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'市町村分担金内訳'!$2:$13</definedName>
    <definedName name="_xlnm.Print_Area" localSheetId="4">'組合分担金内訳'!$2:$22</definedName>
    <definedName name="_xlnm.Print_Area" localSheetId="3">'廃棄物事業経費（歳出）'!$2:$28</definedName>
    <definedName name="_xlnm.Print_Area" localSheetId="2">'廃棄物事業経費（歳入）'!$2:$28</definedName>
    <definedName name="_xlnm.Print_Area" localSheetId="0">'廃棄物事業経費（市町村）'!$2:$22</definedName>
    <definedName name="_xlnm.Print_Area" localSheetId="1">'廃棄物事業経費（組合）'!$2:$13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<sst xmlns="http://schemas.openxmlformats.org/spreadsheetml/2006/main" count="1870" uniqueCount="642">
  <si>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</si>
  <si>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</si>
  <si>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</si>
  <si>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</si>
  <si>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</si>
  <si>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</si>
  <si>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</si>
  <si>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</si>
  <si>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</si>
  <si>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</si>
  <si>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</si>
  <si>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</si>
  <si>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</si>
  <si>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</si>
  <si>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</si>
  <si>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</si>
  <si>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</si>
  <si>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</si>
  <si>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</si>
  <si>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</si>
  <si>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</si>
  <si>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</si>
  <si>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</si>
  <si>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</si>
  <si>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</si>
  <si>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</si>
  <si>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</si>
  <si>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</si>
  <si>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</si>
  <si>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</si>
  <si>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</si>
  <si>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</si>
  <si>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</si>
  <si>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</si>
  <si>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</si>
  <si>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</si>
  <si>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</si>
  <si>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</si>
  <si>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広域団体５</t>
  </si>
  <si>
    <t>広域団体６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</si>
  <si>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</si>
  <si>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</si>
  <si>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</si>
  <si>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</si>
  <si>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</si>
  <si>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</si>
  <si>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</si>
  <si>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</si>
  <si>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</si>
  <si>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</si>
  <si>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</si>
  <si>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</si>
  <si>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</si>
  <si>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</si>
  <si>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</si>
  <si>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</si>
  <si>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</si>
  <si>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</si>
  <si>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</si>
  <si>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</si>
  <si>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</si>
  <si>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</si>
  <si>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</si>
  <si>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</si>
  <si>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</si>
  <si>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</si>
  <si>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</si>
  <si>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</si>
  <si>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</si>
  <si>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</si>
  <si>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</si>
  <si>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</si>
  <si>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</si>
  <si>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</si>
  <si>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</si>
  <si>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</si>
  <si>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</si>
  <si>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</si>
  <si>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</si>
  <si>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</si>
  <si>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</si>
  <si>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</si>
  <si>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</si>
  <si>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</si>
  <si>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</si>
  <si>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</si>
  <si>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</si>
  <si>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</si>
  <si>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</si>
  <si>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</si>
  <si>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</si>
  <si>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</si>
  <si>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</si>
  <si>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</si>
  <si>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</si>
  <si>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</si>
  <si>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</si>
  <si>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</si>
  <si>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</si>
  <si>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</si>
  <si>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</si>
  <si>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</si>
  <si>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</si>
  <si>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</si>
  <si>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</si>
  <si>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</si>
  <si>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</si>
  <si>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</si>
  <si>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</si>
  <si>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</si>
  <si>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富山県</t>
  </si>
  <si>
    <t>16000</t>
  </si>
  <si>
    <t>16000</t>
  </si>
  <si>
    <t>-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</si>
  <si>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</si>
  <si>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</si>
  <si>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</si>
  <si>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</si>
  <si>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</si>
  <si>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</si>
  <si>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</si>
  <si>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</si>
  <si>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</si>
  <si>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</si>
  <si>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</si>
  <si>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</si>
  <si>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</si>
  <si>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</si>
  <si>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</si>
  <si>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</si>
  <si>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</si>
  <si>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</si>
  <si>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</si>
  <si>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</si>
  <si>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</si>
  <si>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</si>
  <si>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</si>
  <si>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</si>
  <si>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</si>
  <si>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</si>
  <si>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</si>
  <si>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</si>
  <si>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</si>
  <si>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</si>
  <si>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</si>
  <si>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</si>
  <si>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</si>
  <si>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</si>
  <si>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</si>
  <si>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</si>
  <si>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</si>
  <si>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</si>
  <si>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</si>
  <si>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</si>
  <si>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</si>
  <si>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</si>
  <si>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</si>
  <si>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</si>
  <si>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</si>
  <si>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</si>
  <si>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</si>
  <si>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</si>
  <si>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</si>
  <si>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</si>
  <si>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</si>
  <si>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</si>
  <si>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</si>
  <si>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</si>
  <si>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</si>
  <si>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</si>
  <si>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</si>
  <si>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</si>
  <si>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</si>
  <si>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</si>
  <si>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</si>
  <si>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</si>
  <si>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</si>
  <si>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</si>
  <si>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</si>
  <si>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</si>
  <si>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</si>
  <si>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</si>
  <si>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</si>
  <si>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</si>
  <si>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</si>
  <si>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</si>
  <si>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</si>
  <si>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</si>
  <si>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</si>
  <si>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</si>
  <si>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</si>
  <si>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</si>
  <si>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</si>
  <si>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</si>
  <si>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</si>
  <si>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</si>
  <si>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</si>
  <si>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</si>
  <si>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</si>
  <si>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</si>
  <si>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</si>
  <si>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</si>
  <si>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</si>
  <si>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</si>
  <si>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</si>
  <si>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</si>
  <si>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</si>
  <si>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</si>
  <si>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</si>
  <si>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</si>
  <si>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</si>
  <si>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</si>
  <si>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</si>
  <si>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</si>
  <si>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</si>
  <si>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</si>
  <si>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</si>
  <si>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</si>
  <si>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</si>
  <si>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</si>
  <si>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</si>
  <si>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</si>
  <si>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</si>
  <si>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</si>
  <si>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</si>
  <si>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富山県</t>
  </si>
  <si>
    <t>16000</t>
  </si>
  <si>
    <t>-</t>
  </si>
  <si>
    <t>富山県</t>
  </si>
  <si>
    <t>16842</t>
  </si>
  <si>
    <t>砺波地方衛生施設組合</t>
  </si>
  <si>
    <t>16846</t>
  </si>
  <si>
    <t>富山地域衛生組合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</si>
  <si>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</si>
  <si>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</si>
  <si>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</si>
  <si>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</si>
  <si>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</si>
  <si>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</si>
  <si>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</si>
  <si>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</si>
  <si>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</si>
  <si>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</si>
  <si>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</si>
  <si>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</si>
  <si>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</si>
  <si>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</si>
  <si>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</si>
  <si>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</si>
  <si>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</si>
  <si>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</si>
  <si>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</si>
  <si>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</si>
  <si>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</si>
  <si>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</si>
  <si>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</si>
  <si>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</si>
  <si>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</si>
  <si>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</si>
  <si>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</si>
  <si>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</si>
  <si>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富山県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</si>
  <si>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</si>
  <si>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</si>
  <si>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</si>
  <si>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</si>
  <si>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</si>
  <si>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</si>
  <si>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</si>
  <si>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</si>
  <si>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</si>
  <si>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</si>
  <si>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</si>
  <si>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</si>
  <si>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</si>
  <si>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</si>
  <si>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</si>
  <si>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</si>
  <si>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</si>
  <si>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</si>
  <si>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</si>
  <si>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</si>
  <si>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</si>
  <si>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</si>
  <si>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</si>
  <si>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</si>
  <si>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</si>
  <si>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</si>
  <si>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</si>
  <si>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</si>
  <si>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</si>
  <si>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</si>
  <si>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</si>
  <si>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16842</t>
  </si>
  <si>
    <t>砺波地方衛生施設組合</t>
  </si>
  <si>
    <t>16846</t>
  </si>
  <si>
    <t>富山地域衛生組合</t>
  </si>
  <si>
    <t>富山県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</si>
  <si>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</si>
  <si>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</si>
  <si>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</si>
  <si>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</si>
  <si>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</si>
  <si>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</si>
  <si>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</si>
  <si>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</si>
  <si>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</si>
  <si>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</si>
  <si>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</si>
  <si>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</si>
  <si>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</si>
  <si>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</si>
  <si>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</si>
  <si>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</si>
  <si>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</si>
  <si>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</si>
  <si>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</si>
  <si>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</si>
  <si>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</si>
  <si>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</si>
  <si>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</si>
  <si>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</si>
  <si>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</si>
  <si>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</si>
  <si>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</si>
  <si>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</si>
  <si>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</si>
  <si>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</si>
  <si>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</si>
  <si>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</si>
  <si>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</si>
  <si>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</si>
  <si>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</si>
  <si>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</si>
  <si>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</si>
  <si>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</si>
  <si>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</si>
  <si>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富山県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</si>
  <si>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</si>
  <si>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</si>
  <si>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</si>
  <si>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</si>
  <si>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</si>
  <si>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</si>
  <si>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</si>
  <si>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</si>
  <si>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</si>
  <si>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</si>
  <si>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</si>
  <si>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</si>
  <si>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</si>
  <si>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</si>
  <si>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</si>
  <si>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</si>
  <si>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</si>
  <si>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</si>
  <si>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</si>
  <si>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</si>
  <si>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</si>
  <si>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</si>
  <si>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</si>
  <si>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</si>
  <si>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</si>
  <si>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</si>
  <si>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</si>
  <si>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</si>
  <si>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</si>
  <si>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</si>
  <si>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</si>
  <si>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16842</t>
  </si>
  <si>
    <t>砺波地方衛生施設組合</t>
  </si>
  <si>
    <t>16846</t>
  </si>
  <si>
    <t>富山地域衛生組合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</si>
  <si>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</si>
  <si>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</si>
  <si>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</si>
  <si>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</si>
  <si>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</si>
  <si>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</si>
  <si>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</si>
  <si>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</si>
  <si>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</si>
  <si>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</si>
  <si>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</si>
  <si>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</si>
  <si>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</si>
  <si>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</si>
  <si>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</si>
  <si>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</si>
  <si>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ごみ</t>
  </si>
  <si>
    <t>し尿</t>
  </si>
  <si>
    <t>広域団体ｺｰﾄﾞ</t>
  </si>
  <si>
    <t>一部事務組合・広域連合名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</si>
  <si>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</si>
  <si>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</si>
  <si>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</si>
  <si>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</si>
  <si>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</si>
  <si>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</si>
  <si>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建設・改良費</t>
  </si>
  <si>
    <t>処理及び
維持管理費</t>
  </si>
  <si>
    <t>合計</t>
  </si>
  <si>
    <t>小計</t>
  </si>
  <si>
    <t>小計</t>
  </si>
  <si>
    <t>小計</t>
  </si>
  <si>
    <t>（千円）</t>
  </si>
  <si>
    <t>（千円）</t>
  </si>
  <si>
    <t>（千円）</t>
  </si>
  <si>
    <t>（千円）</t>
  </si>
  <si>
    <t>富山県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</si>
  <si>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</si>
  <si>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</si>
  <si>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</si>
  <si>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</si>
  <si>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</si>
  <si>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</si>
  <si>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</si>
  <si>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</si>
  <si>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</si>
  <si>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</si>
  <si>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</si>
  <si>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</si>
  <si>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</si>
  <si>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</si>
  <si>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</si>
  <si>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</si>
  <si>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</si>
  <si>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</si>
  <si>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</si>
  <si>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</si>
  <si>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</si>
  <si>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</si>
  <si>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</si>
  <si>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</si>
  <si>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</si>
  <si>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</si>
  <si>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</si>
  <si>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</si>
  <si>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</si>
  <si>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</si>
  <si>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</si>
  <si>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</si>
  <si>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</si>
  <si>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</si>
  <si>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</si>
  <si>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</si>
  <si>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</si>
  <si>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</si>
  <si>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</si>
  <si>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</si>
  <si>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</si>
  <si>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</si>
  <si>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</si>
  <si>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</si>
  <si>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</si>
  <si>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</si>
  <si>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</si>
  <si>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</si>
  <si>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</si>
  <si>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</si>
  <si>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</si>
  <si>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</si>
  <si>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</si>
  <si>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</si>
  <si>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</si>
  <si>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</si>
  <si>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</si>
  <si>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</si>
  <si>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</si>
  <si>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</si>
  <si>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</si>
  <si>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</si>
  <si>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</si>
  <si>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</si>
  <si>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</si>
  <si>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</si>
  <si>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</si>
  <si>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</si>
  <si>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</si>
  <si>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</si>
  <si>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</si>
  <si>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富山県</t>
  </si>
  <si>
    <t>合計</t>
  </si>
  <si>
    <t>16842</t>
  </si>
  <si>
    <t>砺波地方衛生施設組合</t>
  </si>
  <si>
    <t>16846</t>
  </si>
  <si>
    <t>富山地域衛生組合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</si>
  <si>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</si>
  <si>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</si>
  <si>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</si>
  <si>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</si>
  <si>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</si>
  <si>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</si>
  <si>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</si>
  <si>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</si>
  <si>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</si>
  <si>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</si>
  <si>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</si>
  <si>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</si>
  <si>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</si>
  <si>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</si>
  <si>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</si>
  <si>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</si>
  <si>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</si>
  <si>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</si>
  <si>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</si>
  <si>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</si>
  <si>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</si>
  <si>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</si>
  <si>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</si>
  <si>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</si>
  <si>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</si>
  <si>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</si>
  <si>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</si>
  <si>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</si>
  <si>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</si>
  <si>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</si>
  <si>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</si>
  <si>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</si>
  <si>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</si>
  <si>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</si>
  <si>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</si>
  <si>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</si>
  <si>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</si>
  <si>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</si>
  <si>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</si>
  <si>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</si>
  <si>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</si>
  <si>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</si>
  <si>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</si>
  <si>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</si>
  <si>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</si>
  <si>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</si>
  <si>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</si>
  <si>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</si>
  <si>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</si>
  <si>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</si>
  <si>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</si>
  <si>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</si>
  <si>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</si>
  <si>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</si>
  <si>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</si>
  <si>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</si>
  <si>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</si>
  <si>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</si>
  <si>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</si>
  <si>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</si>
  <si>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</si>
  <si>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</si>
  <si>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</si>
  <si>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</si>
  <si>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</si>
  <si>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</si>
  <si>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</si>
  <si>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</si>
  <si>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</si>
  <si>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</si>
  <si>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</si>
  <si>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</si>
  <si>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</si>
  <si>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</si>
  <si>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</si>
  <si>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</si>
  <si>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</si>
  <si>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</si>
  <si>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</si>
  <si>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</si>
  <si>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</si>
  <si>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</si>
  <si>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</si>
  <si>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</si>
  <si>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</si>
  <si>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</si>
  <si>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</si>
  <si>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</si>
  <si>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</si>
  <si>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</si>
  <si>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</si>
  <si>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</si>
  <si>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</si>
  <si>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</si>
  <si>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</si>
  <si>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</si>
  <si>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</si>
  <si>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</si>
  <si>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</si>
  <si>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</si>
  <si>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</si>
  <si>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</si>
  <si>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</si>
  <si>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</si>
  <si>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</si>
  <si>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</si>
  <si>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</si>
  <si>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</si>
  <si>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</si>
  <si>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</si>
  <si>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</si>
  <si>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</si>
  <si>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</si>
  <si>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</si>
  <si>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</si>
  <si>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16897</t>
  </si>
  <si>
    <t>富山地区広域圏事務組合</t>
  </si>
  <si>
    <t>16846</t>
  </si>
  <si>
    <t>富山地域衛生組合</t>
  </si>
  <si>
    <t>16900</t>
  </si>
  <si>
    <t>高岡地区広域圏事務組合</t>
  </si>
  <si>
    <t>16842</t>
  </si>
  <si>
    <t>砺波地方衛生施設組合</t>
  </si>
  <si>
    <t>16892</t>
  </si>
  <si>
    <t>新川広域圏事務組合</t>
  </si>
  <si>
    <t>16891</t>
  </si>
  <si>
    <t>砺波広域圏事務組合</t>
  </si>
  <si>
    <t>高岡市</t>
  </si>
  <si>
    <t>16208</t>
  </si>
  <si>
    <t>砺波市</t>
  </si>
  <si>
    <t>16209</t>
  </si>
  <si>
    <t>小矢部市</t>
  </si>
  <si>
    <t>16210</t>
  </si>
  <si>
    <t>南砺市</t>
  </si>
  <si>
    <t>富山市</t>
  </si>
  <si>
    <t>16322</t>
  </si>
  <si>
    <t>上市町</t>
  </si>
  <si>
    <t>16323</t>
  </si>
  <si>
    <t>立山町</t>
  </si>
  <si>
    <t>16206</t>
  </si>
  <si>
    <t>滑川市</t>
  </si>
  <si>
    <t>16321</t>
  </si>
  <si>
    <t>舟橋村</t>
  </si>
  <si>
    <t>魚津市</t>
  </si>
  <si>
    <t>16207</t>
  </si>
  <si>
    <t>黒部市</t>
  </si>
  <si>
    <t>16342</t>
  </si>
  <si>
    <t>入善町</t>
  </si>
  <si>
    <t>16343</t>
  </si>
  <si>
    <t>朝日町</t>
  </si>
  <si>
    <t>16205</t>
  </si>
  <si>
    <t>氷見市</t>
  </si>
  <si>
    <t>16202</t>
  </si>
  <si>
    <t>16201</t>
  </si>
  <si>
    <t>16204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</si>
</sst>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42</v>
      </c>
      <c r="B2" s="147" t="s">
        <v>43</v>
      </c>
      <c r="C2" s="150" t="s">
        <v>44</v>
      </c>
      <c r="D2" s="131" t="s">
        <v>46</v>
      </c>
      <c r="E2" s="78"/>
      <c r="F2" s="78"/>
      <c r="G2" s="78"/>
      <c r="H2" s="78"/>
      <c r="I2" s="78"/>
      <c r="J2" s="78"/>
      <c r="K2" s="78"/>
      <c r="L2" s="79"/>
      <c r="M2" s="131" t="s">
        <v>48</v>
      </c>
      <c r="N2" s="78"/>
      <c r="O2" s="78"/>
      <c r="P2" s="78"/>
      <c r="Q2" s="78"/>
      <c r="R2" s="78"/>
      <c r="S2" s="78"/>
      <c r="T2" s="78"/>
      <c r="U2" s="79"/>
      <c r="V2" s="131" t="s">
        <v>49</v>
      </c>
      <c r="W2" s="78"/>
      <c r="X2" s="78"/>
      <c r="Y2" s="78"/>
      <c r="Z2" s="78"/>
      <c r="AA2" s="78"/>
      <c r="AB2" s="78"/>
      <c r="AC2" s="78"/>
      <c r="AD2" s="79"/>
      <c r="AE2" s="132" t="s">
        <v>50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51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52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53</v>
      </c>
      <c r="E3" s="83"/>
      <c r="F3" s="83"/>
      <c r="G3" s="83"/>
      <c r="H3" s="83"/>
      <c r="I3" s="83"/>
      <c r="J3" s="83"/>
      <c r="K3" s="83"/>
      <c r="L3" s="84"/>
      <c r="M3" s="133" t="s">
        <v>53</v>
      </c>
      <c r="N3" s="83"/>
      <c r="O3" s="83"/>
      <c r="P3" s="83"/>
      <c r="Q3" s="83"/>
      <c r="R3" s="83"/>
      <c r="S3" s="83"/>
      <c r="T3" s="83"/>
      <c r="U3" s="84"/>
      <c r="V3" s="133" t="s">
        <v>53</v>
      </c>
      <c r="W3" s="83"/>
      <c r="X3" s="83"/>
      <c r="Y3" s="83"/>
      <c r="Z3" s="83"/>
      <c r="AA3" s="83"/>
      <c r="AB3" s="83"/>
      <c r="AC3" s="83"/>
      <c r="AD3" s="84"/>
      <c r="AE3" s="134" t="s">
        <v>54</v>
      </c>
      <c r="AF3" s="80"/>
      <c r="AG3" s="80"/>
      <c r="AH3" s="80"/>
      <c r="AI3" s="80"/>
      <c r="AJ3" s="80"/>
      <c r="AK3" s="80"/>
      <c r="AL3" s="85"/>
      <c r="AM3" s="81" t="s">
        <v>55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56</v>
      </c>
      <c r="BF3" s="90" t="s">
        <v>49</v>
      </c>
      <c r="BG3" s="134" t="s">
        <v>54</v>
      </c>
      <c r="BH3" s="80"/>
      <c r="BI3" s="80"/>
      <c r="BJ3" s="80"/>
      <c r="BK3" s="80"/>
      <c r="BL3" s="80"/>
      <c r="BM3" s="80"/>
      <c r="BN3" s="85"/>
      <c r="BO3" s="81" t="s">
        <v>55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56</v>
      </c>
      <c r="CH3" s="90" t="s">
        <v>49</v>
      </c>
      <c r="CI3" s="134" t="s">
        <v>54</v>
      </c>
      <c r="CJ3" s="80"/>
      <c r="CK3" s="80"/>
      <c r="CL3" s="80"/>
      <c r="CM3" s="80"/>
      <c r="CN3" s="80"/>
      <c r="CO3" s="80"/>
      <c r="CP3" s="85"/>
      <c r="CQ3" s="81" t="s">
        <v>55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56</v>
      </c>
      <c r="DJ3" s="90" t="s">
        <v>49</v>
      </c>
    </row>
    <row r="4" spans="1:114" s="45" customFormat="1" ht="13.5">
      <c r="A4" s="148"/>
      <c r="B4" s="148"/>
      <c r="C4" s="151"/>
      <c r="D4" s="68"/>
      <c r="E4" s="133" t="s">
        <v>57</v>
      </c>
      <c r="F4" s="91"/>
      <c r="G4" s="91"/>
      <c r="H4" s="91"/>
      <c r="I4" s="91"/>
      <c r="J4" s="91"/>
      <c r="K4" s="92"/>
      <c r="L4" s="124" t="s">
        <v>59</v>
      </c>
      <c r="M4" s="68"/>
      <c r="N4" s="133" t="s">
        <v>57</v>
      </c>
      <c r="O4" s="91"/>
      <c r="P4" s="91"/>
      <c r="Q4" s="91"/>
      <c r="R4" s="91"/>
      <c r="S4" s="91"/>
      <c r="T4" s="92"/>
      <c r="U4" s="124" t="s">
        <v>59</v>
      </c>
      <c r="V4" s="68"/>
      <c r="W4" s="133" t="s">
        <v>57</v>
      </c>
      <c r="X4" s="91"/>
      <c r="Y4" s="91"/>
      <c r="Z4" s="91"/>
      <c r="AA4" s="91"/>
      <c r="AB4" s="91"/>
      <c r="AC4" s="92"/>
      <c r="AD4" s="124" t="s">
        <v>59</v>
      </c>
      <c r="AE4" s="90" t="s">
        <v>49</v>
      </c>
      <c r="AF4" s="95" t="s">
        <v>60</v>
      </c>
      <c r="AG4" s="89"/>
      <c r="AH4" s="93"/>
      <c r="AI4" s="80"/>
      <c r="AJ4" s="94"/>
      <c r="AK4" s="135" t="s">
        <v>62</v>
      </c>
      <c r="AL4" s="145" t="s">
        <v>63</v>
      </c>
      <c r="AM4" s="90" t="s">
        <v>49</v>
      </c>
      <c r="AN4" s="134" t="s">
        <v>64</v>
      </c>
      <c r="AO4" s="87"/>
      <c r="AP4" s="87"/>
      <c r="AQ4" s="87"/>
      <c r="AR4" s="88"/>
      <c r="AS4" s="134" t="s">
        <v>65</v>
      </c>
      <c r="AT4" s="80"/>
      <c r="AU4" s="80"/>
      <c r="AV4" s="94"/>
      <c r="AW4" s="95" t="s">
        <v>67</v>
      </c>
      <c r="AX4" s="134" t="s">
        <v>68</v>
      </c>
      <c r="AY4" s="86"/>
      <c r="AZ4" s="87"/>
      <c r="BA4" s="87"/>
      <c r="BB4" s="88"/>
      <c r="BC4" s="95" t="s">
        <v>69</v>
      </c>
      <c r="BD4" s="95" t="s">
        <v>70</v>
      </c>
      <c r="BE4" s="90"/>
      <c r="BF4" s="90"/>
      <c r="BG4" s="90" t="s">
        <v>71</v>
      </c>
      <c r="BH4" s="95" t="s">
        <v>72</v>
      </c>
      <c r="BI4" s="89"/>
      <c r="BJ4" s="93"/>
      <c r="BK4" s="80"/>
      <c r="BL4" s="94"/>
      <c r="BM4" s="135" t="s">
        <v>73</v>
      </c>
      <c r="BN4" s="145" t="s">
        <v>74</v>
      </c>
      <c r="BO4" s="90" t="s">
        <v>71</v>
      </c>
      <c r="BP4" s="134" t="s">
        <v>75</v>
      </c>
      <c r="BQ4" s="87"/>
      <c r="BR4" s="87"/>
      <c r="BS4" s="87"/>
      <c r="BT4" s="88"/>
      <c r="BU4" s="134" t="s">
        <v>76</v>
      </c>
      <c r="BV4" s="80"/>
      <c r="BW4" s="80"/>
      <c r="BX4" s="94"/>
      <c r="BY4" s="95" t="s">
        <v>77</v>
      </c>
      <c r="BZ4" s="134" t="s">
        <v>78</v>
      </c>
      <c r="CA4" s="96"/>
      <c r="CB4" s="96"/>
      <c r="CC4" s="97"/>
      <c r="CD4" s="88"/>
      <c r="CE4" s="95" t="s">
        <v>79</v>
      </c>
      <c r="CF4" s="95" t="s">
        <v>80</v>
      </c>
      <c r="CG4" s="90"/>
      <c r="CH4" s="90"/>
      <c r="CI4" s="90" t="s">
        <v>71</v>
      </c>
      <c r="CJ4" s="95" t="s">
        <v>72</v>
      </c>
      <c r="CK4" s="89"/>
      <c r="CL4" s="93"/>
      <c r="CM4" s="80"/>
      <c r="CN4" s="94"/>
      <c r="CO4" s="135" t="s">
        <v>73</v>
      </c>
      <c r="CP4" s="145" t="s">
        <v>74</v>
      </c>
      <c r="CQ4" s="90" t="s">
        <v>71</v>
      </c>
      <c r="CR4" s="134" t="s">
        <v>75</v>
      </c>
      <c r="CS4" s="87"/>
      <c r="CT4" s="87"/>
      <c r="CU4" s="87"/>
      <c r="CV4" s="88"/>
      <c r="CW4" s="134" t="s">
        <v>76</v>
      </c>
      <c r="CX4" s="80"/>
      <c r="CY4" s="80"/>
      <c r="CZ4" s="94"/>
      <c r="DA4" s="95" t="s">
        <v>77</v>
      </c>
      <c r="DB4" s="134" t="s">
        <v>78</v>
      </c>
      <c r="DC4" s="87"/>
      <c r="DD4" s="87"/>
      <c r="DE4" s="87"/>
      <c r="DF4" s="88"/>
      <c r="DG4" s="95" t="s">
        <v>79</v>
      </c>
      <c r="DH4" s="95" t="s">
        <v>80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82</v>
      </c>
      <c r="G5" s="123" t="s">
        <v>83</v>
      </c>
      <c r="H5" s="123" t="s">
        <v>85</v>
      </c>
      <c r="I5" s="123" t="s">
        <v>86</v>
      </c>
      <c r="J5" s="123" t="s">
        <v>87</v>
      </c>
      <c r="K5" s="123" t="s">
        <v>88</v>
      </c>
      <c r="L5" s="67"/>
      <c r="M5" s="68"/>
      <c r="N5" s="68"/>
      <c r="O5" s="123" t="s">
        <v>82</v>
      </c>
      <c r="P5" s="123" t="s">
        <v>83</v>
      </c>
      <c r="Q5" s="123" t="s">
        <v>85</v>
      </c>
      <c r="R5" s="123" t="s">
        <v>86</v>
      </c>
      <c r="S5" s="123" t="s">
        <v>87</v>
      </c>
      <c r="T5" s="123" t="s">
        <v>88</v>
      </c>
      <c r="U5" s="67"/>
      <c r="V5" s="68"/>
      <c r="W5" s="68"/>
      <c r="X5" s="123" t="s">
        <v>82</v>
      </c>
      <c r="Y5" s="123" t="s">
        <v>83</v>
      </c>
      <c r="Z5" s="123" t="s">
        <v>85</v>
      </c>
      <c r="AA5" s="123" t="s">
        <v>86</v>
      </c>
      <c r="AB5" s="123" t="s">
        <v>87</v>
      </c>
      <c r="AC5" s="123" t="s">
        <v>88</v>
      </c>
      <c r="AD5" s="67"/>
      <c r="AE5" s="90"/>
      <c r="AF5" s="90" t="s">
        <v>71</v>
      </c>
      <c r="AG5" s="135" t="s">
        <v>90</v>
      </c>
      <c r="AH5" s="135" t="s">
        <v>92</v>
      </c>
      <c r="AI5" s="135" t="s">
        <v>94</v>
      </c>
      <c r="AJ5" s="135" t="s">
        <v>88</v>
      </c>
      <c r="AK5" s="98"/>
      <c r="AL5" s="146"/>
      <c r="AM5" s="90"/>
      <c r="AN5" s="90"/>
      <c r="AO5" s="90" t="s">
        <v>96</v>
      </c>
      <c r="AP5" s="90" t="s">
        <v>98</v>
      </c>
      <c r="AQ5" s="90" t="s">
        <v>100</v>
      </c>
      <c r="AR5" s="90" t="s">
        <v>102</v>
      </c>
      <c r="AS5" s="90" t="s">
        <v>71</v>
      </c>
      <c r="AT5" s="95" t="s">
        <v>104</v>
      </c>
      <c r="AU5" s="95" t="s">
        <v>106</v>
      </c>
      <c r="AV5" s="95" t="s">
        <v>108</v>
      </c>
      <c r="AW5" s="90"/>
      <c r="AX5" s="90"/>
      <c r="AY5" s="95" t="s">
        <v>104</v>
      </c>
      <c r="AZ5" s="95" t="s">
        <v>106</v>
      </c>
      <c r="BA5" s="95" t="s">
        <v>108</v>
      </c>
      <c r="BB5" s="95" t="s">
        <v>88</v>
      </c>
      <c r="BC5" s="90"/>
      <c r="BD5" s="90"/>
      <c r="BE5" s="90"/>
      <c r="BF5" s="90"/>
      <c r="BG5" s="90"/>
      <c r="BH5" s="90" t="s">
        <v>71</v>
      </c>
      <c r="BI5" s="135" t="s">
        <v>90</v>
      </c>
      <c r="BJ5" s="135" t="s">
        <v>92</v>
      </c>
      <c r="BK5" s="135" t="s">
        <v>94</v>
      </c>
      <c r="BL5" s="135" t="s">
        <v>88</v>
      </c>
      <c r="BM5" s="98"/>
      <c r="BN5" s="146"/>
      <c r="BO5" s="90"/>
      <c r="BP5" s="90"/>
      <c r="BQ5" s="90" t="s">
        <v>96</v>
      </c>
      <c r="BR5" s="90" t="s">
        <v>98</v>
      </c>
      <c r="BS5" s="90" t="s">
        <v>100</v>
      </c>
      <c r="BT5" s="90" t="s">
        <v>102</v>
      </c>
      <c r="BU5" s="90" t="s">
        <v>71</v>
      </c>
      <c r="BV5" s="95" t="s">
        <v>104</v>
      </c>
      <c r="BW5" s="95" t="s">
        <v>106</v>
      </c>
      <c r="BX5" s="95" t="s">
        <v>108</v>
      </c>
      <c r="BY5" s="90"/>
      <c r="BZ5" s="90"/>
      <c r="CA5" s="95" t="s">
        <v>104</v>
      </c>
      <c r="CB5" s="95" t="s">
        <v>106</v>
      </c>
      <c r="CC5" s="95" t="s">
        <v>108</v>
      </c>
      <c r="CD5" s="95" t="s">
        <v>88</v>
      </c>
      <c r="CE5" s="90"/>
      <c r="CF5" s="90"/>
      <c r="CG5" s="90"/>
      <c r="CH5" s="90"/>
      <c r="CI5" s="90"/>
      <c r="CJ5" s="90" t="s">
        <v>71</v>
      </c>
      <c r="CK5" s="135" t="s">
        <v>90</v>
      </c>
      <c r="CL5" s="135" t="s">
        <v>92</v>
      </c>
      <c r="CM5" s="135" t="s">
        <v>94</v>
      </c>
      <c r="CN5" s="135" t="s">
        <v>88</v>
      </c>
      <c r="CO5" s="98"/>
      <c r="CP5" s="146"/>
      <c r="CQ5" s="90"/>
      <c r="CR5" s="90"/>
      <c r="CS5" s="90" t="s">
        <v>96</v>
      </c>
      <c r="CT5" s="90" t="s">
        <v>98</v>
      </c>
      <c r="CU5" s="90" t="s">
        <v>100</v>
      </c>
      <c r="CV5" s="90" t="s">
        <v>102</v>
      </c>
      <c r="CW5" s="90" t="s">
        <v>71</v>
      </c>
      <c r="CX5" s="95" t="s">
        <v>104</v>
      </c>
      <c r="CY5" s="95" t="s">
        <v>106</v>
      </c>
      <c r="CZ5" s="95" t="s">
        <v>108</v>
      </c>
      <c r="DA5" s="90"/>
      <c r="DB5" s="90"/>
      <c r="DC5" s="95" t="s">
        <v>104</v>
      </c>
      <c r="DD5" s="95" t="s">
        <v>106</v>
      </c>
      <c r="DE5" s="95" t="s">
        <v>108</v>
      </c>
      <c r="DF5" s="95" t="s">
        <v>88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109</v>
      </c>
      <c r="E6" s="99" t="s">
        <v>109</v>
      </c>
      <c r="F6" s="100" t="s">
        <v>109</v>
      </c>
      <c r="G6" s="100" t="s">
        <v>109</v>
      </c>
      <c r="H6" s="100" t="s">
        <v>109</v>
      </c>
      <c r="I6" s="100" t="s">
        <v>109</v>
      </c>
      <c r="J6" s="100" t="s">
        <v>109</v>
      </c>
      <c r="K6" s="100" t="s">
        <v>109</v>
      </c>
      <c r="L6" s="100" t="s">
        <v>109</v>
      </c>
      <c r="M6" s="99" t="s">
        <v>109</v>
      </c>
      <c r="N6" s="99" t="s">
        <v>109</v>
      </c>
      <c r="O6" s="100" t="s">
        <v>109</v>
      </c>
      <c r="P6" s="100" t="s">
        <v>109</v>
      </c>
      <c r="Q6" s="100" t="s">
        <v>109</v>
      </c>
      <c r="R6" s="100" t="s">
        <v>109</v>
      </c>
      <c r="S6" s="100" t="s">
        <v>109</v>
      </c>
      <c r="T6" s="100" t="s">
        <v>109</v>
      </c>
      <c r="U6" s="100" t="s">
        <v>109</v>
      </c>
      <c r="V6" s="99" t="s">
        <v>109</v>
      </c>
      <c r="W6" s="99" t="s">
        <v>109</v>
      </c>
      <c r="X6" s="100" t="s">
        <v>109</v>
      </c>
      <c r="Y6" s="100" t="s">
        <v>109</v>
      </c>
      <c r="Z6" s="100" t="s">
        <v>109</v>
      </c>
      <c r="AA6" s="100" t="s">
        <v>109</v>
      </c>
      <c r="AB6" s="100" t="s">
        <v>109</v>
      </c>
      <c r="AC6" s="100" t="s">
        <v>109</v>
      </c>
      <c r="AD6" s="100" t="s">
        <v>109</v>
      </c>
      <c r="AE6" s="101" t="s">
        <v>109</v>
      </c>
      <c r="AF6" s="101" t="s">
        <v>109</v>
      </c>
      <c r="AG6" s="102" t="s">
        <v>109</v>
      </c>
      <c r="AH6" s="102" t="s">
        <v>109</v>
      </c>
      <c r="AI6" s="102" t="s">
        <v>109</v>
      </c>
      <c r="AJ6" s="102" t="s">
        <v>109</v>
      </c>
      <c r="AK6" s="102" t="s">
        <v>109</v>
      </c>
      <c r="AL6" s="102" t="s">
        <v>109</v>
      </c>
      <c r="AM6" s="101" t="s">
        <v>109</v>
      </c>
      <c r="AN6" s="101" t="s">
        <v>109</v>
      </c>
      <c r="AO6" s="101" t="s">
        <v>109</v>
      </c>
      <c r="AP6" s="101" t="s">
        <v>109</v>
      </c>
      <c r="AQ6" s="101" t="s">
        <v>109</v>
      </c>
      <c r="AR6" s="101" t="s">
        <v>109</v>
      </c>
      <c r="AS6" s="101" t="s">
        <v>109</v>
      </c>
      <c r="AT6" s="101" t="s">
        <v>109</v>
      </c>
      <c r="AU6" s="101" t="s">
        <v>109</v>
      </c>
      <c r="AV6" s="101" t="s">
        <v>109</v>
      </c>
      <c r="AW6" s="101" t="s">
        <v>109</v>
      </c>
      <c r="AX6" s="101" t="s">
        <v>109</v>
      </c>
      <c r="AY6" s="101" t="s">
        <v>109</v>
      </c>
      <c r="AZ6" s="101" t="s">
        <v>109</v>
      </c>
      <c r="BA6" s="101" t="s">
        <v>109</v>
      </c>
      <c r="BB6" s="101" t="s">
        <v>109</v>
      </c>
      <c r="BC6" s="101" t="s">
        <v>109</v>
      </c>
      <c r="BD6" s="101" t="s">
        <v>109</v>
      </c>
      <c r="BE6" s="101" t="s">
        <v>109</v>
      </c>
      <c r="BF6" s="101" t="s">
        <v>109</v>
      </c>
      <c r="BG6" s="101" t="s">
        <v>109</v>
      </c>
      <c r="BH6" s="101" t="s">
        <v>109</v>
      </c>
      <c r="BI6" s="102" t="s">
        <v>109</v>
      </c>
      <c r="BJ6" s="102" t="s">
        <v>109</v>
      </c>
      <c r="BK6" s="102" t="s">
        <v>109</v>
      </c>
      <c r="BL6" s="102" t="s">
        <v>109</v>
      </c>
      <c r="BM6" s="102" t="s">
        <v>109</v>
      </c>
      <c r="BN6" s="102" t="s">
        <v>109</v>
      </c>
      <c r="BO6" s="101" t="s">
        <v>109</v>
      </c>
      <c r="BP6" s="101" t="s">
        <v>109</v>
      </c>
      <c r="BQ6" s="101" t="s">
        <v>109</v>
      </c>
      <c r="BR6" s="101" t="s">
        <v>109</v>
      </c>
      <c r="BS6" s="101" t="s">
        <v>109</v>
      </c>
      <c r="BT6" s="101" t="s">
        <v>109</v>
      </c>
      <c r="BU6" s="101" t="s">
        <v>109</v>
      </c>
      <c r="BV6" s="101" t="s">
        <v>109</v>
      </c>
      <c r="BW6" s="101" t="s">
        <v>109</v>
      </c>
      <c r="BX6" s="101" t="s">
        <v>109</v>
      </c>
      <c r="BY6" s="101" t="s">
        <v>109</v>
      </c>
      <c r="BZ6" s="101" t="s">
        <v>109</v>
      </c>
      <c r="CA6" s="101" t="s">
        <v>109</v>
      </c>
      <c r="CB6" s="101" t="s">
        <v>109</v>
      </c>
      <c r="CC6" s="101" t="s">
        <v>109</v>
      </c>
      <c r="CD6" s="101" t="s">
        <v>109</v>
      </c>
      <c r="CE6" s="101" t="s">
        <v>109</v>
      </c>
      <c r="CF6" s="101" t="s">
        <v>109</v>
      </c>
      <c r="CG6" s="101" t="s">
        <v>109</v>
      </c>
      <c r="CH6" s="101" t="s">
        <v>109</v>
      </c>
      <c r="CI6" s="101" t="s">
        <v>109</v>
      </c>
      <c r="CJ6" s="101" t="s">
        <v>109</v>
      </c>
      <c r="CK6" s="102" t="s">
        <v>109</v>
      </c>
      <c r="CL6" s="102" t="s">
        <v>109</v>
      </c>
      <c r="CM6" s="102" t="s">
        <v>109</v>
      </c>
      <c r="CN6" s="102" t="s">
        <v>109</v>
      </c>
      <c r="CO6" s="102" t="s">
        <v>109</v>
      </c>
      <c r="CP6" s="102" t="s">
        <v>109</v>
      </c>
      <c r="CQ6" s="101" t="s">
        <v>109</v>
      </c>
      <c r="CR6" s="101" t="s">
        <v>109</v>
      </c>
      <c r="CS6" s="102" t="s">
        <v>109</v>
      </c>
      <c r="CT6" s="102" t="s">
        <v>109</v>
      </c>
      <c r="CU6" s="102" t="s">
        <v>109</v>
      </c>
      <c r="CV6" s="102" t="s">
        <v>109</v>
      </c>
      <c r="CW6" s="101" t="s">
        <v>109</v>
      </c>
      <c r="CX6" s="101" t="s">
        <v>109</v>
      </c>
      <c r="CY6" s="101" t="s">
        <v>109</v>
      </c>
      <c r="CZ6" s="101" t="s">
        <v>109</v>
      </c>
      <c r="DA6" s="101" t="s">
        <v>109</v>
      </c>
      <c r="DB6" s="101" t="s">
        <v>109</v>
      </c>
      <c r="DC6" s="101" t="s">
        <v>109</v>
      </c>
      <c r="DD6" s="101" t="s">
        <v>109</v>
      </c>
      <c r="DE6" s="101" t="s">
        <v>109</v>
      </c>
      <c r="DF6" s="101" t="s">
        <v>109</v>
      </c>
      <c r="DG6" s="101" t="s">
        <v>109</v>
      </c>
      <c r="DH6" s="101" t="s">
        <v>109</v>
      </c>
      <c r="DI6" s="101" t="s">
        <v>109</v>
      </c>
      <c r="DJ6" s="101" t="s">
        <v>109</v>
      </c>
    </row>
    <row r="7" spans="1:114" s="50" customFormat="1" ht="12" customHeight="1">
      <c r="A7" s="48" t="s">
        <v>110</v>
      </c>
      <c r="B7" s="63" t="s">
        <v>112</v>
      </c>
      <c r="C7" s="48" t="s">
        <v>71</v>
      </c>
      <c r="D7" s="70">
        <f aca="true" t="shared" si="0" ref="D7:I7">SUM(D8:D22)</f>
        <v>9850941</v>
      </c>
      <c r="E7" s="70">
        <f t="shared" si="0"/>
        <v>2479836</v>
      </c>
      <c r="F7" s="70">
        <f t="shared" si="0"/>
        <v>262963</v>
      </c>
      <c r="G7" s="70">
        <f t="shared" si="0"/>
        <v>84298</v>
      </c>
      <c r="H7" s="70">
        <f t="shared" si="0"/>
        <v>758400</v>
      </c>
      <c r="I7" s="70">
        <f t="shared" si="0"/>
        <v>1080626</v>
      </c>
      <c r="J7" s="71" t="s">
        <v>113</v>
      </c>
      <c r="K7" s="70">
        <f aca="true" t="shared" si="1" ref="K7:R7">SUM(K8:K22)</f>
        <v>293549</v>
      </c>
      <c r="L7" s="70">
        <f t="shared" si="1"/>
        <v>7371105</v>
      </c>
      <c r="M7" s="70">
        <f t="shared" si="1"/>
        <v>1996654</v>
      </c>
      <c r="N7" s="70">
        <f t="shared" si="1"/>
        <v>327833</v>
      </c>
      <c r="O7" s="70">
        <f t="shared" si="1"/>
        <v>22724</v>
      </c>
      <c r="P7" s="70">
        <f t="shared" si="1"/>
        <v>18837</v>
      </c>
      <c r="Q7" s="70">
        <f t="shared" si="1"/>
        <v>13800</v>
      </c>
      <c r="R7" s="70">
        <f t="shared" si="1"/>
        <v>249989</v>
      </c>
      <c r="S7" s="71" t="s">
        <v>113</v>
      </c>
      <c r="T7" s="70">
        <f aca="true" t="shared" si="2" ref="T7:AA7">SUM(T8:T22)</f>
        <v>22483</v>
      </c>
      <c r="U7" s="70">
        <f t="shared" si="2"/>
        <v>1668821</v>
      </c>
      <c r="V7" s="70">
        <f t="shared" si="2"/>
        <v>11847595</v>
      </c>
      <c r="W7" s="70">
        <f t="shared" si="2"/>
        <v>2807669</v>
      </c>
      <c r="X7" s="70">
        <f t="shared" si="2"/>
        <v>285687</v>
      </c>
      <c r="Y7" s="70">
        <f t="shared" si="2"/>
        <v>103135</v>
      </c>
      <c r="Z7" s="70">
        <f t="shared" si="2"/>
        <v>772200</v>
      </c>
      <c r="AA7" s="70">
        <f t="shared" si="2"/>
        <v>1330615</v>
      </c>
      <c r="AB7" s="71" t="s">
        <v>113</v>
      </c>
      <c r="AC7" s="70">
        <f aca="true" t="shared" si="3" ref="AC7:BH7">SUM(AC8:AC22)</f>
        <v>316032</v>
      </c>
      <c r="AD7" s="70">
        <f t="shared" si="3"/>
        <v>9039926</v>
      </c>
      <c r="AE7" s="70">
        <f t="shared" si="3"/>
        <v>858475</v>
      </c>
      <c r="AF7" s="70">
        <f t="shared" si="3"/>
        <v>856165</v>
      </c>
      <c r="AG7" s="70">
        <f t="shared" si="3"/>
        <v>7017</v>
      </c>
      <c r="AH7" s="70">
        <f t="shared" si="3"/>
        <v>65325</v>
      </c>
      <c r="AI7" s="70">
        <f t="shared" si="3"/>
        <v>783758</v>
      </c>
      <c r="AJ7" s="70">
        <f t="shared" si="3"/>
        <v>65</v>
      </c>
      <c r="AK7" s="70">
        <f t="shared" si="3"/>
        <v>2310</v>
      </c>
      <c r="AL7" s="70">
        <f t="shared" si="3"/>
        <v>97149</v>
      </c>
      <c r="AM7" s="70">
        <f t="shared" si="3"/>
        <v>6514014</v>
      </c>
      <c r="AN7" s="70">
        <f t="shared" si="3"/>
        <v>2700555</v>
      </c>
      <c r="AO7" s="70">
        <f t="shared" si="3"/>
        <v>538519</v>
      </c>
      <c r="AP7" s="70">
        <f t="shared" si="3"/>
        <v>1730590</v>
      </c>
      <c r="AQ7" s="70">
        <f t="shared" si="3"/>
        <v>374556</v>
      </c>
      <c r="AR7" s="70">
        <f t="shared" si="3"/>
        <v>56890</v>
      </c>
      <c r="AS7" s="70">
        <f t="shared" si="3"/>
        <v>428428</v>
      </c>
      <c r="AT7" s="70">
        <f t="shared" si="3"/>
        <v>180445</v>
      </c>
      <c r="AU7" s="70">
        <f t="shared" si="3"/>
        <v>169372</v>
      </c>
      <c r="AV7" s="70">
        <f t="shared" si="3"/>
        <v>78611</v>
      </c>
      <c r="AW7" s="70">
        <f t="shared" si="3"/>
        <v>81821</v>
      </c>
      <c r="AX7" s="70">
        <f t="shared" si="3"/>
        <v>3299247</v>
      </c>
      <c r="AY7" s="70">
        <f t="shared" si="3"/>
        <v>2304134</v>
      </c>
      <c r="AZ7" s="70">
        <f t="shared" si="3"/>
        <v>937782</v>
      </c>
      <c r="BA7" s="70">
        <f t="shared" si="3"/>
        <v>41128</v>
      </c>
      <c r="BB7" s="70">
        <f t="shared" si="3"/>
        <v>16203</v>
      </c>
      <c r="BC7" s="70">
        <f t="shared" si="3"/>
        <v>1638717</v>
      </c>
      <c r="BD7" s="70">
        <f t="shared" si="3"/>
        <v>3963</v>
      </c>
      <c r="BE7" s="70">
        <f t="shared" si="3"/>
        <v>742586</v>
      </c>
      <c r="BF7" s="70">
        <f t="shared" si="3"/>
        <v>8115075</v>
      </c>
      <c r="BG7" s="70">
        <f t="shared" si="3"/>
        <v>36288</v>
      </c>
      <c r="BH7" s="70">
        <f t="shared" si="3"/>
        <v>36288</v>
      </c>
      <c r="BI7" s="70">
        <f aca="true" t="shared" si="4" ref="BI7:CN7">SUM(BI8:BI22)</f>
        <v>150</v>
      </c>
      <c r="BJ7" s="70">
        <f t="shared" si="4"/>
        <v>33558</v>
      </c>
      <c r="BK7" s="70">
        <f t="shared" si="4"/>
        <v>0</v>
      </c>
      <c r="BL7" s="70">
        <f t="shared" si="4"/>
        <v>2580</v>
      </c>
      <c r="BM7" s="70">
        <f t="shared" si="4"/>
        <v>0</v>
      </c>
      <c r="BN7" s="70">
        <f t="shared" si="4"/>
        <v>163480</v>
      </c>
      <c r="BO7" s="70">
        <f t="shared" si="4"/>
        <v>914588</v>
      </c>
      <c r="BP7" s="70">
        <f t="shared" si="4"/>
        <v>354526</v>
      </c>
      <c r="BQ7" s="70">
        <f t="shared" si="4"/>
        <v>121346</v>
      </c>
      <c r="BR7" s="70">
        <f t="shared" si="4"/>
        <v>185935</v>
      </c>
      <c r="BS7" s="70">
        <f t="shared" si="4"/>
        <v>47245</v>
      </c>
      <c r="BT7" s="70">
        <f t="shared" si="4"/>
        <v>0</v>
      </c>
      <c r="BU7" s="70">
        <f t="shared" si="4"/>
        <v>166944</v>
      </c>
      <c r="BV7" s="70">
        <f t="shared" si="4"/>
        <v>592</v>
      </c>
      <c r="BW7" s="70">
        <f t="shared" si="4"/>
        <v>165216</v>
      </c>
      <c r="BX7" s="70">
        <f t="shared" si="4"/>
        <v>1136</v>
      </c>
      <c r="BY7" s="70">
        <f t="shared" si="4"/>
        <v>0</v>
      </c>
      <c r="BZ7" s="70">
        <f t="shared" si="4"/>
        <v>391162</v>
      </c>
      <c r="CA7" s="70">
        <f t="shared" si="4"/>
        <v>220930</v>
      </c>
      <c r="CB7" s="70">
        <f t="shared" si="4"/>
        <v>137968</v>
      </c>
      <c r="CC7" s="70">
        <f t="shared" si="4"/>
        <v>0</v>
      </c>
      <c r="CD7" s="70">
        <f t="shared" si="4"/>
        <v>32264</v>
      </c>
      <c r="CE7" s="70">
        <f t="shared" si="4"/>
        <v>841071</v>
      </c>
      <c r="CF7" s="70">
        <f t="shared" si="4"/>
        <v>1956</v>
      </c>
      <c r="CG7" s="70">
        <f t="shared" si="4"/>
        <v>41227</v>
      </c>
      <c r="CH7" s="70">
        <f t="shared" si="4"/>
        <v>992103</v>
      </c>
      <c r="CI7" s="70">
        <f t="shared" si="4"/>
        <v>894763</v>
      </c>
      <c r="CJ7" s="70">
        <f t="shared" si="4"/>
        <v>892453</v>
      </c>
      <c r="CK7" s="70">
        <f t="shared" si="4"/>
        <v>7167</v>
      </c>
      <c r="CL7" s="70">
        <f t="shared" si="4"/>
        <v>98883</v>
      </c>
      <c r="CM7" s="70">
        <f t="shared" si="4"/>
        <v>783758</v>
      </c>
      <c r="CN7" s="70">
        <f t="shared" si="4"/>
        <v>2645</v>
      </c>
      <c r="CO7" s="70">
        <f aca="true" t="shared" si="5" ref="CO7:DT7">SUM(CO8:CO22)</f>
        <v>2310</v>
      </c>
      <c r="CP7" s="70">
        <f t="shared" si="5"/>
        <v>260629</v>
      </c>
      <c r="CQ7" s="70">
        <f t="shared" si="5"/>
        <v>7428602</v>
      </c>
      <c r="CR7" s="70">
        <f t="shared" si="5"/>
        <v>3055081</v>
      </c>
      <c r="CS7" s="70">
        <f t="shared" si="5"/>
        <v>659865</v>
      </c>
      <c r="CT7" s="70">
        <f t="shared" si="5"/>
        <v>1916525</v>
      </c>
      <c r="CU7" s="70">
        <f t="shared" si="5"/>
        <v>421801</v>
      </c>
      <c r="CV7" s="70">
        <f t="shared" si="5"/>
        <v>56890</v>
      </c>
      <c r="CW7" s="70">
        <f t="shared" si="5"/>
        <v>595372</v>
      </c>
      <c r="CX7" s="70">
        <f t="shared" si="5"/>
        <v>181037</v>
      </c>
      <c r="CY7" s="70">
        <f t="shared" si="5"/>
        <v>334588</v>
      </c>
      <c r="CZ7" s="70">
        <f t="shared" si="5"/>
        <v>79747</v>
      </c>
      <c r="DA7" s="70">
        <f t="shared" si="5"/>
        <v>81821</v>
      </c>
      <c r="DB7" s="70">
        <f t="shared" si="5"/>
        <v>3690409</v>
      </c>
      <c r="DC7" s="70">
        <f t="shared" si="5"/>
        <v>2525064</v>
      </c>
      <c r="DD7" s="70">
        <f t="shared" si="5"/>
        <v>1075750</v>
      </c>
      <c r="DE7" s="70">
        <f t="shared" si="5"/>
        <v>41128</v>
      </c>
      <c r="DF7" s="70">
        <f t="shared" si="5"/>
        <v>48467</v>
      </c>
      <c r="DG7" s="70">
        <f t="shared" si="5"/>
        <v>2479788</v>
      </c>
      <c r="DH7" s="70">
        <f t="shared" si="5"/>
        <v>5919</v>
      </c>
      <c r="DI7" s="70">
        <f t="shared" si="5"/>
        <v>783813</v>
      </c>
      <c r="DJ7" s="70">
        <f t="shared" si="5"/>
        <v>9107178</v>
      </c>
    </row>
    <row r="8" spans="1:114" s="50" customFormat="1" ht="12" customHeight="1">
      <c r="A8" s="51" t="s">
        <v>110</v>
      </c>
      <c r="B8" s="64" t="s">
        <v>114</v>
      </c>
      <c r="C8" s="51" t="s">
        <v>115</v>
      </c>
      <c r="D8" s="72">
        <f aca="true" t="shared" si="6" ref="D8:D22">SUM(E8,+L8)</f>
        <v>2581996</v>
      </c>
      <c r="E8" s="72">
        <f aca="true" t="shared" si="7" ref="E8:E22">SUM(F8:I8)+K8</f>
        <v>335605</v>
      </c>
      <c r="F8" s="72">
        <v>980</v>
      </c>
      <c r="G8" s="72">
        <v>0</v>
      </c>
      <c r="H8" s="72">
        <v>45600</v>
      </c>
      <c r="I8" s="72">
        <v>154989</v>
      </c>
      <c r="J8" s="73" t="s">
        <v>113</v>
      </c>
      <c r="K8" s="72">
        <v>134036</v>
      </c>
      <c r="L8" s="72">
        <v>2246391</v>
      </c>
      <c r="M8" s="72">
        <f aca="true" t="shared" si="8" ref="M8:M22">SUM(N8,+U8)</f>
        <v>748225</v>
      </c>
      <c r="N8" s="72">
        <f aca="true" t="shared" si="9" ref="N8:N22">SUM(O8:R8)+T8</f>
        <v>138501</v>
      </c>
      <c r="O8" s="72">
        <v>3449</v>
      </c>
      <c r="P8" s="72">
        <v>3449</v>
      </c>
      <c r="Q8" s="72">
        <v>0</v>
      </c>
      <c r="R8" s="72">
        <v>128571</v>
      </c>
      <c r="S8" s="73" t="s">
        <v>113</v>
      </c>
      <c r="T8" s="72">
        <v>3032</v>
      </c>
      <c r="U8" s="72">
        <v>609724</v>
      </c>
      <c r="V8" s="72">
        <f aca="true" t="shared" si="10" ref="V8:V22">+SUM(D8,M8)</f>
        <v>3330221</v>
      </c>
      <c r="W8" s="72">
        <f aca="true" t="shared" si="11" ref="W8:W22">+SUM(E8,N8)</f>
        <v>474106</v>
      </c>
      <c r="X8" s="72">
        <f aca="true" t="shared" si="12" ref="X8:X22">+SUM(F8,O8)</f>
        <v>4429</v>
      </c>
      <c r="Y8" s="72">
        <f aca="true" t="shared" si="13" ref="Y8:Y22">+SUM(G8,P8)</f>
        <v>3449</v>
      </c>
      <c r="Z8" s="72">
        <f aca="true" t="shared" si="14" ref="Z8:Z22">+SUM(H8,Q8)</f>
        <v>45600</v>
      </c>
      <c r="AA8" s="72">
        <f aca="true" t="shared" si="15" ref="AA8:AA22">+SUM(I8,R8)</f>
        <v>283560</v>
      </c>
      <c r="AB8" s="73" t="s">
        <v>113</v>
      </c>
      <c r="AC8" s="72">
        <f aca="true" t="shared" si="16" ref="AC8:AC22">+SUM(K8,T8)</f>
        <v>137068</v>
      </c>
      <c r="AD8" s="72">
        <f aca="true" t="shared" si="17" ref="AD8:AD22">+SUM(L8,U8)</f>
        <v>2856115</v>
      </c>
      <c r="AE8" s="72">
        <f aca="true" t="shared" si="18" ref="AE8:AE22">SUM(AF8,+AK8)</f>
        <v>0</v>
      </c>
      <c r="AF8" s="72">
        <f aca="true" t="shared" si="19" ref="AF8:AF22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f aca="true" t="shared" si="20" ref="AM8:AM22">SUM(AN8,AS8,AW8,AX8,BD8)</f>
        <v>1932995</v>
      </c>
      <c r="AN8" s="72">
        <f aca="true" t="shared" si="21" ref="AN8:AN22">SUM(AO8:AR8)</f>
        <v>1277984</v>
      </c>
      <c r="AO8" s="72">
        <v>108132</v>
      </c>
      <c r="AP8" s="72">
        <v>1165417</v>
      </c>
      <c r="AQ8" s="72">
        <v>0</v>
      </c>
      <c r="AR8" s="72">
        <v>4435</v>
      </c>
      <c r="AS8" s="72">
        <f aca="true" t="shared" si="22" ref="AS8:AS22">SUM(AT8:AV8)</f>
        <v>185707</v>
      </c>
      <c r="AT8" s="72">
        <v>170629</v>
      </c>
      <c r="AU8" s="72">
        <v>0</v>
      </c>
      <c r="AV8" s="72">
        <v>15078</v>
      </c>
      <c r="AW8" s="72">
        <v>51881</v>
      </c>
      <c r="AX8" s="72">
        <f aca="true" t="shared" si="23" ref="AX8:AX22">SUM(AY8:BB8)</f>
        <v>417423</v>
      </c>
      <c r="AY8" s="72">
        <v>377485</v>
      </c>
      <c r="AZ8" s="72">
        <v>12809</v>
      </c>
      <c r="BA8" s="72">
        <v>27129</v>
      </c>
      <c r="BB8" s="72">
        <v>0</v>
      </c>
      <c r="BC8" s="72">
        <v>649001</v>
      </c>
      <c r="BD8" s="72">
        <v>0</v>
      </c>
      <c r="BE8" s="72">
        <v>0</v>
      </c>
      <c r="BF8" s="72">
        <f aca="true" t="shared" si="24" ref="BF8:BF22">SUM(AE8,+AM8,+BE8)</f>
        <v>1932995</v>
      </c>
      <c r="BG8" s="72">
        <f aca="true" t="shared" si="25" ref="BG8:BG22">SUM(BH8,+BM8)</f>
        <v>2580</v>
      </c>
      <c r="BH8" s="72">
        <f aca="true" t="shared" si="26" ref="BH8:BH22">SUM(BI8:BL8)</f>
        <v>2580</v>
      </c>
      <c r="BI8" s="72">
        <v>0</v>
      </c>
      <c r="BJ8" s="72">
        <v>0</v>
      </c>
      <c r="BK8" s="72">
        <v>0</v>
      </c>
      <c r="BL8" s="72">
        <v>2580</v>
      </c>
      <c r="BM8" s="72">
        <v>0</v>
      </c>
      <c r="BN8" s="72">
        <v>0</v>
      </c>
      <c r="BO8" s="72">
        <f aca="true" t="shared" si="27" ref="BO8:BO22">SUM(BP8,BU8,BY8,BZ8,CF8)</f>
        <v>411575</v>
      </c>
      <c r="BP8" s="72">
        <f aca="true" t="shared" si="28" ref="BP8:BP22">SUM(BQ8:BT8)</f>
        <v>238630</v>
      </c>
      <c r="BQ8" s="72">
        <v>5450</v>
      </c>
      <c r="BR8" s="72">
        <v>185935</v>
      </c>
      <c r="BS8" s="72">
        <v>47245</v>
      </c>
      <c r="BT8" s="72">
        <v>0</v>
      </c>
      <c r="BU8" s="72">
        <f aca="true" t="shared" si="29" ref="BU8:BU22">SUM(BV8:BX8)</f>
        <v>75683</v>
      </c>
      <c r="BV8" s="72">
        <v>0</v>
      </c>
      <c r="BW8" s="72">
        <v>75683</v>
      </c>
      <c r="BX8" s="72">
        <v>0</v>
      </c>
      <c r="BY8" s="72">
        <v>0</v>
      </c>
      <c r="BZ8" s="72">
        <f aca="true" t="shared" si="30" ref="BZ8:BZ22">SUM(CA8:CD8)</f>
        <v>96677</v>
      </c>
      <c r="CA8" s="72">
        <v>57173</v>
      </c>
      <c r="CB8" s="72">
        <v>10359</v>
      </c>
      <c r="CC8" s="72">
        <v>0</v>
      </c>
      <c r="CD8" s="72">
        <v>29145</v>
      </c>
      <c r="CE8" s="72">
        <v>315118</v>
      </c>
      <c r="CF8" s="72">
        <v>585</v>
      </c>
      <c r="CG8" s="72">
        <v>18952</v>
      </c>
      <c r="CH8" s="72">
        <f aca="true" t="shared" si="31" ref="CH8:CH22">SUM(BG8,+BO8,+CG8)</f>
        <v>433107</v>
      </c>
      <c r="CI8" s="72">
        <f aca="true" t="shared" si="32" ref="CI8:CI22">SUM(AE8,+BG8)</f>
        <v>2580</v>
      </c>
      <c r="CJ8" s="72">
        <f aca="true" t="shared" si="33" ref="CJ8:CJ22">SUM(AF8,+BH8)</f>
        <v>2580</v>
      </c>
      <c r="CK8" s="72">
        <f aca="true" t="shared" si="34" ref="CK8:CK22">SUM(AG8,+BI8)</f>
        <v>0</v>
      </c>
      <c r="CL8" s="72">
        <f aca="true" t="shared" si="35" ref="CL8:CL22">SUM(AH8,+BJ8)</f>
        <v>0</v>
      </c>
      <c r="CM8" s="72">
        <f aca="true" t="shared" si="36" ref="CM8:CM22">SUM(AI8,+BK8)</f>
        <v>0</v>
      </c>
      <c r="CN8" s="72">
        <f aca="true" t="shared" si="37" ref="CN8:CN22">SUM(AJ8,+BL8)</f>
        <v>2580</v>
      </c>
      <c r="CO8" s="72">
        <f aca="true" t="shared" si="38" ref="CO8:CO22">SUM(AK8,+BM8)</f>
        <v>0</v>
      </c>
      <c r="CP8" s="72">
        <f aca="true" t="shared" si="39" ref="CP8:CP22">SUM(AL8,+BN8)</f>
        <v>0</v>
      </c>
      <c r="CQ8" s="72">
        <f aca="true" t="shared" si="40" ref="CQ8:CQ22">SUM(AM8,+BO8)</f>
        <v>2344570</v>
      </c>
      <c r="CR8" s="72">
        <f aca="true" t="shared" si="41" ref="CR8:CR22">SUM(AN8,+BP8)</f>
        <v>1516614</v>
      </c>
      <c r="CS8" s="72">
        <f aca="true" t="shared" si="42" ref="CS8:CS22">SUM(AO8,+BQ8)</f>
        <v>113582</v>
      </c>
      <c r="CT8" s="72">
        <f aca="true" t="shared" si="43" ref="CT8:CT22">SUM(AP8,+BR8)</f>
        <v>1351352</v>
      </c>
      <c r="CU8" s="72">
        <f aca="true" t="shared" si="44" ref="CU8:CU22">SUM(AQ8,+BS8)</f>
        <v>47245</v>
      </c>
      <c r="CV8" s="72">
        <f aca="true" t="shared" si="45" ref="CV8:CV22">SUM(AR8,+BT8)</f>
        <v>4435</v>
      </c>
      <c r="CW8" s="72">
        <f aca="true" t="shared" si="46" ref="CW8:CW22">SUM(AS8,+BU8)</f>
        <v>261390</v>
      </c>
      <c r="CX8" s="72">
        <f aca="true" t="shared" si="47" ref="CX8:CX22">SUM(AT8,+BV8)</f>
        <v>170629</v>
      </c>
      <c r="CY8" s="72">
        <f aca="true" t="shared" si="48" ref="CY8:CY22">SUM(AU8,+BW8)</f>
        <v>75683</v>
      </c>
      <c r="CZ8" s="72">
        <f aca="true" t="shared" si="49" ref="CZ8:CZ22">SUM(AV8,+BX8)</f>
        <v>15078</v>
      </c>
      <c r="DA8" s="72">
        <f aca="true" t="shared" si="50" ref="DA8:DA22">SUM(AW8,+BY8)</f>
        <v>51881</v>
      </c>
      <c r="DB8" s="72">
        <f aca="true" t="shared" si="51" ref="DB8:DB22">SUM(AX8,+BZ8)</f>
        <v>514100</v>
      </c>
      <c r="DC8" s="72">
        <f aca="true" t="shared" si="52" ref="DC8:DC22">SUM(AY8,+CA8)</f>
        <v>434658</v>
      </c>
      <c r="DD8" s="72">
        <f aca="true" t="shared" si="53" ref="DD8:DD22">SUM(AZ8,+CB8)</f>
        <v>23168</v>
      </c>
      <c r="DE8" s="72">
        <f aca="true" t="shared" si="54" ref="DE8:DE22">SUM(BA8,+CC8)</f>
        <v>27129</v>
      </c>
      <c r="DF8" s="72">
        <f aca="true" t="shared" si="55" ref="DF8:DF22">SUM(BB8,+CD8)</f>
        <v>29145</v>
      </c>
      <c r="DG8" s="72">
        <f aca="true" t="shared" si="56" ref="DG8:DG22">SUM(BC8,+CE8)</f>
        <v>964119</v>
      </c>
      <c r="DH8" s="72">
        <f aca="true" t="shared" si="57" ref="DH8:DH22">SUM(BD8,+CF8)</f>
        <v>585</v>
      </c>
      <c r="DI8" s="72">
        <f aca="true" t="shared" si="58" ref="DI8:DI22">SUM(BE8,+CG8)</f>
        <v>18952</v>
      </c>
      <c r="DJ8" s="72">
        <f aca="true" t="shared" si="59" ref="DJ8:DJ22">SUM(BF8,+CH8)</f>
        <v>2366102</v>
      </c>
    </row>
    <row r="9" spans="1:114" s="50" customFormat="1" ht="12" customHeight="1">
      <c r="A9" s="51" t="s">
        <v>110</v>
      </c>
      <c r="B9" s="64" t="s">
        <v>116</v>
      </c>
      <c r="C9" s="51" t="s">
        <v>117</v>
      </c>
      <c r="D9" s="72">
        <f t="shared" si="6"/>
        <v>2269165</v>
      </c>
      <c r="E9" s="72">
        <f t="shared" si="7"/>
        <v>785704</v>
      </c>
      <c r="F9" s="72">
        <v>69274</v>
      </c>
      <c r="G9" s="72">
        <v>23579</v>
      </c>
      <c r="H9" s="72">
        <v>126800</v>
      </c>
      <c r="I9" s="72">
        <v>490588</v>
      </c>
      <c r="J9" s="73" t="s">
        <v>113</v>
      </c>
      <c r="K9" s="72">
        <v>75463</v>
      </c>
      <c r="L9" s="72">
        <v>1483461</v>
      </c>
      <c r="M9" s="72">
        <f t="shared" si="8"/>
        <v>55604</v>
      </c>
      <c r="N9" s="72">
        <f t="shared" si="9"/>
        <v>4860</v>
      </c>
      <c r="O9" s="72">
        <v>0</v>
      </c>
      <c r="P9" s="72">
        <v>0</v>
      </c>
      <c r="Q9" s="72">
        <v>0</v>
      </c>
      <c r="R9" s="72">
        <v>4860</v>
      </c>
      <c r="S9" s="73" t="s">
        <v>113</v>
      </c>
      <c r="T9" s="72">
        <v>0</v>
      </c>
      <c r="U9" s="72">
        <v>50744</v>
      </c>
      <c r="V9" s="72">
        <f t="shared" si="10"/>
        <v>2324769</v>
      </c>
      <c r="W9" s="72">
        <f t="shared" si="11"/>
        <v>790564</v>
      </c>
      <c r="X9" s="72">
        <f t="shared" si="12"/>
        <v>69274</v>
      </c>
      <c r="Y9" s="72">
        <f t="shared" si="13"/>
        <v>23579</v>
      </c>
      <c r="Z9" s="72">
        <f t="shared" si="14"/>
        <v>126800</v>
      </c>
      <c r="AA9" s="72">
        <f t="shared" si="15"/>
        <v>495448</v>
      </c>
      <c r="AB9" s="73" t="s">
        <v>113</v>
      </c>
      <c r="AC9" s="72">
        <f t="shared" si="16"/>
        <v>75463</v>
      </c>
      <c r="AD9" s="72">
        <f t="shared" si="17"/>
        <v>1534205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49222</v>
      </c>
      <c r="AM9" s="72">
        <f t="shared" si="20"/>
        <v>1728138</v>
      </c>
      <c r="AN9" s="72">
        <f t="shared" si="21"/>
        <v>1082590</v>
      </c>
      <c r="AO9" s="72">
        <v>111067</v>
      </c>
      <c r="AP9" s="72">
        <v>565173</v>
      </c>
      <c r="AQ9" s="72">
        <v>353895</v>
      </c>
      <c r="AR9" s="72">
        <v>52455</v>
      </c>
      <c r="AS9" s="72">
        <f t="shared" si="22"/>
        <v>78883</v>
      </c>
      <c r="AT9" s="72">
        <v>9816</v>
      </c>
      <c r="AU9" s="72">
        <v>33244</v>
      </c>
      <c r="AV9" s="72">
        <v>35823</v>
      </c>
      <c r="AW9" s="72">
        <v>28230</v>
      </c>
      <c r="AX9" s="72">
        <f t="shared" si="23"/>
        <v>538435</v>
      </c>
      <c r="AY9" s="72">
        <v>236777</v>
      </c>
      <c r="AZ9" s="72">
        <v>301658</v>
      </c>
      <c r="BA9" s="72">
        <v>0</v>
      </c>
      <c r="BB9" s="72">
        <v>0</v>
      </c>
      <c r="BC9" s="72">
        <v>0</v>
      </c>
      <c r="BD9" s="72">
        <v>0</v>
      </c>
      <c r="BE9" s="72">
        <v>491805</v>
      </c>
      <c r="BF9" s="72">
        <f t="shared" si="24"/>
        <v>2219943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23909</v>
      </c>
      <c r="BP9" s="72">
        <f t="shared" si="28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9"/>
        <v>6418</v>
      </c>
      <c r="BV9" s="72">
        <v>0</v>
      </c>
      <c r="BW9" s="72">
        <v>6418</v>
      </c>
      <c r="BX9" s="72">
        <v>0</v>
      </c>
      <c r="BY9" s="72">
        <v>0</v>
      </c>
      <c r="BZ9" s="72">
        <f t="shared" si="30"/>
        <v>17491</v>
      </c>
      <c r="CA9" s="72">
        <v>4891</v>
      </c>
      <c r="CB9" s="72">
        <v>12600</v>
      </c>
      <c r="CC9" s="72">
        <v>0</v>
      </c>
      <c r="CD9" s="72">
        <v>0</v>
      </c>
      <c r="CE9" s="72">
        <v>26138</v>
      </c>
      <c r="CF9" s="72">
        <v>0</v>
      </c>
      <c r="CG9" s="72">
        <v>5557</v>
      </c>
      <c r="CH9" s="72">
        <f t="shared" si="31"/>
        <v>29466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49222</v>
      </c>
      <c r="CQ9" s="72">
        <f t="shared" si="40"/>
        <v>1752047</v>
      </c>
      <c r="CR9" s="72">
        <f t="shared" si="41"/>
        <v>1082590</v>
      </c>
      <c r="CS9" s="72">
        <f t="shared" si="42"/>
        <v>111067</v>
      </c>
      <c r="CT9" s="72">
        <f t="shared" si="43"/>
        <v>565173</v>
      </c>
      <c r="CU9" s="72">
        <f t="shared" si="44"/>
        <v>353895</v>
      </c>
      <c r="CV9" s="72">
        <f t="shared" si="45"/>
        <v>52455</v>
      </c>
      <c r="CW9" s="72">
        <f t="shared" si="46"/>
        <v>85301</v>
      </c>
      <c r="CX9" s="72">
        <f t="shared" si="47"/>
        <v>9816</v>
      </c>
      <c r="CY9" s="72">
        <f t="shared" si="48"/>
        <v>39662</v>
      </c>
      <c r="CZ9" s="72">
        <f t="shared" si="49"/>
        <v>35823</v>
      </c>
      <c r="DA9" s="72">
        <f t="shared" si="50"/>
        <v>28230</v>
      </c>
      <c r="DB9" s="72">
        <f t="shared" si="51"/>
        <v>555926</v>
      </c>
      <c r="DC9" s="72">
        <f t="shared" si="52"/>
        <v>241668</v>
      </c>
      <c r="DD9" s="72">
        <f t="shared" si="53"/>
        <v>314258</v>
      </c>
      <c r="DE9" s="72">
        <f t="shared" si="54"/>
        <v>0</v>
      </c>
      <c r="DF9" s="72">
        <f t="shared" si="55"/>
        <v>0</v>
      </c>
      <c r="DG9" s="72">
        <f t="shared" si="56"/>
        <v>26138</v>
      </c>
      <c r="DH9" s="72">
        <f t="shared" si="57"/>
        <v>0</v>
      </c>
      <c r="DI9" s="72">
        <f t="shared" si="58"/>
        <v>497362</v>
      </c>
      <c r="DJ9" s="72">
        <f t="shared" si="59"/>
        <v>2249409</v>
      </c>
    </row>
    <row r="10" spans="1:114" s="50" customFormat="1" ht="12" customHeight="1">
      <c r="A10" s="51" t="s">
        <v>110</v>
      </c>
      <c r="B10" s="64" t="s">
        <v>118</v>
      </c>
      <c r="C10" s="51" t="s">
        <v>119</v>
      </c>
      <c r="D10" s="72">
        <f t="shared" si="6"/>
        <v>386537</v>
      </c>
      <c r="E10" s="72">
        <f t="shared" si="7"/>
        <v>1518</v>
      </c>
      <c r="F10" s="72">
        <v>0</v>
      </c>
      <c r="G10" s="72">
        <v>0</v>
      </c>
      <c r="H10" s="72">
        <v>0</v>
      </c>
      <c r="I10" s="72">
        <v>30</v>
      </c>
      <c r="J10" s="73" t="s">
        <v>113</v>
      </c>
      <c r="K10" s="72">
        <v>1488</v>
      </c>
      <c r="L10" s="72">
        <v>385019</v>
      </c>
      <c r="M10" s="72">
        <f t="shared" si="8"/>
        <v>150927</v>
      </c>
      <c r="N10" s="72">
        <f t="shared" si="9"/>
        <v>24812</v>
      </c>
      <c r="O10" s="72">
        <v>1733</v>
      </c>
      <c r="P10" s="72">
        <v>1733</v>
      </c>
      <c r="Q10" s="72">
        <v>0</v>
      </c>
      <c r="R10" s="72">
        <v>21346</v>
      </c>
      <c r="S10" s="73" t="s">
        <v>113</v>
      </c>
      <c r="T10" s="72">
        <v>0</v>
      </c>
      <c r="U10" s="72">
        <v>126115</v>
      </c>
      <c r="V10" s="72">
        <f t="shared" si="10"/>
        <v>537464</v>
      </c>
      <c r="W10" s="72">
        <f t="shared" si="11"/>
        <v>26330</v>
      </c>
      <c r="X10" s="72">
        <f t="shared" si="12"/>
        <v>1733</v>
      </c>
      <c r="Y10" s="72">
        <f t="shared" si="13"/>
        <v>1733</v>
      </c>
      <c r="Z10" s="72">
        <f t="shared" si="14"/>
        <v>0</v>
      </c>
      <c r="AA10" s="72">
        <f t="shared" si="15"/>
        <v>21376</v>
      </c>
      <c r="AB10" s="73" t="s">
        <v>113</v>
      </c>
      <c r="AC10" s="72">
        <f t="shared" si="16"/>
        <v>1488</v>
      </c>
      <c r="AD10" s="72">
        <f t="shared" si="17"/>
        <v>511134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9767</v>
      </c>
      <c r="AM10" s="72">
        <f t="shared" si="20"/>
        <v>223192</v>
      </c>
      <c r="AN10" s="72">
        <f t="shared" si="21"/>
        <v>12581</v>
      </c>
      <c r="AO10" s="72">
        <v>12581</v>
      </c>
      <c r="AP10" s="72">
        <v>0</v>
      </c>
      <c r="AQ10" s="72">
        <v>0</v>
      </c>
      <c r="AR10" s="72">
        <v>0</v>
      </c>
      <c r="AS10" s="72">
        <f t="shared" si="22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3"/>
        <v>210611</v>
      </c>
      <c r="AY10" s="72">
        <v>200165</v>
      </c>
      <c r="AZ10" s="72">
        <v>7905</v>
      </c>
      <c r="BA10" s="72">
        <v>0</v>
      </c>
      <c r="BB10" s="72">
        <v>2541</v>
      </c>
      <c r="BC10" s="72">
        <v>147737</v>
      </c>
      <c r="BD10" s="72">
        <v>0</v>
      </c>
      <c r="BE10" s="72">
        <v>5841</v>
      </c>
      <c r="BF10" s="72">
        <f t="shared" si="24"/>
        <v>229033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57174</v>
      </c>
      <c r="BO10" s="72">
        <f t="shared" si="27"/>
        <v>41997</v>
      </c>
      <c r="BP10" s="72">
        <f t="shared" si="28"/>
        <v>7617</v>
      </c>
      <c r="BQ10" s="72">
        <v>7617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34380</v>
      </c>
      <c r="CA10" s="72">
        <v>34380</v>
      </c>
      <c r="CB10" s="72">
        <v>0</v>
      </c>
      <c r="CC10" s="72">
        <v>0</v>
      </c>
      <c r="CD10" s="72">
        <v>0</v>
      </c>
      <c r="CE10" s="72">
        <v>45575</v>
      </c>
      <c r="CF10" s="72">
        <v>0</v>
      </c>
      <c r="CG10" s="72">
        <v>6181</v>
      </c>
      <c r="CH10" s="72">
        <f t="shared" si="31"/>
        <v>48178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66941</v>
      </c>
      <c r="CQ10" s="72">
        <f t="shared" si="40"/>
        <v>265189</v>
      </c>
      <c r="CR10" s="72">
        <f t="shared" si="41"/>
        <v>20198</v>
      </c>
      <c r="CS10" s="72">
        <f t="shared" si="42"/>
        <v>20198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0</v>
      </c>
      <c r="CX10" s="72">
        <f t="shared" si="47"/>
        <v>0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244991</v>
      </c>
      <c r="DC10" s="72">
        <f t="shared" si="52"/>
        <v>234545</v>
      </c>
      <c r="DD10" s="72">
        <f t="shared" si="53"/>
        <v>7905</v>
      </c>
      <c r="DE10" s="72">
        <f t="shared" si="54"/>
        <v>0</v>
      </c>
      <c r="DF10" s="72">
        <f t="shared" si="55"/>
        <v>2541</v>
      </c>
      <c r="DG10" s="72">
        <f t="shared" si="56"/>
        <v>193312</v>
      </c>
      <c r="DH10" s="72">
        <f t="shared" si="57"/>
        <v>0</v>
      </c>
      <c r="DI10" s="72">
        <f t="shared" si="58"/>
        <v>12022</v>
      </c>
      <c r="DJ10" s="72">
        <f t="shared" si="59"/>
        <v>277211</v>
      </c>
    </row>
    <row r="11" spans="1:114" s="50" customFormat="1" ht="12" customHeight="1">
      <c r="A11" s="51" t="s">
        <v>110</v>
      </c>
      <c r="B11" s="64" t="s">
        <v>120</v>
      </c>
      <c r="C11" s="51" t="s">
        <v>121</v>
      </c>
      <c r="D11" s="72">
        <f t="shared" si="6"/>
        <v>486276</v>
      </c>
      <c r="E11" s="72">
        <f t="shared" si="7"/>
        <v>167751</v>
      </c>
      <c r="F11" s="72">
        <v>41889</v>
      </c>
      <c r="G11" s="72">
        <v>200</v>
      </c>
      <c r="H11" s="72">
        <v>0</v>
      </c>
      <c r="I11" s="72">
        <v>105423</v>
      </c>
      <c r="J11" s="73" t="s">
        <v>113</v>
      </c>
      <c r="K11" s="72">
        <v>20239</v>
      </c>
      <c r="L11" s="72">
        <v>318525</v>
      </c>
      <c r="M11" s="72">
        <f t="shared" si="8"/>
        <v>151484</v>
      </c>
      <c r="N11" s="72">
        <f t="shared" si="9"/>
        <v>71302</v>
      </c>
      <c r="O11" s="72">
        <v>15086</v>
      </c>
      <c r="P11" s="72">
        <v>11199</v>
      </c>
      <c r="Q11" s="72">
        <v>13800</v>
      </c>
      <c r="R11" s="72">
        <v>31216</v>
      </c>
      <c r="S11" s="73" t="s">
        <v>113</v>
      </c>
      <c r="T11" s="72">
        <v>1</v>
      </c>
      <c r="U11" s="72">
        <v>80182</v>
      </c>
      <c r="V11" s="72">
        <f t="shared" si="10"/>
        <v>637760</v>
      </c>
      <c r="W11" s="72">
        <f t="shared" si="11"/>
        <v>239053</v>
      </c>
      <c r="X11" s="72">
        <f t="shared" si="12"/>
        <v>56975</v>
      </c>
      <c r="Y11" s="72">
        <f t="shared" si="13"/>
        <v>11399</v>
      </c>
      <c r="Z11" s="72">
        <f t="shared" si="14"/>
        <v>13800</v>
      </c>
      <c r="AA11" s="72">
        <f t="shared" si="15"/>
        <v>136639</v>
      </c>
      <c r="AB11" s="73" t="s">
        <v>113</v>
      </c>
      <c r="AC11" s="72">
        <f t="shared" si="16"/>
        <v>20240</v>
      </c>
      <c r="AD11" s="72">
        <f t="shared" si="17"/>
        <v>398707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12452</v>
      </c>
      <c r="AM11" s="72">
        <f t="shared" si="20"/>
        <v>449405</v>
      </c>
      <c r="AN11" s="72">
        <f t="shared" si="21"/>
        <v>78217</v>
      </c>
      <c r="AO11" s="72">
        <v>60184</v>
      </c>
      <c r="AP11" s="72">
        <v>0</v>
      </c>
      <c r="AQ11" s="72">
        <v>18033</v>
      </c>
      <c r="AR11" s="72">
        <v>0</v>
      </c>
      <c r="AS11" s="72">
        <f t="shared" si="22"/>
        <v>79619</v>
      </c>
      <c r="AT11" s="72">
        <v>0</v>
      </c>
      <c r="AU11" s="72">
        <v>71614</v>
      </c>
      <c r="AV11" s="72">
        <v>8005</v>
      </c>
      <c r="AW11" s="72">
        <v>1710</v>
      </c>
      <c r="AX11" s="72">
        <f t="shared" si="23"/>
        <v>289859</v>
      </c>
      <c r="AY11" s="72">
        <v>111902</v>
      </c>
      <c r="AZ11" s="72">
        <v>160677</v>
      </c>
      <c r="BA11" s="72">
        <v>11033</v>
      </c>
      <c r="BB11" s="72">
        <v>6247</v>
      </c>
      <c r="BC11" s="72">
        <v>0</v>
      </c>
      <c r="BD11" s="72">
        <v>0</v>
      </c>
      <c r="BE11" s="72">
        <v>24419</v>
      </c>
      <c r="BF11" s="72">
        <f t="shared" si="24"/>
        <v>473824</v>
      </c>
      <c r="BG11" s="72">
        <f t="shared" si="25"/>
        <v>18480</v>
      </c>
      <c r="BH11" s="72">
        <f t="shared" si="26"/>
        <v>18480</v>
      </c>
      <c r="BI11" s="72">
        <v>0</v>
      </c>
      <c r="BJ11" s="72">
        <v>18480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132618</v>
      </c>
      <c r="BP11" s="72">
        <f t="shared" si="28"/>
        <v>9554</v>
      </c>
      <c r="BQ11" s="72">
        <v>9554</v>
      </c>
      <c r="BR11" s="72">
        <v>0</v>
      </c>
      <c r="BS11" s="72">
        <v>0</v>
      </c>
      <c r="BT11" s="72">
        <v>0</v>
      </c>
      <c r="BU11" s="72">
        <f t="shared" si="29"/>
        <v>3273</v>
      </c>
      <c r="BV11" s="72">
        <v>0</v>
      </c>
      <c r="BW11" s="72">
        <v>3273</v>
      </c>
      <c r="BX11" s="72">
        <v>0</v>
      </c>
      <c r="BY11" s="72">
        <v>0</v>
      </c>
      <c r="BZ11" s="72">
        <f t="shared" si="30"/>
        <v>119791</v>
      </c>
      <c r="CA11" s="72">
        <v>28943</v>
      </c>
      <c r="CB11" s="72">
        <v>89598</v>
      </c>
      <c r="CC11" s="72">
        <v>0</v>
      </c>
      <c r="CD11" s="72">
        <v>1250</v>
      </c>
      <c r="CE11" s="72">
        <v>0</v>
      </c>
      <c r="CF11" s="72">
        <v>0</v>
      </c>
      <c r="CG11" s="72">
        <v>386</v>
      </c>
      <c r="CH11" s="72">
        <f t="shared" si="31"/>
        <v>151484</v>
      </c>
      <c r="CI11" s="72">
        <f t="shared" si="32"/>
        <v>18480</v>
      </c>
      <c r="CJ11" s="72">
        <f t="shared" si="33"/>
        <v>18480</v>
      </c>
      <c r="CK11" s="72">
        <f t="shared" si="34"/>
        <v>0</v>
      </c>
      <c r="CL11" s="72">
        <f t="shared" si="35"/>
        <v>18480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12452</v>
      </c>
      <c r="CQ11" s="72">
        <f t="shared" si="40"/>
        <v>582023</v>
      </c>
      <c r="CR11" s="72">
        <f t="shared" si="41"/>
        <v>87771</v>
      </c>
      <c r="CS11" s="72">
        <f t="shared" si="42"/>
        <v>69738</v>
      </c>
      <c r="CT11" s="72">
        <f t="shared" si="43"/>
        <v>0</v>
      </c>
      <c r="CU11" s="72">
        <f t="shared" si="44"/>
        <v>18033</v>
      </c>
      <c r="CV11" s="72">
        <f t="shared" si="45"/>
        <v>0</v>
      </c>
      <c r="CW11" s="72">
        <f t="shared" si="46"/>
        <v>82892</v>
      </c>
      <c r="CX11" s="72">
        <f t="shared" si="47"/>
        <v>0</v>
      </c>
      <c r="CY11" s="72">
        <f t="shared" si="48"/>
        <v>74887</v>
      </c>
      <c r="CZ11" s="72">
        <f t="shared" si="49"/>
        <v>8005</v>
      </c>
      <c r="DA11" s="72">
        <f t="shared" si="50"/>
        <v>1710</v>
      </c>
      <c r="DB11" s="72">
        <f t="shared" si="51"/>
        <v>409650</v>
      </c>
      <c r="DC11" s="72">
        <f t="shared" si="52"/>
        <v>140845</v>
      </c>
      <c r="DD11" s="72">
        <f t="shared" si="53"/>
        <v>250275</v>
      </c>
      <c r="DE11" s="72">
        <f t="shared" si="54"/>
        <v>11033</v>
      </c>
      <c r="DF11" s="72">
        <f t="shared" si="55"/>
        <v>7497</v>
      </c>
      <c r="DG11" s="72">
        <f t="shared" si="56"/>
        <v>0</v>
      </c>
      <c r="DH11" s="72">
        <f t="shared" si="57"/>
        <v>0</v>
      </c>
      <c r="DI11" s="72">
        <f t="shared" si="58"/>
        <v>24805</v>
      </c>
      <c r="DJ11" s="72">
        <f t="shared" si="59"/>
        <v>625308</v>
      </c>
    </row>
    <row r="12" spans="1:114" s="50" customFormat="1" ht="12" customHeight="1">
      <c r="A12" s="53" t="s">
        <v>110</v>
      </c>
      <c r="B12" s="54" t="s">
        <v>122</v>
      </c>
      <c r="C12" s="53" t="s">
        <v>123</v>
      </c>
      <c r="D12" s="74">
        <f t="shared" si="6"/>
        <v>300725</v>
      </c>
      <c r="E12" s="74">
        <f t="shared" si="7"/>
        <v>19239</v>
      </c>
      <c r="F12" s="74">
        <v>0</v>
      </c>
      <c r="G12" s="74">
        <v>5850</v>
      </c>
      <c r="H12" s="74">
        <v>0</v>
      </c>
      <c r="I12" s="74">
        <v>190</v>
      </c>
      <c r="J12" s="75" t="s">
        <v>113</v>
      </c>
      <c r="K12" s="74">
        <v>13199</v>
      </c>
      <c r="L12" s="74">
        <v>281486</v>
      </c>
      <c r="M12" s="74">
        <f t="shared" si="8"/>
        <v>101672</v>
      </c>
      <c r="N12" s="74">
        <f t="shared" si="9"/>
        <v>19444</v>
      </c>
      <c r="O12" s="74">
        <v>0</v>
      </c>
      <c r="P12" s="74">
        <v>0</v>
      </c>
      <c r="Q12" s="74">
        <v>0</v>
      </c>
      <c r="R12" s="74">
        <v>0</v>
      </c>
      <c r="S12" s="75" t="s">
        <v>113</v>
      </c>
      <c r="T12" s="74">
        <v>19444</v>
      </c>
      <c r="U12" s="74">
        <v>82228</v>
      </c>
      <c r="V12" s="74">
        <f t="shared" si="10"/>
        <v>402397</v>
      </c>
      <c r="W12" s="74">
        <f t="shared" si="11"/>
        <v>38683</v>
      </c>
      <c r="X12" s="74">
        <f t="shared" si="12"/>
        <v>0</v>
      </c>
      <c r="Y12" s="74">
        <f t="shared" si="13"/>
        <v>5850</v>
      </c>
      <c r="Z12" s="74">
        <f t="shared" si="14"/>
        <v>0</v>
      </c>
      <c r="AA12" s="74">
        <f t="shared" si="15"/>
        <v>190</v>
      </c>
      <c r="AB12" s="75" t="s">
        <v>113</v>
      </c>
      <c r="AC12" s="74">
        <f t="shared" si="16"/>
        <v>32643</v>
      </c>
      <c r="AD12" s="74">
        <f t="shared" si="17"/>
        <v>363714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236107</v>
      </c>
      <c r="AN12" s="74">
        <f t="shared" si="21"/>
        <v>6045</v>
      </c>
      <c r="AO12" s="74">
        <v>6045</v>
      </c>
      <c r="AP12" s="74">
        <v>0</v>
      </c>
      <c r="AQ12" s="74">
        <v>0</v>
      </c>
      <c r="AR12" s="74">
        <v>0</v>
      </c>
      <c r="AS12" s="74">
        <f t="shared" si="22"/>
        <v>2400</v>
      </c>
      <c r="AT12" s="74">
        <v>0</v>
      </c>
      <c r="AU12" s="74">
        <v>0</v>
      </c>
      <c r="AV12" s="74">
        <v>2400</v>
      </c>
      <c r="AW12" s="74">
        <v>0</v>
      </c>
      <c r="AX12" s="74">
        <f t="shared" si="23"/>
        <v>227662</v>
      </c>
      <c r="AY12" s="74">
        <v>221606</v>
      </c>
      <c r="AZ12" s="74">
        <v>6056</v>
      </c>
      <c r="BA12" s="74">
        <v>0</v>
      </c>
      <c r="BB12" s="74">
        <v>0</v>
      </c>
      <c r="BC12" s="74">
        <v>46708</v>
      </c>
      <c r="BD12" s="74">
        <v>0</v>
      </c>
      <c r="BE12" s="74">
        <v>17910</v>
      </c>
      <c r="BF12" s="74">
        <f t="shared" si="24"/>
        <v>254017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77824</v>
      </c>
      <c r="BP12" s="74">
        <f t="shared" si="28"/>
        <v>898</v>
      </c>
      <c r="BQ12" s="74">
        <v>898</v>
      </c>
      <c r="BR12" s="74">
        <v>0</v>
      </c>
      <c r="BS12" s="74">
        <v>0</v>
      </c>
      <c r="BT12" s="74">
        <v>0</v>
      </c>
      <c r="BU12" s="74">
        <f t="shared" si="29"/>
        <v>13234</v>
      </c>
      <c r="BV12" s="74">
        <v>0</v>
      </c>
      <c r="BW12" s="74">
        <v>13234</v>
      </c>
      <c r="BX12" s="74">
        <v>0</v>
      </c>
      <c r="BY12" s="74">
        <v>0</v>
      </c>
      <c r="BZ12" s="74">
        <f t="shared" si="30"/>
        <v>63692</v>
      </c>
      <c r="CA12" s="74">
        <v>38281</v>
      </c>
      <c r="CB12" s="74">
        <v>25411</v>
      </c>
      <c r="CC12" s="74">
        <v>0</v>
      </c>
      <c r="CD12" s="74">
        <v>0</v>
      </c>
      <c r="CE12" s="74">
        <v>23848</v>
      </c>
      <c r="CF12" s="74">
        <v>0</v>
      </c>
      <c r="CG12" s="74">
        <v>0</v>
      </c>
      <c r="CH12" s="74">
        <f t="shared" si="31"/>
        <v>77824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313931</v>
      </c>
      <c r="CR12" s="74">
        <f t="shared" si="41"/>
        <v>6943</v>
      </c>
      <c r="CS12" s="74">
        <f t="shared" si="42"/>
        <v>6943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15634</v>
      </c>
      <c r="CX12" s="74">
        <f t="shared" si="47"/>
        <v>0</v>
      </c>
      <c r="CY12" s="74">
        <f t="shared" si="48"/>
        <v>13234</v>
      </c>
      <c r="CZ12" s="74">
        <f t="shared" si="49"/>
        <v>2400</v>
      </c>
      <c r="DA12" s="74">
        <f t="shared" si="50"/>
        <v>0</v>
      </c>
      <c r="DB12" s="74">
        <f t="shared" si="51"/>
        <v>291354</v>
      </c>
      <c r="DC12" s="74">
        <f t="shared" si="52"/>
        <v>259887</v>
      </c>
      <c r="DD12" s="74">
        <f t="shared" si="53"/>
        <v>31467</v>
      </c>
      <c r="DE12" s="74">
        <f t="shared" si="54"/>
        <v>0</v>
      </c>
      <c r="DF12" s="74">
        <f t="shared" si="55"/>
        <v>0</v>
      </c>
      <c r="DG12" s="74">
        <f t="shared" si="56"/>
        <v>70556</v>
      </c>
      <c r="DH12" s="74">
        <f t="shared" si="57"/>
        <v>0</v>
      </c>
      <c r="DI12" s="74">
        <f t="shared" si="58"/>
        <v>17910</v>
      </c>
      <c r="DJ12" s="74">
        <f t="shared" si="59"/>
        <v>331841</v>
      </c>
    </row>
    <row r="13" spans="1:114" s="50" customFormat="1" ht="12" customHeight="1">
      <c r="A13" s="53" t="s">
        <v>110</v>
      </c>
      <c r="B13" s="54" t="s">
        <v>124</v>
      </c>
      <c r="C13" s="53" t="s">
        <v>125</v>
      </c>
      <c r="D13" s="74">
        <f t="shared" si="6"/>
        <v>390281</v>
      </c>
      <c r="E13" s="74">
        <f t="shared" si="7"/>
        <v>3541</v>
      </c>
      <c r="F13" s="74">
        <v>160</v>
      </c>
      <c r="G13" s="74">
        <v>381</v>
      </c>
      <c r="H13" s="74">
        <v>0</v>
      </c>
      <c r="I13" s="74">
        <v>140</v>
      </c>
      <c r="J13" s="75" t="s">
        <v>113</v>
      </c>
      <c r="K13" s="74">
        <v>2860</v>
      </c>
      <c r="L13" s="74">
        <v>386740</v>
      </c>
      <c r="M13" s="74">
        <f t="shared" si="8"/>
        <v>98276</v>
      </c>
      <c r="N13" s="74">
        <f t="shared" si="9"/>
        <v>9951</v>
      </c>
      <c r="O13" s="74">
        <v>0</v>
      </c>
      <c r="P13" s="74">
        <v>0</v>
      </c>
      <c r="Q13" s="74">
        <v>0</v>
      </c>
      <c r="R13" s="74">
        <v>9951</v>
      </c>
      <c r="S13" s="75" t="s">
        <v>113</v>
      </c>
      <c r="T13" s="74">
        <v>0</v>
      </c>
      <c r="U13" s="74">
        <v>88325</v>
      </c>
      <c r="V13" s="74">
        <f t="shared" si="10"/>
        <v>488557</v>
      </c>
      <c r="W13" s="74">
        <f t="shared" si="11"/>
        <v>13492</v>
      </c>
      <c r="X13" s="74">
        <f t="shared" si="12"/>
        <v>160</v>
      </c>
      <c r="Y13" s="74">
        <f t="shared" si="13"/>
        <v>381</v>
      </c>
      <c r="Z13" s="74">
        <f t="shared" si="14"/>
        <v>0</v>
      </c>
      <c r="AA13" s="74">
        <f t="shared" si="15"/>
        <v>10091</v>
      </c>
      <c r="AB13" s="75" t="s">
        <v>113</v>
      </c>
      <c r="AC13" s="74">
        <f t="shared" si="16"/>
        <v>2860</v>
      </c>
      <c r="AD13" s="74">
        <f t="shared" si="17"/>
        <v>475065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9156</v>
      </c>
      <c r="AM13" s="74">
        <f t="shared" si="20"/>
        <v>239464</v>
      </c>
      <c r="AN13" s="74">
        <f t="shared" si="21"/>
        <v>14522</v>
      </c>
      <c r="AO13" s="74">
        <v>14522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220994</v>
      </c>
      <c r="AY13" s="74">
        <v>214592</v>
      </c>
      <c r="AZ13" s="74">
        <v>5902</v>
      </c>
      <c r="BA13" s="74">
        <v>0</v>
      </c>
      <c r="BB13" s="74">
        <v>500</v>
      </c>
      <c r="BC13" s="74">
        <v>141661</v>
      </c>
      <c r="BD13" s="74">
        <v>3948</v>
      </c>
      <c r="BE13" s="74">
        <v>0</v>
      </c>
      <c r="BF13" s="74">
        <f t="shared" si="24"/>
        <v>239464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33317</v>
      </c>
      <c r="BO13" s="74">
        <f t="shared" si="27"/>
        <v>19936</v>
      </c>
      <c r="BP13" s="74">
        <f t="shared" si="28"/>
        <v>7260</v>
      </c>
      <c r="BQ13" s="74">
        <v>7260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11305</v>
      </c>
      <c r="CA13" s="74">
        <v>11305</v>
      </c>
      <c r="CB13" s="74">
        <v>0</v>
      </c>
      <c r="CC13" s="74">
        <v>0</v>
      </c>
      <c r="CD13" s="74">
        <v>0</v>
      </c>
      <c r="CE13" s="74">
        <v>45023</v>
      </c>
      <c r="CF13" s="74">
        <v>1371</v>
      </c>
      <c r="CG13" s="74">
        <v>0</v>
      </c>
      <c r="CH13" s="74">
        <f t="shared" si="31"/>
        <v>19936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42473</v>
      </c>
      <c r="CQ13" s="74">
        <f t="shared" si="40"/>
        <v>259400</v>
      </c>
      <c r="CR13" s="74">
        <f t="shared" si="41"/>
        <v>21782</v>
      </c>
      <c r="CS13" s="74">
        <f t="shared" si="42"/>
        <v>21782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232299</v>
      </c>
      <c r="DC13" s="74">
        <f t="shared" si="52"/>
        <v>225897</v>
      </c>
      <c r="DD13" s="74">
        <f t="shared" si="53"/>
        <v>5902</v>
      </c>
      <c r="DE13" s="74">
        <f t="shared" si="54"/>
        <v>0</v>
      </c>
      <c r="DF13" s="74">
        <f t="shared" si="55"/>
        <v>500</v>
      </c>
      <c r="DG13" s="74">
        <f t="shared" si="56"/>
        <v>186684</v>
      </c>
      <c r="DH13" s="74">
        <f t="shared" si="57"/>
        <v>5319</v>
      </c>
      <c r="DI13" s="74">
        <f t="shared" si="58"/>
        <v>0</v>
      </c>
      <c r="DJ13" s="74">
        <f t="shared" si="59"/>
        <v>259400</v>
      </c>
    </row>
    <row r="14" spans="1:114" s="50" customFormat="1" ht="12" customHeight="1">
      <c r="A14" s="53" t="s">
        <v>110</v>
      </c>
      <c r="B14" s="54" t="s">
        <v>126</v>
      </c>
      <c r="C14" s="53" t="s">
        <v>127</v>
      </c>
      <c r="D14" s="74">
        <f t="shared" si="6"/>
        <v>258601</v>
      </c>
      <c r="E14" s="74">
        <f t="shared" si="7"/>
        <v>48614</v>
      </c>
      <c r="F14" s="74">
        <v>0</v>
      </c>
      <c r="G14" s="74">
        <v>0</v>
      </c>
      <c r="H14" s="74">
        <v>0</v>
      </c>
      <c r="I14" s="74">
        <v>48534</v>
      </c>
      <c r="J14" s="75" t="s">
        <v>113</v>
      </c>
      <c r="K14" s="74">
        <v>80</v>
      </c>
      <c r="L14" s="74">
        <v>209987</v>
      </c>
      <c r="M14" s="74">
        <f t="shared" si="8"/>
        <v>93084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113</v>
      </c>
      <c r="T14" s="74">
        <v>0</v>
      </c>
      <c r="U14" s="74">
        <v>93084</v>
      </c>
      <c r="V14" s="74">
        <f t="shared" si="10"/>
        <v>351685</v>
      </c>
      <c r="W14" s="74">
        <f t="shared" si="11"/>
        <v>48614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48534</v>
      </c>
      <c r="AB14" s="75" t="s">
        <v>113</v>
      </c>
      <c r="AC14" s="74">
        <f t="shared" si="16"/>
        <v>80</v>
      </c>
      <c r="AD14" s="74">
        <f t="shared" si="17"/>
        <v>303071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64497</v>
      </c>
      <c r="AN14" s="74">
        <f t="shared" si="21"/>
        <v>3061</v>
      </c>
      <c r="AO14" s="74">
        <v>3061</v>
      </c>
      <c r="AP14" s="74">
        <v>0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61436</v>
      </c>
      <c r="AY14" s="74">
        <v>61436</v>
      </c>
      <c r="AZ14" s="74">
        <v>0</v>
      </c>
      <c r="BA14" s="74">
        <v>0</v>
      </c>
      <c r="BB14" s="74">
        <v>0</v>
      </c>
      <c r="BC14" s="74">
        <v>172371</v>
      </c>
      <c r="BD14" s="74">
        <v>0</v>
      </c>
      <c r="BE14" s="74">
        <v>21733</v>
      </c>
      <c r="BF14" s="74">
        <f t="shared" si="24"/>
        <v>86230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3061</v>
      </c>
      <c r="BP14" s="74">
        <f t="shared" si="28"/>
        <v>3061</v>
      </c>
      <c r="BQ14" s="74">
        <v>3061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90023</v>
      </c>
      <c r="CF14" s="74">
        <v>0</v>
      </c>
      <c r="CG14" s="74">
        <v>0</v>
      </c>
      <c r="CH14" s="74">
        <f t="shared" si="31"/>
        <v>3061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67558</v>
      </c>
      <c r="CR14" s="74">
        <f t="shared" si="41"/>
        <v>6122</v>
      </c>
      <c r="CS14" s="74">
        <f t="shared" si="42"/>
        <v>6122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61436</v>
      </c>
      <c r="DC14" s="74">
        <f t="shared" si="52"/>
        <v>61436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262394</v>
      </c>
      <c r="DH14" s="74">
        <f t="shared" si="57"/>
        <v>0</v>
      </c>
      <c r="DI14" s="74">
        <f t="shared" si="58"/>
        <v>21733</v>
      </c>
      <c r="DJ14" s="74">
        <f t="shared" si="59"/>
        <v>89291</v>
      </c>
    </row>
    <row r="15" spans="1:114" s="50" customFormat="1" ht="12" customHeight="1">
      <c r="A15" s="53" t="s">
        <v>110</v>
      </c>
      <c r="B15" s="54" t="s">
        <v>128</v>
      </c>
      <c r="C15" s="53" t="s">
        <v>129</v>
      </c>
      <c r="D15" s="74">
        <f t="shared" si="6"/>
        <v>343374</v>
      </c>
      <c r="E15" s="74">
        <f t="shared" si="7"/>
        <v>111429</v>
      </c>
      <c r="F15" s="74">
        <v>0</v>
      </c>
      <c r="G15" s="74">
        <v>51225</v>
      </c>
      <c r="H15" s="74">
        <v>0</v>
      </c>
      <c r="I15" s="74">
        <v>53511</v>
      </c>
      <c r="J15" s="75" t="s">
        <v>113</v>
      </c>
      <c r="K15" s="74">
        <v>6693</v>
      </c>
      <c r="L15" s="74">
        <v>231945</v>
      </c>
      <c r="M15" s="74">
        <f t="shared" si="8"/>
        <v>90436</v>
      </c>
      <c r="N15" s="74">
        <f t="shared" si="9"/>
        <v>16213</v>
      </c>
      <c r="O15" s="74">
        <v>0</v>
      </c>
      <c r="P15" s="74">
        <v>0</v>
      </c>
      <c r="Q15" s="74">
        <v>0</v>
      </c>
      <c r="R15" s="74">
        <v>16213</v>
      </c>
      <c r="S15" s="75" t="s">
        <v>113</v>
      </c>
      <c r="T15" s="74">
        <v>0</v>
      </c>
      <c r="U15" s="74">
        <v>74223</v>
      </c>
      <c r="V15" s="74">
        <f t="shared" si="10"/>
        <v>433810</v>
      </c>
      <c r="W15" s="74">
        <f t="shared" si="11"/>
        <v>127642</v>
      </c>
      <c r="X15" s="74">
        <f t="shared" si="12"/>
        <v>0</v>
      </c>
      <c r="Y15" s="74">
        <f t="shared" si="13"/>
        <v>51225</v>
      </c>
      <c r="Z15" s="74">
        <f t="shared" si="14"/>
        <v>0</v>
      </c>
      <c r="AA15" s="74">
        <f t="shared" si="15"/>
        <v>69724</v>
      </c>
      <c r="AB15" s="75" t="s">
        <v>113</v>
      </c>
      <c r="AC15" s="74">
        <f t="shared" si="16"/>
        <v>6693</v>
      </c>
      <c r="AD15" s="74">
        <f t="shared" si="17"/>
        <v>306168</v>
      </c>
      <c r="AE15" s="74">
        <f t="shared" si="18"/>
        <v>67635</v>
      </c>
      <c r="AF15" s="74">
        <f t="shared" si="19"/>
        <v>65325</v>
      </c>
      <c r="AG15" s="74">
        <v>0</v>
      </c>
      <c r="AH15" s="74">
        <v>65325</v>
      </c>
      <c r="AI15" s="74">
        <v>0</v>
      </c>
      <c r="AJ15" s="74">
        <v>0</v>
      </c>
      <c r="AK15" s="74">
        <v>2310</v>
      </c>
      <c r="AL15" s="74">
        <v>6119</v>
      </c>
      <c r="AM15" s="74">
        <f t="shared" si="20"/>
        <v>252611</v>
      </c>
      <c r="AN15" s="74">
        <f t="shared" si="21"/>
        <v>25966</v>
      </c>
      <c r="AO15" s="74">
        <v>25966</v>
      </c>
      <c r="AP15" s="74">
        <v>0</v>
      </c>
      <c r="AQ15" s="74">
        <v>0</v>
      </c>
      <c r="AR15" s="74">
        <v>0</v>
      </c>
      <c r="AS15" s="74">
        <f t="shared" si="22"/>
        <v>5639</v>
      </c>
      <c r="AT15" s="74">
        <v>0</v>
      </c>
      <c r="AU15" s="74">
        <v>0</v>
      </c>
      <c r="AV15" s="74">
        <v>5639</v>
      </c>
      <c r="AW15" s="74">
        <v>0</v>
      </c>
      <c r="AX15" s="74">
        <f t="shared" si="23"/>
        <v>221006</v>
      </c>
      <c r="AY15" s="74">
        <v>196263</v>
      </c>
      <c r="AZ15" s="74">
        <v>21847</v>
      </c>
      <c r="BA15" s="74">
        <v>2896</v>
      </c>
      <c r="BB15" s="74">
        <v>0</v>
      </c>
      <c r="BC15" s="74">
        <v>0</v>
      </c>
      <c r="BD15" s="74">
        <v>0</v>
      </c>
      <c r="BE15" s="74">
        <v>17009</v>
      </c>
      <c r="BF15" s="74">
        <f t="shared" si="24"/>
        <v>337255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25889</v>
      </c>
      <c r="BP15" s="74">
        <f t="shared" si="28"/>
        <v>9383</v>
      </c>
      <c r="BQ15" s="74">
        <v>9383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16506</v>
      </c>
      <c r="CA15" s="74">
        <v>16338</v>
      </c>
      <c r="CB15" s="74">
        <v>0</v>
      </c>
      <c r="CC15" s="74">
        <v>0</v>
      </c>
      <c r="CD15" s="74">
        <v>168</v>
      </c>
      <c r="CE15" s="74">
        <v>64547</v>
      </c>
      <c r="CF15" s="74">
        <v>0</v>
      </c>
      <c r="CG15" s="74">
        <v>0</v>
      </c>
      <c r="CH15" s="74">
        <f t="shared" si="31"/>
        <v>25889</v>
      </c>
      <c r="CI15" s="74">
        <f t="shared" si="32"/>
        <v>67635</v>
      </c>
      <c r="CJ15" s="74">
        <f t="shared" si="33"/>
        <v>65325</v>
      </c>
      <c r="CK15" s="74">
        <f t="shared" si="34"/>
        <v>0</v>
      </c>
      <c r="CL15" s="74">
        <f t="shared" si="35"/>
        <v>65325</v>
      </c>
      <c r="CM15" s="74">
        <f t="shared" si="36"/>
        <v>0</v>
      </c>
      <c r="CN15" s="74">
        <f t="shared" si="37"/>
        <v>0</v>
      </c>
      <c r="CO15" s="74">
        <f t="shared" si="38"/>
        <v>2310</v>
      </c>
      <c r="CP15" s="74">
        <f t="shared" si="39"/>
        <v>6119</v>
      </c>
      <c r="CQ15" s="74">
        <f t="shared" si="40"/>
        <v>278500</v>
      </c>
      <c r="CR15" s="74">
        <f t="shared" si="41"/>
        <v>35349</v>
      </c>
      <c r="CS15" s="74">
        <f t="shared" si="42"/>
        <v>35349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5639</v>
      </c>
      <c r="CX15" s="74">
        <f t="shared" si="47"/>
        <v>0</v>
      </c>
      <c r="CY15" s="74">
        <f t="shared" si="48"/>
        <v>0</v>
      </c>
      <c r="CZ15" s="74">
        <f t="shared" si="49"/>
        <v>5639</v>
      </c>
      <c r="DA15" s="74">
        <f t="shared" si="50"/>
        <v>0</v>
      </c>
      <c r="DB15" s="74">
        <f t="shared" si="51"/>
        <v>237512</v>
      </c>
      <c r="DC15" s="74">
        <f t="shared" si="52"/>
        <v>212601</v>
      </c>
      <c r="DD15" s="74">
        <f t="shared" si="53"/>
        <v>21847</v>
      </c>
      <c r="DE15" s="74">
        <f t="shared" si="54"/>
        <v>2896</v>
      </c>
      <c r="DF15" s="74">
        <f t="shared" si="55"/>
        <v>168</v>
      </c>
      <c r="DG15" s="74">
        <f t="shared" si="56"/>
        <v>64547</v>
      </c>
      <c r="DH15" s="74">
        <f t="shared" si="57"/>
        <v>0</v>
      </c>
      <c r="DI15" s="74">
        <f t="shared" si="58"/>
        <v>17009</v>
      </c>
      <c r="DJ15" s="74">
        <f t="shared" si="59"/>
        <v>363144</v>
      </c>
    </row>
    <row r="16" spans="1:114" s="50" customFormat="1" ht="12" customHeight="1">
      <c r="A16" s="53" t="s">
        <v>110</v>
      </c>
      <c r="B16" s="54" t="s">
        <v>130</v>
      </c>
      <c r="C16" s="53" t="s">
        <v>131</v>
      </c>
      <c r="D16" s="74">
        <f t="shared" si="6"/>
        <v>501131</v>
      </c>
      <c r="E16" s="74">
        <f t="shared" si="7"/>
        <v>39441</v>
      </c>
      <c r="F16" s="74">
        <v>0</v>
      </c>
      <c r="G16" s="74">
        <v>0</v>
      </c>
      <c r="H16" s="74">
        <v>0</v>
      </c>
      <c r="I16" s="74">
        <v>39336</v>
      </c>
      <c r="J16" s="75" t="s">
        <v>113</v>
      </c>
      <c r="K16" s="74">
        <v>105</v>
      </c>
      <c r="L16" s="74">
        <v>461690</v>
      </c>
      <c r="M16" s="74">
        <f t="shared" si="8"/>
        <v>85305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113</v>
      </c>
      <c r="T16" s="74">
        <v>0</v>
      </c>
      <c r="U16" s="74">
        <v>85305</v>
      </c>
      <c r="V16" s="74">
        <f t="shared" si="10"/>
        <v>586436</v>
      </c>
      <c r="W16" s="74">
        <f t="shared" si="11"/>
        <v>39441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39336</v>
      </c>
      <c r="AB16" s="75" t="s">
        <v>113</v>
      </c>
      <c r="AC16" s="74">
        <f t="shared" si="16"/>
        <v>105</v>
      </c>
      <c r="AD16" s="74">
        <f t="shared" si="17"/>
        <v>546995</v>
      </c>
      <c r="AE16" s="74">
        <f t="shared" si="18"/>
        <v>7017</v>
      </c>
      <c r="AF16" s="74">
        <f t="shared" si="19"/>
        <v>7017</v>
      </c>
      <c r="AG16" s="74">
        <v>7017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200659</v>
      </c>
      <c r="AN16" s="74">
        <f t="shared" si="21"/>
        <v>20620</v>
      </c>
      <c r="AO16" s="74">
        <v>20620</v>
      </c>
      <c r="AP16" s="74">
        <v>0</v>
      </c>
      <c r="AQ16" s="74">
        <v>0</v>
      </c>
      <c r="AR16" s="74">
        <v>0</v>
      </c>
      <c r="AS16" s="74">
        <f t="shared" si="22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3"/>
        <v>180039</v>
      </c>
      <c r="AY16" s="74">
        <v>173124</v>
      </c>
      <c r="AZ16" s="74">
        <v>0</v>
      </c>
      <c r="BA16" s="74">
        <v>0</v>
      </c>
      <c r="BB16" s="74">
        <v>6915</v>
      </c>
      <c r="BC16" s="74">
        <v>259780</v>
      </c>
      <c r="BD16" s="74">
        <v>0</v>
      </c>
      <c r="BE16" s="74">
        <v>33675</v>
      </c>
      <c r="BF16" s="74">
        <f t="shared" si="24"/>
        <v>241351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5436</v>
      </c>
      <c r="BP16" s="74">
        <f t="shared" si="28"/>
        <v>5436</v>
      </c>
      <c r="BQ16" s="74">
        <v>5436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79548</v>
      </c>
      <c r="CF16" s="74">
        <v>0</v>
      </c>
      <c r="CG16" s="74">
        <v>321</v>
      </c>
      <c r="CH16" s="74">
        <f t="shared" si="31"/>
        <v>5757</v>
      </c>
      <c r="CI16" s="74">
        <f t="shared" si="32"/>
        <v>7017</v>
      </c>
      <c r="CJ16" s="74">
        <f t="shared" si="33"/>
        <v>7017</v>
      </c>
      <c r="CK16" s="74">
        <f t="shared" si="34"/>
        <v>7017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206095</v>
      </c>
      <c r="CR16" s="74">
        <f t="shared" si="41"/>
        <v>26056</v>
      </c>
      <c r="CS16" s="74">
        <f t="shared" si="42"/>
        <v>26056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180039</v>
      </c>
      <c r="DC16" s="74">
        <f t="shared" si="52"/>
        <v>173124</v>
      </c>
      <c r="DD16" s="74">
        <f t="shared" si="53"/>
        <v>0</v>
      </c>
      <c r="DE16" s="74">
        <f t="shared" si="54"/>
        <v>0</v>
      </c>
      <c r="DF16" s="74">
        <f t="shared" si="55"/>
        <v>6915</v>
      </c>
      <c r="DG16" s="74">
        <f t="shared" si="56"/>
        <v>339328</v>
      </c>
      <c r="DH16" s="74">
        <f t="shared" si="57"/>
        <v>0</v>
      </c>
      <c r="DI16" s="74">
        <f t="shared" si="58"/>
        <v>33996</v>
      </c>
      <c r="DJ16" s="74">
        <f t="shared" si="59"/>
        <v>247108</v>
      </c>
    </row>
    <row r="17" spans="1:114" s="50" customFormat="1" ht="12" customHeight="1">
      <c r="A17" s="53" t="s">
        <v>110</v>
      </c>
      <c r="B17" s="54" t="s">
        <v>132</v>
      </c>
      <c r="C17" s="53" t="s">
        <v>133</v>
      </c>
      <c r="D17" s="74">
        <f t="shared" si="6"/>
        <v>1610344</v>
      </c>
      <c r="E17" s="74">
        <f t="shared" si="7"/>
        <v>953437</v>
      </c>
      <c r="F17" s="74">
        <v>150660</v>
      </c>
      <c r="G17" s="74">
        <v>1439</v>
      </c>
      <c r="H17" s="74">
        <v>586000</v>
      </c>
      <c r="I17" s="74">
        <v>187770</v>
      </c>
      <c r="J17" s="75" t="s">
        <v>113</v>
      </c>
      <c r="K17" s="74">
        <v>27568</v>
      </c>
      <c r="L17" s="74">
        <v>656907</v>
      </c>
      <c r="M17" s="74">
        <f t="shared" si="8"/>
        <v>150617</v>
      </c>
      <c r="N17" s="74">
        <f t="shared" si="9"/>
        <v>1578</v>
      </c>
      <c r="O17" s="74">
        <v>0</v>
      </c>
      <c r="P17" s="74">
        <v>0</v>
      </c>
      <c r="Q17" s="74">
        <v>0</v>
      </c>
      <c r="R17" s="74">
        <v>1578</v>
      </c>
      <c r="S17" s="75" t="s">
        <v>113</v>
      </c>
      <c r="T17" s="74">
        <v>0</v>
      </c>
      <c r="U17" s="74">
        <v>149039</v>
      </c>
      <c r="V17" s="74">
        <f t="shared" si="10"/>
        <v>1760961</v>
      </c>
      <c r="W17" s="74">
        <f t="shared" si="11"/>
        <v>955015</v>
      </c>
      <c r="X17" s="74">
        <f t="shared" si="12"/>
        <v>150660</v>
      </c>
      <c r="Y17" s="74">
        <f t="shared" si="13"/>
        <v>1439</v>
      </c>
      <c r="Z17" s="74">
        <f t="shared" si="14"/>
        <v>586000</v>
      </c>
      <c r="AA17" s="74">
        <f t="shared" si="15"/>
        <v>189348</v>
      </c>
      <c r="AB17" s="75" t="s">
        <v>113</v>
      </c>
      <c r="AC17" s="74">
        <f t="shared" si="16"/>
        <v>27568</v>
      </c>
      <c r="AD17" s="74">
        <f t="shared" si="17"/>
        <v>805946</v>
      </c>
      <c r="AE17" s="74">
        <f t="shared" si="18"/>
        <v>783758</v>
      </c>
      <c r="AF17" s="74">
        <f t="shared" si="19"/>
        <v>783758</v>
      </c>
      <c r="AG17" s="74">
        <v>0</v>
      </c>
      <c r="AH17" s="74">
        <v>0</v>
      </c>
      <c r="AI17" s="74">
        <v>783758</v>
      </c>
      <c r="AJ17" s="74">
        <v>0</v>
      </c>
      <c r="AK17" s="74">
        <v>0</v>
      </c>
      <c r="AL17" s="74">
        <v>0</v>
      </c>
      <c r="AM17" s="74">
        <f t="shared" si="20"/>
        <v>826586</v>
      </c>
      <c r="AN17" s="74">
        <f t="shared" si="21"/>
        <v>149510</v>
      </c>
      <c r="AO17" s="74">
        <v>149510</v>
      </c>
      <c r="AP17" s="74">
        <v>0</v>
      </c>
      <c r="AQ17" s="74">
        <v>0</v>
      </c>
      <c r="AR17" s="74">
        <v>0</v>
      </c>
      <c r="AS17" s="74">
        <f t="shared" si="22"/>
        <v>74629</v>
      </c>
      <c r="AT17" s="74"/>
      <c r="AU17" s="74">
        <v>62963</v>
      </c>
      <c r="AV17" s="74">
        <v>11666</v>
      </c>
      <c r="AW17" s="74">
        <v>0</v>
      </c>
      <c r="AX17" s="74">
        <f t="shared" si="23"/>
        <v>602447</v>
      </c>
      <c r="AY17" s="74">
        <v>202447</v>
      </c>
      <c r="AZ17" s="74">
        <v>400000</v>
      </c>
      <c r="BA17" s="74"/>
      <c r="BB17" s="74">
        <v>0</v>
      </c>
      <c r="BC17" s="74">
        <v>0</v>
      </c>
      <c r="BD17" s="74">
        <v>0</v>
      </c>
      <c r="BE17" s="74">
        <v>0</v>
      </c>
      <c r="BF17" s="74">
        <f t="shared" si="24"/>
        <v>1610344</v>
      </c>
      <c r="BG17" s="74">
        <f t="shared" si="25"/>
        <v>15078</v>
      </c>
      <c r="BH17" s="74">
        <f t="shared" si="26"/>
        <v>15078</v>
      </c>
      <c r="BI17" s="74">
        <v>0</v>
      </c>
      <c r="BJ17" s="74">
        <v>15078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135539</v>
      </c>
      <c r="BP17" s="74">
        <f t="shared" si="28"/>
        <v>67699</v>
      </c>
      <c r="BQ17" s="74">
        <v>67699</v>
      </c>
      <c r="BR17" s="74">
        <v>0</v>
      </c>
      <c r="BS17" s="74">
        <v>0</v>
      </c>
      <c r="BT17" s="74">
        <v>0</v>
      </c>
      <c r="BU17" s="74">
        <f t="shared" si="29"/>
        <v>66262</v>
      </c>
      <c r="BV17" s="74">
        <v>0</v>
      </c>
      <c r="BW17" s="74">
        <v>66262</v>
      </c>
      <c r="BX17" s="74"/>
      <c r="BY17" s="74">
        <v>0</v>
      </c>
      <c r="BZ17" s="74">
        <f t="shared" si="30"/>
        <v>1578</v>
      </c>
      <c r="CA17" s="74">
        <v>1578</v>
      </c>
      <c r="CB17" s="74"/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f t="shared" si="31"/>
        <v>150617</v>
      </c>
      <c r="CI17" s="74">
        <f t="shared" si="32"/>
        <v>798836</v>
      </c>
      <c r="CJ17" s="74">
        <f t="shared" si="33"/>
        <v>798836</v>
      </c>
      <c r="CK17" s="74">
        <f t="shared" si="34"/>
        <v>0</v>
      </c>
      <c r="CL17" s="74">
        <f t="shared" si="35"/>
        <v>15078</v>
      </c>
      <c r="CM17" s="74">
        <f t="shared" si="36"/>
        <v>783758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962125</v>
      </c>
      <c r="CR17" s="74">
        <f t="shared" si="41"/>
        <v>217209</v>
      </c>
      <c r="CS17" s="74">
        <f t="shared" si="42"/>
        <v>217209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140891</v>
      </c>
      <c r="CX17" s="74">
        <f t="shared" si="47"/>
        <v>0</v>
      </c>
      <c r="CY17" s="74">
        <f t="shared" si="48"/>
        <v>129225</v>
      </c>
      <c r="CZ17" s="74">
        <f t="shared" si="49"/>
        <v>11666</v>
      </c>
      <c r="DA17" s="74">
        <f t="shared" si="50"/>
        <v>0</v>
      </c>
      <c r="DB17" s="74">
        <f t="shared" si="51"/>
        <v>604025</v>
      </c>
      <c r="DC17" s="74">
        <f t="shared" si="52"/>
        <v>204025</v>
      </c>
      <c r="DD17" s="74">
        <f t="shared" si="53"/>
        <v>400000</v>
      </c>
      <c r="DE17" s="74">
        <f t="shared" si="54"/>
        <v>0</v>
      </c>
      <c r="DF17" s="74">
        <f t="shared" si="55"/>
        <v>0</v>
      </c>
      <c r="DG17" s="74">
        <f t="shared" si="56"/>
        <v>0</v>
      </c>
      <c r="DH17" s="74">
        <f t="shared" si="57"/>
        <v>0</v>
      </c>
      <c r="DI17" s="74">
        <f t="shared" si="58"/>
        <v>0</v>
      </c>
      <c r="DJ17" s="74">
        <f t="shared" si="59"/>
        <v>1760961</v>
      </c>
    </row>
    <row r="18" spans="1:114" s="50" customFormat="1" ht="12" customHeight="1">
      <c r="A18" s="53" t="s">
        <v>110</v>
      </c>
      <c r="B18" s="54" t="s">
        <v>134</v>
      </c>
      <c r="C18" s="53" t="s">
        <v>135</v>
      </c>
      <c r="D18" s="74">
        <f t="shared" si="6"/>
        <v>10186</v>
      </c>
      <c r="E18" s="74">
        <f t="shared" si="7"/>
        <v>1001</v>
      </c>
      <c r="F18" s="74">
        <v>0</v>
      </c>
      <c r="G18" s="74">
        <v>0</v>
      </c>
      <c r="H18" s="74">
        <v>0</v>
      </c>
      <c r="I18" s="74">
        <v>41</v>
      </c>
      <c r="J18" s="75" t="s">
        <v>113</v>
      </c>
      <c r="K18" s="74">
        <v>960</v>
      </c>
      <c r="L18" s="74">
        <v>9185</v>
      </c>
      <c r="M18" s="74">
        <f t="shared" si="8"/>
        <v>5083</v>
      </c>
      <c r="N18" s="74">
        <f t="shared" si="9"/>
        <v>2090</v>
      </c>
      <c r="O18" s="74">
        <v>0</v>
      </c>
      <c r="P18" s="74">
        <v>0</v>
      </c>
      <c r="Q18" s="74">
        <v>0</v>
      </c>
      <c r="R18" s="74">
        <v>2090</v>
      </c>
      <c r="S18" s="75" t="s">
        <v>113</v>
      </c>
      <c r="T18" s="74">
        <v>0</v>
      </c>
      <c r="U18" s="74">
        <v>2993</v>
      </c>
      <c r="V18" s="74">
        <f t="shared" si="10"/>
        <v>15269</v>
      </c>
      <c r="W18" s="74">
        <f t="shared" si="11"/>
        <v>3091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2131</v>
      </c>
      <c r="AB18" s="75" t="s">
        <v>113</v>
      </c>
      <c r="AC18" s="74">
        <f t="shared" si="16"/>
        <v>960</v>
      </c>
      <c r="AD18" s="74">
        <f t="shared" si="17"/>
        <v>12178</v>
      </c>
      <c r="AE18" s="74">
        <f t="shared" si="18"/>
        <v>65</v>
      </c>
      <c r="AF18" s="74">
        <f t="shared" si="19"/>
        <v>65</v>
      </c>
      <c r="AG18" s="74">
        <v>0</v>
      </c>
      <c r="AH18" s="74">
        <v>0</v>
      </c>
      <c r="AI18" s="74">
        <v>0</v>
      </c>
      <c r="AJ18" s="74">
        <v>65</v>
      </c>
      <c r="AK18" s="74">
        <v>0</v>
      </c>
      <c r="AL18" s="74">
        <v>0</v>
      </c>
      <c r="AM18" s="74">
        <f t="shared" si="20"/>
        <v>6069</v>
      </c>
      <c r="AN18" s="74">
        <f t="shared" si="21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6069</v>
      </c>
      <c r="AY18" s="74">
        <v>6069</v>
      </c>
      <c r="AZ18" s="74">
        <v>0</v>
      </c>
      <c r="BA18" s="74">
        <v>0</v>
      </c>
      <c r="BB18" s="74">
        <v>0</v>
      </c>
      <c r="BC18" s="74">
        <v>4052</v>
      </c>
      <c r="BD18" s="74">
        <v>0</v>
      </c>
      <c r="BE18" s="74">
        <v>0</v>
      </c>
      <c r="BF18" s="74">
        <f t="shared" si="24"/>
        <v>6134</v>
      </c>
      <c r="BG18" s="74">
        <f t="shared" si="25"/>
        <v>150</v>
      </c>
      <c r="BH18" s="74">
        <f t="shared" si="26"/>
        <v>150</v>
      </c>
      <c r="BI18" s="74">
        <v>150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1158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1158</v>
      </c>
      <c r="CA18" s="74">
        <v>1158</v>
      </c>
      <c r="CB18" s="74">
        <v>0</v>
      </c>
      <c r="CC18" s="74">
        <v>0</v>
      </c>
      <c r="CD18" s="74">
        <v>0</v>
      </c>
      <c r="CE18" s="74">
        <v>3775</v>
      </c>
      <c r="CF18" s="74">
        <v>0</v>
      </c>
      <c r="CG18" s="74">
        <v>0</v>
      </c>
      <c r="CH18" s="74">
        <f t="shared" si="31"/>
        <v>1308</v>
      </c>
      <c r="CI18" s="74">
        <f t="shared" si="32"/>
        <v>215</v>
      </c>
      <c r="CJ18" s="74">
        <f t="shared" si="33"/>
        <v>215</v>
      </c>
      <c r="CK18" s="74">
        <f t="shared" si="34"/>
        <v>150</v>
      </c>
      <c r="CL18" s="74">
        <f t="shared" si="35"/>
        <v>0</v>
      </c>
      <c r="CM18" s="74">
        <f t="shared" si="36"/>
        <v>0</v>
      </c>
      <c r="CN18" s="74">
        <f t="shared" si="37"/>
        <v>65</v>
      </c>
      <c r="CO18" s="74">
        <f t="shared" si="38"/>
        <v>0</v>
      </c>
      <c r="CP18" s="74">
        <f t="shared" si="39"/>
        <v>0</v>
      </c>
      <c r="CQ18" s="74">
        <f t="shared" si="40"/>
        <v>7227</v>
      </c>
      <c r="CR18" s="74">
        <f t="shared" si="41"/>
        <v>0</v>
      </c>
      <c r="CS18" s="74">
        <f t="shared" si="42"/>
        <v>0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7227</v>
      </c>
      <c r="DC18" s="74">
        <f t="shared" si="52"/>
        <v>7227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4">
        <f t="shared" si="56"/>
        <v>7827</v>
      </c>
      <c r="DH18" s="74">
        <f t="shared" si="57"/>
        <v>0</v>
      </c>
      <c r="DI18" s="74">
        <f t="shared" si="58"/>
        <v>0</v>
      </c>
      <c r="DJ18" s="74">
        <f t="shared" si="59"/>
        <v>7442</v>
      </c>
    </row>
    <row r="19" spans="1:114" s="50" customFormat="1" ht="12" customHeight="1">
      <c r="A19" s="53" t="s">
        <v>110</v>
      </c>
      <c r="B19" s="54" t="s">
        <v>136</v>
      </c>
      <c r="C19" s="53" t="s">
        <v>137</v>
      </c>
      <c r="D19" s="74">
        <f t="shared" si="6"/>
        <v>153600</v>
      </c>
      <c r="E19" s="74">
        <f t="shared" si="7"/>
        <v>4979</v>
      </c>
      <c r="F19" s="74">
        <v>0</v>
      </c>
      <c r="G19" s="74">
        <v>154</v>
      </c>
      <c r="H19" s="74">
        <v>0</v>
      </c>
      <c r="I19" s="74">
        <v>0</v>
      </c>
      <c r="J19" s="75" t="s">
        <v>113</v>
      </c>
      <c r="K19" s="74">
        <v>4825</v>
      </c>
      <c r="L19" s="74">
        <v>148621</v>
      </c>
      <c r="M19" s="74">
        <f t="shared" si="8"/>
        <v>52612</v>
      </c>
      <c r="N19" s="74">
        <f t="shared" si="9"/>
        <v>7407</v>
      </c>
      <c r="O19" s="74">
        <v>0</v>
      </c>
      <c r="P19" s="74">
        <v>0</v>
      </c>
      <c r="Q19" s="74">
        <v>0</v>
      </c>
      <c r="R19" s="74">
        <v>7401</v>
      </c>
      <c r="S19" s="75" t="s">
        <v>113</v>
      </c>
      <c r="T19" s="74">
        <v>6</v>
      </c>
      <c r="U19" s="74">
        <v>45205</v>
      </c>
      <c r="V19" s="74">
        <f t="shared" si="10"/>
        <v>206212</v>
      </c>
      <c r="W19" s="74">
        <f t="shared" si="11"/>
        <v>12386</v>
      </c>
      <c r="X19" s="74">
        <f t="shared" si="12"/>
        <v>0</v>
      </c>
      <c r="Y19" s="74">
        <f t="shared" si="13"/>
        <v>154</v>
      </c>
      <c r="Z19" s="74">
        <f t="shared" si="14"/>
        <v>0</v>
      </c>
      <c r="AA19" s="74">
        <f t="shared" si="15"/>
        <v>7401</v>
      </c>
      <c r="AB19" s="75" t="s">
        <v>113</v>
      </c>
      <c r="AC19" s="74">
        <f t="shared" si="16"/>
        <v>4831</v>
      </c>
      <c r="AD19" s="74">
        <f t="shared" si="17"/>
        <v>193826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120197</v>
      </c>
      <c r="AN19" s="74">
        <f t="shared" si="21"/>
        <v>14000</v>
      </c>
      <c r="AO19" s="74">
        <v>14000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106197</v>
      </c>
      <c r="AY19" s="74">
        <v>106197</v>
      </c>
      <c r="AZ19" s="74">
        <v>0</v>
      </c>
      <c r="BA19" s="74">
        <v>0</v>
      </c>
      <c r="BB19" s="74">
        <v>0</v>
      </c>
      <c r="BC19" s="74">
        <v>29021</v>
      </c>
      <c r="BD19" s="74">
        <v>0</v>
      </c>
      <c r="BE19" s="74">
        <v>4382</v>
      </c>
      <c r="BF19" s="74">
        <f t="shared" si="24"/>
        <v>124579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1701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1701</v>
      </c>
      <c r="CA19" s="74">
        <v>0</v>
      </c>
      <c r="CB19" s="74">
        <v>0</v>
      </c>
      <c r="CC19" s="74">
        <v>0</v>
      </c>
      <c r="CD19" s="74">
        <v>1701</v>
      </c>
      <c r="CE19" s="74">
        <v>49516</v>
      </c>
      <c r="CF19" s="74">
        <v>0</v>
      </c>
      <c r="CG19" s="74">
        <v>1395</v>
      </c>
      <c r="CH19" s="74">
        <f t="shared" si="31"/>
        <v>3096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121898</v>
      </c>
      <c r="CR19" s="74">
        <f t="shared" si="41"/>
        <v>14000</v>
      </c>
      <c r="CS19" s="74">
        <f t="shared" si="42"/>
        <v>14000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107898</v>
      </c>
      <c r="DC19" s="74">
        <f t="shared" si="52"/>
        <v>106197</v>
      </c>
      <c r="DD19" s="74">
        <f t="shared" si="53"/>
        <v>0</v>
      </c>
      <c r="DE19" s="74">
        <f t="shared" si="54"/>
        <v>0</v>
      </c>
      <c r="DF19" s="74">
        <f t="shared" si="55"/>
        <v>1701</v>
      </c>
      <c r="DG19" s="74">
        <f t="shared" si="56"/>
        <v>78537</v>
      </c>
      <c r="DH19" s="74">
        <f t="shared" si="57"/>
        <v>0</v>
      </c>
      <c r="DI19" s="74">
        <f t="shared" si="58"/>
        <v>5777</v>
      </c>
      <c r="DJ19" s="74">
        <f t="shared" si="59"/>
        <v>127675</v>
      </c>
    </row>
    <row r="20" spans="1:114" s="50" customFormat="1" ht="12" customHeight="1">
      <c r="A20" s="53" t="s">
        <v>110</v>
      </c>
      <c r="B20" s="54" t="s">
        <v>138</v>
      </c>
      <c r="C20" s="53" t="s">
        <v>139</v>
      </c>
      <c r="D20" s="74">
        <f t="shared" si="6"/>
        <v>205121</v>
      </c>
      <c r="E20" s="74">
        <f t="shared" si="7"/>
        <v>46</v>
      </c>
      <c r="F20" s="74">
        <v>0</v>
      </c>
      <c r="G20" s="74">
        <v>0</v>
      </c>
      <c r="H20" s="74">
        <v>0</v>
      </c>
      <c r="I20" s="74">
        <v>46</v>
      </c>
      <c r="J20" s="75" t="s">
        <v>113</v>
      </c>
      <c r="K20" s="74">
        <v>0</v>
      </c>
      <c r="L20" s="74">
        <v>205075</v>
      </c>
      <c r="M20" s="74">
        <f t="shared" si="8"/>
        <v>54773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113</v>
      </c>
      <c r="T20" s="74">
        <v>0</v>
      </c>
      <c r="U20" s="74">
        <v>54773</v>
      </c>
      <c r="V20" s="74">
        <f t="shared" si="10"/>
        <v>259894</v>
      </c>
      <c r="W20" s="74">
        <f t="shared" si="11"/>
        <v>46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46</v>
      </c>
      <c r="AB20" s="75" t="s">
        <v>113</v>
      </c>
      <c r="AC20" s="74">
        <f t="shared" si="16"/>
        <v>0</v>
      </c>
      <c r="AD20" s="74">
        <f t="shared" si="17"/>
        <v>259848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51147</v>
      </c>
      <c r="AN20" s="74">
        <f t="shared" si="21"/>
        <v>2628</v>
      </c>
      <c r="AO20" s="74">
        <v>0</v>
      </c>
      <c r="AP20" s="74">
        <v>0</v>
      </c>
      <c r="AQ20" s="74">
        <v>2628</v>
      </c>
      <c r="AR20" s="74">
        <v>0</v>
      </c>
      <c r="AS20" s="74">
        <f t="shared" si="22"/>
        <v>1551</v>
      </c>
      <c r="AT20" s="74">
        <v>0</v>
      </c>
      <c r="AU20" s="74">
        <v>1551</v>
      </c>
      <c r="AV20" s="74">
        <v>0</v>
      </c>
      <c r="AW20" s="74">
        <v>0</v>
      </c>
      <c r="AX20" s="74">
        <f t="shared" si="23"/>
        <v>46953</v>
      </c>
      <c r="AY20" s="74">
        <v>46953</v>
      </c>
      <c r="AZ20" s="74">
        <v>0</v>
      </c>
      <c r="BA20" s="74">
        <v>0</v>
      </c>
      <c r="BB20" s="74">
        <v>0</v>
      </c>
      <c r="BC20" s="74">
        <v>31758</v>
      </c>
      <c r="BD20" s="74">
        <v>15</v>
      </c>
      <c r="BE20" s="74">
        <v>122216</v>
      </c>
      <c r="BF20" s="74">
        <f t="shared" si="24"/>
        <v>173363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54038</v>
      </c>
      <c r="CF20" s="74">
        <v>0</v>
      </c>
      <c r="CG20" s="74">
        <v>735</v>
      </c>
      <c r="CH20" s="74">
        <f t="shared" si="31"/>
        <v>735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51147</v>
      </c>
      <c r="CR20" s="74">
        <f t="shared" si="41"/>
        <v>2628</v>
      </c>
      <c r="CS20" s="74">
        <f t="shared" si="42"/>
        <v>0</v>
      </c>
      <c r="CT20" s="74">
        <f t="shared" si="43"/>
        <v>0</v>
      </c>
      <c r="CU20" s="74">
        <f t="shared" si="44"/>
        <v>2628</v>
      </c>
      <c r="CV20" s="74">
        <f t="shared" si="45"/>
        <v>0</v>
      </c>
      <c r="CW20" s="74">
        <f t="shared" si="46"/>
        <v>1551</v>
      </c>
      <c r="CX20" s="74">
        <f t="shared" si="47"/>
        <v>0</v>
      </c>
      <c r="CY20" s="74">
        <f t="shared" si="48"/>
        <v>1551</v>
      </c>
      <c r="CZ20" s="74">
        <f t="shared" si="49"/>
        <v>0</v>
      </c>
      <c r="DA20" s="74">
        <f t="shared" si="50"/>
        <v>0</v>
      </c>
      <c r="DB20" s="74">
        <f t="shared" si="51"/>
        <v>46953</v>
      </c>
      <c r="DC20" s="74">
        <f t="shared" si="52"/>
        <v>46953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85796</v>
      </c>
      <c r="DH20" s="74">
        <f t="shared" si="57"/>
        <v>15</v>
      </c>
      <c r="DI20" s="74">
        <f t="shared" si="58"/>
        <v>122951</v>
      </c>
      <c r="DJ20" s="74">
        <f t="shared" si="59"/>
        <v>174098</v>
      </c>
    </row>
    <row r="21" spans="1:114" s="50" customFormat="1" ht="12" customHeight="1">
      <c r="A21" s="53" t="s">
        <v>110</v>
      </c>
      <c r="B21" s="54" t="s">
        <v>140</v>
      </c>
      <c r="C21" s="53" t="s">
        <v>141</v>
      </c>
      <c r="D21" s="74">
        <f t="shared" si="6"/>
        <v>216156</v>
      </c>
      <c r="E21" s="74">
        <f t="shared" si="7"/>
        <v>6026</v>
      </c>
      <c r="F21" s="74">
        <v>0</v>
      </c>
      <c r="G21" s="74">
        <v>1470</v>
      </c>
      <c r="H21" s="74">
        <v>0</v>
      </c>
      <c r="I21" s="74">
        <v>28</v>
      </c>
      <c r="J21" s="75" t="s">
        <v>113</v>
      </c>
      <c r="K21" s="74">
        <v>4528</v>
      </c>
      <c r="L21" s="74">
        <v>210130</v>
      </c>
      <c r="M21" s="74">
        <f t="shared" si="8"/>
        <v>86326</v>
      </c>
      <c r="N21" s="74">
        <f t="shared" si="9"/>
        <v>14239</v>
      </c>
      <c r="O21" s="74">
        <v>0</v>
      </c>
      <c r="P21" s="74">
        <v>0</v>
      </c>
      <c r="Q21" s="74">
        <v>0</v>
      </c>
      <c r="R21" s="74">
        <v>14239</v>
      </c>
      <c r="S21" s="75" t="s">
        <v>113</v>
      </c>
      <c r="T21" s="74">
        <v>0</v>
      </c>
      <c r="U21" s="74">
        <v>72087</v>
      </c>
      <c r="V21" s="74">
        <f t="shared" si="10"/>
        <v>302482</v>
      </c>
      <c r="W21" s="74">
        <f t="shared" si="11"/>
        <v>20265</v>
      </c>
      <c r="X21" s="74">
        <f t="shared" si="12"/>
        <v>0</v>
      </c>
      <c r="Y21" s="74">
        <f t="shared" si="13"/>
        <v>1470</v>
      </c>
      <c r="Z21" s="74">
        <f t="shared" si="14"/>
        <v>0</v>
      </c>
      <c r="AA21" s="74">
        <f t="shared" si="15"/>
        <v>14267</v>
      </c>
      <c r="AB21" s="75" t="s">
        <v>113</v>
      </c>
      <c r="AC21" s="74">
        <f t="shared" si="16"/>
        <v>4528</v>
      </c>
      <c r="AD21" s="74">
        <f t="shared" si="17"/>
        <v>282217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6698</v>
      </c>
      <c r="AM21" s="74">
        <f t="shared" si="20"/>
        <v>108293</v>
      </c>
      <c r="AN21" s="74">
        <f t="shared" si="21"/>
        <v>7018</v>
      </c>
      <c r="AO21" s="74">
        <v>7018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101275</v>
      </c>
      <c r="AY21" s="74">
        <v>81372</v>
      </c>
      <c r="AZ21" s="74">
        <v>19903</v>
      </c>
      <c r="BA21" s="74">
        <v>0</v>
      </c>
      <c r="BB21" s="74">
        <v>0</v>
      </c>
      <c r="BC21" s="74">
        <v>101042</v>
      </c>
      <c r="BD21" s="74">
        <v>0</v>
      </c>
      <c r="BE21" s="74">
        <v>123</v>
      </c>
      <c r="BF21" s="74">
        <f t="shared" si="24"/>
        <v>108416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41258</v>
      </c>
      <c r="BO21" s="74">
        <f t="shared" si="27"/>
        <v>18916</v>
      </c>
      <c r="BP21" s="74">
        <f t="shared" si="28"/>
        <v>3509</v>
      </c>
      <c r="BQ21" s="74">
        <v>3509</v>
      </c>
      <c r="BR21" s="74">
        <v>0</v>
      </c>
      <c r="BS21" s="74">
        <v>0</v>
      </c>
      <c r="BT21" s="74">
        <v>0</v>
      </c>
      <c r="BU21" s="74">
        <f t="shared" si="29"/>
        <v>1136</v>
      </c>
      <c r="BV21" s="74">
        <v>0</v>
      </c>
      <c r="BW21" s="74">
        <v>0</v>
      </c>
      <c r="BX21" s="74">
        <v>1136</v>
      </c>
      <c r="BY21" s="74">
        <v>0</v>
      </c>
      <c r="BZ21" s="74">
        <f t="shared" si="30"/>
        <v>14271</v>
      </c>
      <c r="CA21" s="74">
        <v>14271</v>
      </c>
      <c r="CB21" s="74">
        <v>0</v>
      </c>
      <c r="CC21" s="74">
        <v>0</v>
      </c>
      <c r="CD21" s="74">
        <v>0</v>
      </c>
      <c r="CE21" s="74">
        <v>25995</v>
      </c>
      <c r="CF21" s="74">
        <v>0</v>
      </c>
      <c r="CG21" s="74">
        <v>157</v>
      </c>
      <c r="CH21" s="74">
        <f t="shared" si="31"/>
        <v>19073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47956</v>
      </c>
      <c r="CQ21" s="74">
        <f t="shared" si="40"/>
        <v>127209</v>
      </c>
      <c r="CR21" s="74">
        <f t="shared" si="41"/>
        <v>10527</v>
      </c>
      <c r="CS21" s="74">
        <f t="shared" si="42"/>
        <v>10527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1136</v>
      </c>
      <c r="CX21" s="74">
        <f t="shared" si="47"/>
        <v>0</v>
      </c>
      <c r="CY21" s="74">
        <f t="shared" si="48"/>
        <v>0</v>
      </c>
      <c r="CZ21" s="74">
        <f t="shared" si="49"/>
        <v>1136</v>
      </c>
      <c r="DA21" s="74">
        <f t="shared" si="50"/>
        <v>0</v>
      </c>
      <c r="DB21" s="74">
        <f t="shared" si="51"/>
        <v>115546</v>
      </c>
      <c r="DC21" s="74">
        <f t="shared" si="52"/>
        <v>95643</v>
      </c>
      <c r="DD21" s="74">
        <f t="shared" si="53"/>
        <v>19903</v>
      </c>
      <c r="DE21" s="74">
        <f t="shared" si="54"/>
        <v>0</v>
      </c>
      <c r="DF21" s="74">
        <f t="shared" si="55"/>
        <v>0</v>
      </c>
      <c r="DG21" s="74">
        <f t="shared" si="56"/>
        <v>127037</v>
      </c>
      <c r="DH21" s="74">
        <f t="shared" si="57"/>
        <v>0</v>
      </c>
      <c r="DI21" s="74">
        <f t="shared" si="58"/>
        <v>280</v>
      </c>
      <c r="DJ21" s="74">
        <f t="shared" si="59"/>
        <v>127489</v>
      </c>
    </row>
    <row r="22" spans="1:114" s="50" customFormat="1" ht="12" customHeight="1">
      <c r="A22" s="53" t="s">
        <v>110</v>
      </c>
      <c r="B22" s="54" t="s">
        <v>142</v>
      </c>
      <c r="C22" s="53" t="s">
        <v>143</v>
      </c>
      <c r="D22" s="74">
        <f t="shared" si="6"/>
        <v>137448</v>
      </c>
      <c r="E22" s="74">
        <f t="shared" si="7"/>
        <v>1505</v>
      </c>
      <c r="F22" s="74">
        <v>0</v>
      </c>
      <c r="G22" s="74">
        <v>0</v>
      </c>
      <c r="H22" s="74">
        <v>0</v>
      </c>
      <c r="I22" s="74">
        <v>0</v>
      </c>
      <c r="J22" s="75" t="s">
        <v>113</v>
      </c>
      <c r="K22" s="74">
        <v>1505</v>
      </c>
      <c r="L22" s="74">
        <v>135943</v>
      </c>
      <c r="M22" s="74">
        <f t="shared" si="8"/>
        <v>72230</v>
      </c>
      <c r="N22" s="74">
        <f t="shared" si="9"/>
        <v>17436</v>
      </c>
      <c r="O22" s="74">
        <v>2456</v>
      </c>
      <c r="P22" s="74">
        <v>2456</v>
      </c>
      <c r="Q22" s="74">
        <v>0</v>
      </c>
      <c r="R22" s="74">
        <v>12524</v>
      </c>
      <c r="S22" s="75" t="s">
        <v>113</v>
      </c>
      <c r="T22" s="74">
        <v>0</v>
      </c>
      <c r="U22" s="74">
        <v>54794</v>
      </c>
      <c r="V22" s="74">
        <f t="shared" si="10"/>
        <v>209678</v>
      </c>
      <c r="W22" s="74">
        <f t="shared" si="11"/>
        <v>18941</v>
      </c>
      <c r="X22" s="74">
        <f t="shared" si="12"/>
        <v>2456</v>
      </c>
      <c r="Y22" s="74">
        <f t="shared" si="13"/>
        <v>2456</v>
      </c>
      <c r="Z22" s="74">
        <f t="shared" si="14"/>
        <v>0</v>
      </c>
      <c r="AA22" s="74">
        <f t="shared" si="15"/>
        <v>12524</v>
      </c>
      <c r="AB22" s="75" t="s">
        <v>113</v>
      </c>
      <c r="AC22" s="74">
        <f t="shared" si="16"/>
        <v>1505</v>
      </c>
      <c r="AD22" s="74">
        <f t="shared" si="17"/>
        <v>190737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3735</v>
      </c>
      <c r="AM22" s="74">
        <f t="shared" si="20"/>
        <v>74654</v>
      </c>
      <c r="AN22" s="74">
        <f t="shared" si="21"/>
        <v>5813</v>
      </c>
      <c r="AO22" s="74">
        <v>5813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68841</v>
      </c>
      <c r="AY22" s="74">
        <v>67746</v>
      </c>
      <c r="AZ22" s="74">
        <v>1025</v>
      </c>
      <c r="BA22" s="74">
        <v>70</v>
      </c>
      <c r="BB22" s="74">
        <v>0</v>
      </c>
      <c r="BC22" s="74">
        <v>55586</v>
      </c>
      <c r="BD22" s="74">
        <v>0</v>
      </c>
      <c r="BE22" s="74">
        <v>3473</v>
      </c>
      <c r="BF22" s="74">
        <f t="shared" si="24"/>
        <v>78127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31731</v>
      </c>
      <c r="BO22" s="74">
        <f t="shared" si="27"/>
        <v>15029</v>
      </c>
      <c r="BP22" s="74">
        <f t="shared" si="28"/>
        <v>1479</v>
      </c>
      <c r="BQ22" s="74">
        <v>1479</v>
      </c>
      <c r="BR22" s="74">
        <v>0</v>
      </c>
      <c r="BS22" s="74">
        <v>0</v>
      </c>
      <c r="BT22" s="74">
        <v>0</v>
      </c>
      <c r="BU22" s="74">
        <f t="shared" si="29"/>
        <v>938</v>
      </c>
      <c r="BV22" s="74">
        <v>592</v>
      </c>
      <c r="BW22" s="74">
        <v>346</v>
      </c>
      <c r="BX22" s="74">
        <v>0</v>
      </c>
      <c r="BY22" s="74">
        <v>0</v>
      </c>
      <c r="BZ22" s="74">
        <f t="shared" si="30"/>
        <v>12612</v>
      </c>
      <c r="CA22" s="74">
        <v>12612</v>
      </c>
      <c r="CB22" s="74">
        <v>0</v>
      </c>
      <c r="CC22" s="74">
        <v>0</v>
      </c>
      <c r="CD22" s="74">
        <v>0</v>
      </c>
      <c r="CE22" s="74">
        <v>17927</v>
      </c>
      <c r="CF22" s="74">
        <v>0</v>
      </c>
      <c r="CG22" s="74">
        <v>7543</v>
      </c>
      <c r="CH22" s="74">
        <f t="shared" si="31"/>
        <v>22572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35466</v>
      </c>
      <c r="CQ22" s="74">
        <f t="shared" si="40"/>
        <v>89683</v>
      </c>
      <c r="CR22" s="74">
        <f t="shared" si="41"/>
        <v>7292</v>
      </c>
      <c r="CS22" s="74">
        <f t="shared" si="42"/>
        <v>7292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938</v>
      </c>
      <c r="CX22" s="74">
        <f t="shared" si="47"/>
        <v>592</v>
      </c>
      <c r="CY22" s="74">
        <f t="shared" si="48"/>
        <v>346</v>
      </c>
      <c r="CZ22" s="74">
        <f t="shared" si="49"/>
        <v>0</v>
      </c>
      <c r="DA22" s="74">
        <f t="shared" si="50"/>
        <v>0</v>
      </c>
      <c r="DB22" s="74">
        <f t="shared" si="51"/>
        <v>81453</v>
      </c>
      <c r="DC22" s="74">
        <f t="shared" si="52"/>
        <v>80358</v>
      </c>
      <c r="DD22" s="74">
        <f t="shared" si="53"/>
        <v>1025</v>
      </c>
      <c r="DE22" s="74">
        <f t="shared" si="54"/>
        <v>70</v>
      </c>
      <c r="DF22" s="74">
        <f t="shared" si="55"/>
        <v>0</v>
      </c>
      <c r="DG22" s="74">
        <f t="shared" si="56"/>
        <v>73513</v>
      </c>
      <c r="DH22" s="74">
        <f t="shared" si="57"/>
        <v>0</v>
      </c>
      <c r="DI22" s="74">
        <f t="shared" si="58"/>
        <v>11016</v>
      </c>
      <c r="DJ22" s="74">
        <f t="shared" si="59"/>
        <v>100699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144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145</v>
      </c>
      <c r="B2" s="147" t="s">
        <v>146</v>
      </c>
      <c r="C2" s="150" t="s">
        <v>147</v>
      </c>
      <c r="D2" s="131" t="s">
        <v>148</v>
      </c>
      <c r="E2" s="78"/>
      <c r="F2" s="78"/>
      <c r="G2" s="78"/>
      <c r="H2" s="78"/>
      <c r="I2" s="78"/>
      <c r="J2" s="78"/>
      <c r="K2" s="78"/>
      <c r="L2" s="79"/>
      <c r="M2" s="131" t="s">
        <v>149</v>
      </c>
      <c r="N2" s="78"/>
      <c r="O2" s="78"/>
      <c r="P2" s="78"/>
      <c r="Q2" s="78"/>
      <c r="R2" s="78"/>
      <c r="S2" s="78"/>
      <c r="T2" s="78"/>
      <c r="U2" s="79"/>
      <c r="V2" s="131" t="s">
        <v>150</v>
      </c>
      <c r="W2" s="78"/>
      <c r="X2" s="78"/>
      <c r="Y2" s="78"/>
      <c r="Z2" s="78"/>
      <c r="AA2" s="78"/>
      <c r="AB2" s="78"/>
      <c r="AC2" s="78"/>
      <c r="AD2" s="79"/>
      <c r="AE2" s="132" t="s">
        <v>151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152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153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154</v>
      </c>
      <c r="E3" s="83"/>
      <c r="F3" s="83"/>
      <c r="G3" s="83"/>
      <c r="H3" s="83"/>
      <c r="I3" s="83"/>
      <c r="J3" s="83"/>
      <c r="K3" s="83"/>
      <c r="L3" s="84"/>
      <c r="M3" s="133" t="s">
        <v>154</v>
      </c>
      <c r="N3" s="83"/>
      <c r="O3" s="83"/>
      <c r="P3" s="83"/>
      <c r="Q3" s="83"/>
      <c r="R3" s="83"/>
      <c r="S3" s="83"/>
      <c r="T3" s="83"/>
      <c r="U3" s="84"/>
      <c r="V3" s="133" t="s">
        <v>155</v>
      </c>
      <c r="W3" s="83"/>
      <c r="X3" s="83"/>
      <c r="Y3" s="83"/>
      <c r="Z3" s="83"/>
      <c r="AA3" s="83"/>
      <c r="AB3" s="83"/>
      <c r="AC3" s="83"/>
      <c r="AD3" s="84"/>
      <c r="AE3" s="134" t="s">
        <v>156</v>
      </c>
      <c r="AF3" s="80"/>
      <c r="AG3" s="80"/>
      <c r="AH3" s="80"/>
      <c r="AI3" s="80"/>
      <c r="AJ3" s="80"/>
      <c r="AK3" s="80"/>
      <c r="AL3" s="85"/>
      <c r="AM3" s="81" t="s">
        <v>157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158</v>
      </c>
      <c r="BG3" s="134" t="s">
        <v>159</v>
      </c>
      <c r="BH3" s="80"/>
      <c r="BI3" s="80"/>
      <c r="BJ3" s="80"/>
      <c r="BK3" s="80"/>
      <c r="BL3" s="80"/>
      <c r="BM3" s="80"/>
      <c r="BN3" s="85"/>
      <c r="BO3" s="81" t="s">
        <v>157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160</v>
      </c>
      <c r="CH3" s="90" t="s">
        <v>150</v>
      </c>
      <c r="CI3" s="134" t="s">
        <v>159</v>
      </c>
      <c r="CJ3" s="80"/>
      <c r="CK3" s="80"/>
      <c r="CL3" s="80"/>
      <c r="CM3" s="80"/>
      <c r="CN3" s="80"/>
      <c r="CO3" s="80"/>
      <c r="CP3" s="85"/>
      <c r="CQ3" s="81" t="s">
        <v>161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150</v>
      </c>
    </row>
    <row r="4" spans="1:114" s="55" customFormat="1" ht="13.5" customHeight="1">
      <c r="A4" s="148"/>
      <c r="B4" s="148"/>
      <c r="C4" s="151"/>
      <c r="D4" s="68"/>
      <c r="E4" s="133" t="s">
        <v>162</v>
      </c>
      <c r="F4" s="91"/>
      <c r="G4" s="91"/>
      <c r="H4" s="91"/>
      <c r="I4" s="91"/>
      <c r="J4" s="91"/>
      <c r="K4" s="92"/>
      <c r="L4" s="124" t="s">
        <v>163</v>
      </c>
      <c r="M4" s="68"/>
      <c r="N4" s="133" t="s">
        <v>164</v>
      </c>
      <c r="O4" s="91"/>
      <c r="P4" s="91"/>
      <c r="Q4" s="91"/>
      <c r="R4" s="91"/>
      <c r="S4" s="91"/>
      <c r="T4" s="92"/>
      <c r="U4" s="124" t="s">
        <v>165</v>
      </c>
      <c r="V4" s="68"/>
      <c r="W4" s="133" t="s">
        <v>164</v>
      </c>
      <c r="X4" s="91"/>
      <c r="Y4" s="91"/>
      <c r="Z4" s="91"/>
      <c r="AA4" s="91"/>
      <c r="AB4" s="91"/>
      <c r="AC4" s="92"/>
      <c r="AD4" s="124" t="s">
        <v>163</v>
      </c>
      <c r="AE4" s="90" t="s">
        <v>166</v>
      </c>
      <c r="AF4" s="95" t="s">
        <v>167</v>
      </c>
      <c r="AG4" s="89"/>
      <c r="AH4" s="93"/>
      <c r="AI4" s="80"/>
      <c r="AJ4" s="94"/>
      <c r="AK4" s="135" t="s">
        <v>168</v>
      </c>
      <c r="AL4" s="145" t="s">
        <v>169</v>
      </c>
      <c r="AM4" s="90" t="s">
        <v>158</v>
      </c>
      <c r="AN4" s="134" t="s">
        <v>170</v>
      </c>
      <c r="AO4" s="87"/>
      <c r="AP4" s="87"/>
      <c r="AQ4" s="87"/>
      <c r="AR4" s="88"/>
      <c r="AS4" s="134" t="s">
        <v>171</v>
      </c>
      <c r="AT4" s="80"/>
      <c r="AU4" s="80"/>
      <c r="AV4" s="94"/>
      <c r="AW4" s="95" t="s">
        <v>172</v>
      </c>
      <c r="AX4" s="134" t="s">
        <v>173</v>
      </c>
      <c r="AY4" s="86"/>
      <c r="AZ4" s="87"/>
      <c r="BA4" s="87"/>
      <c r="BB4" s="88"/>
      <c r="BC4" s="95" t="s">
        <v>3</v>
      </c>
      <c r="BD4" s="95" t="s">
        <v>174</v>
      </c>
      <c r="BE4" s="90"/>
      <c r="BF4" s="90"/>
      <c r="BG4" s="90" t="s">
        <v>175</v>
      </c>
      <c r="BH4" s="95" t="s">
        <v>176</v>
      </c>
      <c r="BI4" s="89"/>
      <c r="BJ4" s="93"/>
      <c r="BK4" s="80"/>
      <c r="BL4" s="94"/>
      <c r="BM4" s="135" t="s">
        <v>177</v>
      </c>
      <c r="BN4" s="145" t="s">
        <v>169</v>
      </c>
      <c r="BO4" s="90" t="s">
        <v>158</v>
      </c>
      <c r="BP4" s="134" t="s">
        <v>178</v>
      </c>
      <c r="BQ4" s="87"/>
      <c r="BR4" s="87"/>
      <c r="BS4" s="87"/>
      <c r="BT4" s="88"/>
      <c r="BU4" s="134" t="s">
        <v>179</v>
      </c>
      <c r="BV4" s="80"/>
      <c r="BW4" s="80"/>
      <c r="BX4" s="94"/>
      <c r="BY4" s="95" t="s">
        <v>180</v>
      </c>
      <c r="BZ4" s="134" t="s">
        <v>181</v>
      </c>
      <c r="CA4" s="96"/>
      <c r="CB4" s="96"/>
      <c r="CC4" s="97"/>
      <c r="CD4" s="88"/>
      <c r="CE4" s="95" t="s">
        <v>3</v>
      </c>
      <c r="CF4" s="95" t="s">
        <v>174</v>
      </c>
      <c r="CG4" s="90"/>
      <c r="CH4" s="90"/>
      <c r="CI4" s="90" t="s">
        <v>158</v>
      </c>
      <c r="CJ4" s="95" t="s">
        <v>182</v>
      </c>
      <c r="CK4" s="89"/>
      <c r="CL4" s="93"/>
      <c r="CM4" s="80"/>
      <c r="CN4" s="94"/>
      <c r="CO4" s="135" t="s">
        <v>183</v>
      </c>
      <c r="CP4" s="145" t="s">
        <v>184</v>
      </c>
      <c r="CQ4" s="90" t="s">
        <v>158</v>
      </c>
      <c r="CR4" s="134" t="s">
        <v>178</v>
      </c>
      <c r="CS4" s="87"/>
      <c r="CT4" s="87"/>
      <c r="CU4" s="87"/>
      <c r="CV4" s="88"/>
      <c r="CW4" s="134" t="s">
        <v>185</v>
      </c>
      <c r="CX4" s="80"/>
      <c r="CY4" s="80"/>
      <c r="CZ4" s="94"/>
      <c r="DA4" s="95" t="s">
        <v>172</v>
      </c>
      <c r="DB4" s="134" t="s">
        <v>186</v>
      </c>
      <c r="DC4" s="87"/>
      <c r="DD4" s="87"/>
      <c r="DE4" s="87"/>
      <c r="DF4" s="88"/>
      <c r="DG4" s="95" t="s">
        <v>187</v>
      </c>
      <c r="DH4" s="95" t="s">
        <v>174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158</v>
      </c>
      <c r="F5" s="123" t="s">
        <v>188</v>
      </c>
      <c r="G5" s="123" t="s">
        <v>189</v>
      </c>
      <c r="H5" s="123" t="s">
        <v>190</v>
      </c>
      <c r="I5" s="123" t="s">
        <v>191</v>
      </c>
      <c r="J5" s="123" t="s">
        <v>4</v>
      </c>
      <c r="K5" s="123" t="s">
        <v>192</v>
      </c>
      <c r="L5" s="67"/>
      <c r="M5" s="68"/>
      <c r="N5" s="125" t="s">
        <v>158</v>
      </c>
      <c r="O5" s="123" t="s">
        <v>188</v>
      </c>
      <c r="P5" s="123" t="s">
        <v>193</v>
      </c>
      <c r="Q5" s="123" t="s">
        <v>194</v>
      </c>
      <c r="R5" s="123" t="s">
        <v>195</v>
      </c>
      <c r="S5" s="123" t="s">
        <v>196</v>
      </c>
      <c r="T5" s="123" t="s">
        <v>5</v>
      </c>
      <c r="U5" s="67"/>
      <c r="V5" s="68"/>
      <c r="W5" s="125" t="s">
        <v>158</v>
      </c>
      <c r="X5" s="123" t="s">
        <v>188</v>
      </c>
      <c r="Y5" s="123" t="s">
        <v>189</v>
      </c>
      <c r="Z5" s="123" t="s">
        <v>197</v>
      </c>
      <c r="AA5" s="123" t="s">
        <v>191</v>
      </c>
      <c r="AB5" s="123" t="s">
        <v>4</v>
      </c>
      <c r="AC5" s="123" t="s">
        <v>5</v>
      </c>
      <c r="AD5" s="67"/>
      <c r="AE5" s="90"/>
      <c r="AF5" s="90" t="s">
        <v>158</v>
      </c>
      <c r="AG5" s="135" t="s">
        <v>198</v>
      </c>
      <c r="AH5" s="135" t="s">
        <v>199</v>
      </c>
      <c r="AI5" s="135" t="s">
        <v>200</v>
      </c>
      <c r="AJ5" s="135" t="s">
        <v>5</v>
      </c>
      <c r="AK5" s="98"/>
      <c r="AL5" s="146"/>
      <c r="AM5" s="90"/>
      <c r="AN5" s="90" t="s">
        <v>158</v>
      </c>
      <c r="AO5" s="90" t="s">
        <v>201</v>
      </c>
      <c r="AP5" s="90" t="s">
        <v>202</v>
      </c>
      <c r="AQ5" s="90" t="s">
        <v>203</v>
      </c>
      <c r="AR5" s="90" t="s">
        <v>204</v>
      </c>
      <c r="AS5" s="90" t="s">
        <v>158</v>
      </c>
      <c r="AT5" s="95" t="s">
        <v>205</v>
      </c>
      <c r="AU5" s="95" t="s">
        <v>206</v>
      </c>
      <c r="AV5" s="95" t="s">
        <v>207</v>
      </c>
      <c r="AW5" s="90"/>
      <c r="AX5" s="90" t="s">
        <v>208</v>
      </c>
      <c r="AY5" s="95" t="s">
        <v>209</v>
      </c>
      <c r="AZ5" s="95" t="s">
        <v>206</v>
      </c>
      <c r="BA5" s="95" t="s">
        <v>210</v>
      </c>
      <c r="BB5" s="95" t="s">
        <v>5</v>
      </c>
      <c r="BC5" s="90"/>
      <c r="BD5" s="90"/>
      <c r="BE5" s="90"/>
      <c r="BF5" s="90"/>
      <c r="BG5" s="90"/>
      <c r="BH5" s="90" t="s">
        <v>175</v>
      </c>
      <c r="BI5" s="135" t="s">
        <v>211</v>
      </c>
      <c r="BJ5" s="135" t="s">
        <v>212</v>
      </c>
      <c r="BK5" s="135" t="s">
        <v>213</v>
      </c>
      <c r="BL5" s="135" t="s">
        <v>5</v>
      </c>
      <c r="BM5" s="98"/>
      <c r="BN5" s="146"/>
      <c r="BO5" s="90"/>
      <c r="BP5" s="90" t="s">
        <v>158</v>
      </c>
      <c r="BQ5" s="90" t="s">
        <v>214</v>
      </c>
      <c r="BR5" s="90" t="s">
        <v>215</v>
      </c>
      <c r="BS5" s="90" t="s">
        <v>216</v>
      </c>
      <c r="BT5" s="90" t="s">
        <v>217</v>
      </c>
      <c r="BU5" s="90" t="s">
        <v>158</v>
      </c>
      <c r="BV5" s="95" t="s">
        <v>205</v>
      </c>
      <c r="BW5" s="95" t="s">
        <v>218</v>
      </c>
      <c r="BX5" s="95" t="s">
        <v>219</v>
      </c>
      <c r="BY5" s="90"/>
      <c r="BZ5" s="90" t="s">
        <v>175</v>
      </c>
      <c r="CA5" s="95" t="s">
        <v>205</v>
      </c>
      <c r="CB5" s="95" t="s">
        <v>206</v>
      </c>
      <c r="CC5" s="95" t="s">
        <v>210</v>
      </c>
      <c r="CD5" s="95" t="s">
        <v>220</v>
      </c>
      <c r="CE5" s="90"/>
      <c r="CF5" s="90"/>
      <c r="CG5" s="90"/>
      <c r="CH5" s="90"/>
      <c r="CI5" s="90"/>
      <c r="CJ5" s="90" t="s">
        <v>208</v>
      </c>
      <c r="CK5" s="135" t="s">
        <v>198</v>
      </c>
      <c r="CL5" s="135" t="s">
        <v>221</v>
      </c>
      <c r="CM5" s="135" t="s">
        <v>213</v>
      </c>
      <c r="CN5" s="135" t="s">
        <v>5</v>
      </c>
      <c r="CO5" s="98"/>
      <c r="CP5" s="146"/>
      <c r="CQ5" s="90"/>
      <c r="CR5" s="90" t="s">
        <v>158</v>
      </c>
      <c r="CS5" s="90" t="s">
        <v>201</v>
      </c>
      <c r="CT5" s="90" t="s">
        <v>222</v>
      </c>
      <c r="CU5" s="90" t="s">
        <v>223</v>
      </c>
      <c r="CV5" s="90" t="s">
        <v>217</v>
      </c>
      <c r="CW5" s="90" t="s">
        <v>158</v>
      </c>
      <c r="CX5" s="95" t="s">
        <v>205</v>
      </c>
      <c r="CY5" s="95" t="s">
        <v>206</v>
      </c>
      <c r="CZ5" s="95" t="s">
        <v>210</v>
      </c>
      <c r="DA5" s="90"/>
      <c r="DB5" s="90" t="s">
        <v>158</v>
      </c>
      <c r="DC5" s="95" t="s">
        <v>205</v>
      </c>
      <c r="DD5" s="95" t="s">
        <v>206</v>
      </c>
      <c r="DE5" s="95" t="s">
        <v>210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224</v>
      </c>
      <c r="E6" s="99" t="s">
        <v>224</v>
      </c>
      <c r="F6" s="100" t="s">
        <v>224</v>
      </c>
      <c r="G6" s="100" t="s">
        <v>224</v>
      </c>
      <c r="H6" s="100" t="s">
        <v>224</v>
      </c>
      <c r="I6" s="100" t="s">
        <v>224</v>
      </c>
      <c r="J6" s="100" t="s">
        <v>224</v>
      </c>
      <c r="K6" s="100" t="s">
        <v>224</v>
      </c>
      <c r="L6" s="100" t="s">
        <v>224</v>
      </c>
      <c r="M6" s="99" t="s">
        <v>224</v>
      </c>
      <c r="N6" s="99" t="s">
        <v>224</v>
      </c>
      <c r="O6" s="100" t="s">
        <v>224</v>
      </c>
      <c r="P6" s="100" t="s">
        <v>224</v>
      </c>
      <c r="Q6" s="100" t="s">
        <v>224</v>
      </c>
      <c r="R6" s="100" t="s">
        <v>224</v>
      </c>
      <c r="S6" s="100" t="s">
        <v>224</v>
      </c>
      <c r="T6" s="100" t="s">
        <v>224</v>
      </c>
      <c r="U6" s="100" t="s">
        <v>224</v>
      </c>
      <c r="V6" s="99" t="s">
        <v>224</v>
      </c>
      <c r="W6" s="99" t="s">
        <v>224</v>
      </c>
      <c r="X6" s="100" t="s">
        <v>224</v>
      </c>
      <c r="Y6" s="100" t="s">
        <v>224</v>
      </c>
      <c r="Z6" s="100" t="s">
        <v>224</v>
      </c>
      <c r="AA6" s="100" t="s">
        <v>224</v>
      </c>
      <c r="AB6" s="100" t="s">
        <v>224</v>
      </c>
      <c r="AC6" s="100" t="s">
        <v>224</v>
      </c>
      <c r="AD6" s="100" t="s">
        <v>224</v>
      </c>
      <c r="AE6" s="101" t="s">
        <v>224</v>
      </c>
      <c r="AF6" s="101" t="s">
        <v>224</v>
      </c>
      <c r="AG6" s="102" t="s">
        <v>224</v>
      </c>
      <c r="AH6" s="102" t="s">
        <v>224</v>
      </c>
      <c r="AI6" s="102" t="s">
        <v>224</v>
      </c>
      <c r="AJ6" s="102" t="s">
        <v>224</v>
      </c>
      <c r="AK6" s="102" t="s">
        <v>224</v>
      </c>
      <c r="AL6" s="102" t="s">
        <v>224</v>
      </c>
      <c r="AM6" s="101" t="s">
        <v>224</v>
      </c>
      <c r="AN6" s="101" t="s">
        <v>224</v>
      </c>
      <c r="AO6" s="101" t="s">
        <v>224</v>
      </c>
      <c r="AP6" s="101" t="s">
        <v>224</v>
      </c>
      <c r="AQ6" s="101" t="s">
        <v>224</v>
      </c>
      <c r="AR6" s="101" t="s">
        <v>224</v>
      </c>
      <c r="AS6" s="101" t="s">
        <v>224</v>
      </c>
      <c r="AT6" s="101" t="s">
        <v>224</v>
      </c>
      <c r="AU6" s="101" t="s">
        <v>224</v>
      </c>
      <c r="AV6" s="101" t="s">
        <v>224</v>
      </c>
      <c r="AW6" s="101" t="s">
        <v>224</v>
      </c>
      <c r="AX6" s="101" t="s">
        <v>224</v>
      </c>
      <c r="AY6" s="101" t="s">
        <v>224</v>
      </c>
      <c r="AZ6" s="101" t="s">
        <v>224</v>
      </c>
      <c r="BA6" s="101" t="s">
        <v>224</v>
      </c>
      <c r="BB6" s="101" t="s">
        <v>224</v>
      </c>
      <c r="BC6" s="101" t="s">
        <v>224</v>
      </c>
      <c r="BD6" s="101" t="s">
        <v>224</v>
      </c>
      <c r="BE6" s="101" t="s">
        <v>224</v>
      </c>
      <c r="BF6" s="101" t="s">
        <v>224</v>
      </c>
      <c r="BG6" s="101" t="s">
        <v>224</v>
      </c>
      <c r="BH6" s="101" t="s">
        <v>224</v>
      </c>
      <c r="BI6" s="102" t="s">
        <v>224</v>
      </c>
      <c r="BJ6" s="102" t="s">
        <v>224</v>
      </c>
      <c r="BK6" s="102" t="s">
        <v>224</v>
      </c>
      <c r="BL6" s="102" t="s">
        <v>224</v>
      </c>
      <c r="BM6" s="102" t="s">
        <v>224</v>
      </c>
      <c r="BN6" s="102" t="s">
        <v>224</v>
      </c>
      <c r="BO6" s="101" t="s">
        <v>224</v>
      </c>
      <c r="BP6" s="101" t="s">
        <v>224</v>
      </c>
      <c r="BQ6" s="101" t="s">
        <v>224</v>
      </c>
      <c r="BR6" s="101" t="s">
        <v>224</v>
      </c>
      <c r="BS6" s="101" t="s">
        <v>224</v>
      </c>
      <c r="BT6" s="101" t="s">
        <v>224</v>
      </c>
      <c r="BU6" s="101" t="s">
        <v>224</v>
      </c>
      <c r="BV6" s="101" t="s">
        <v>224</v>
      </c>
      <c r="BW6" s="101" t="s">
        <v>224</v>
      </c>
      <c r="BX6" s="101" t="s">
        <v>224</v>
      </c>
      <c r="BY6" s="101" t="s">
        <v>224</v>
      </c>
      <c r="BZ6" s="101" t="s">
        <v>224</v>
      </c>
      <c r="CA6" s="101" t="s">
        <v>224</v>
      </c>
      <c r="CB6" s="101" t="s">
        <v>224</v>
      </c>
      <c r="CC6" s="101" t="s">
        <v>224</v>
      </c>
      <c r="CD6" s="101" t="s">
        <v>224</v>
      </c>
      <c r="CE6" s="101" t="s">
        <v>224</v>
      </c>
      <c r="CF6" s="101" t="s">
        <v>224</v>
      </c>
      <c r="CG6" s="101" t="s">
        <v>224</v>
      </c>
      <c r="CH6" s="101" t="s">
        <v>224</v>
      </c>
      <c r="CI6" s="101" t="s">
        <v>224</v>
      </c>
      <c r="CJ6" s="101" t="s">
        <v>224</v>
      </c>
      <c r="CK6" s="102" t="s">
        <v>224</v>
      </c>
      <c r="CL6" s="102" t="s">
        <v>224</v>
      </c>
      <c r="CM6" s="102" t="s">
        <v>224</v>
      </c>
      <c r="CN6" s="102" t="s">
        <v>224</v>
      </c>
      <c r="CO6" s="102" t="s">
        <v>224</v>
      </c>
      <c r="CP6" s="102" t="s">
        <v>224</v>
      </c>
      <c r="CQ6" s="101" t="s">
        <v>224</v>
      </c>
      <c r="CR6" s="101" t="s">
        <v>224</v>
      </c>
      <c r="CS6" s="102" t="s">
        <v>224</v>
      </c>
      <c r="CT6" s="102" t="s">
        <v>224</v>
      </c>
      <c r="CU6" s="102" t="s">
        <v>224</v>
      </c>
      <c r="CV6" s="102" t="s">
        <v>224</v>
      </c>
      <c r="CW6" s="101" t="s">
        <v>224</v>
      </c>
      <c r="CX6" s="101" t="s">
        <v>224</v>
      </c>
      <c r="CY6" s="101" t="s">
        <v>224</v>
      </c>
      <c r="CZ6" s="101" t="s">
        <v>224</v>
      </c>
      <c r="DA6" s="101" t="s">
        <v>224</v>
      </c>
      <c r="DB6" s="101" t="s">
        <v>224</v>
      </c>
      <c r="DC6" s="101" t="s">
        <v>224</v>
      </c>
      <c r="DD6" s="101" t="s">
        <v>224</v>
      </c>
      <c r="DE6" s="101" t="s">
        <v>224</v>
      </c>
      <c r="DF6" s="101" t="s">
        <v>224</v>
      </c>
      <c r="DG6" s="101" t="s">
        <v>224</v>
      </c>
      <c r="DH6" s="101" t="s">
        <v>224</v>
      </c>
      <c r="DI6" s="101" t="s">
        <v>224</v>
      </c>
      <c r="DJ6" s="101" t="s">
        <v>224</v>
      </c>
    </row>
    <row r="7" spans="1:114" s="50" customFormat="1" ht="12" customHeight="1">
      <c r="A7" s="48" t="s">
        <v>225</v>
      </c>
      <c r="B7" s="63" t="s">
        <v>226</v>
      </c>
      <c r="C7" s="48" t="s">
        <v>158</v>
      </c>
      <c r="D7" s="70">
        <f aca="true" t="shared" si="0" ref="D7:AK7">SUM(D8:D13)</f>
        <v>1592719</v>
      </c>
      <c r="E7" s="70">
        <f t="shared" si="0"/>
        <v>1322846</v>
      </c>
      <c r="F7" s="70">
        <f t="shared" si="0"/>
        <v>11739</v>
      </c>
      <c r="G7" s="70">
        <f t="shared" si="0"/>
        <v>0</v>
      </c>
      <c r="H7" s="70">
        <f t="shared" si="0"/>
        <v>0</v>
      </c>
      <c r="I7" s="70">
        <f t="shared" si="0"/>
        <v>1028828</v>
      </c>
      <c r="J7" s="70">
        <f t="shared" si="0"/>
        <v>1735866</v>
      </c>
      <c r="K7" s="70">
        <f t="shared" si="0"/>
        <v>282279</v>
      </c>
      <c r="L7" s="70">
        <f t="shared" si="0"/>
        <v>269873</v>
      </c>
      <c r="M7" s="70">
        <f t="shared" si="0"/>
        <v>233421</v>
      </c>
      <c r="N7" s="70">
        <f t="shared" si="0"/>
        <v>233421</v>
      </c>
      <c r="O7" s="70">
        <f t="shared" si="0"/>
        <v>0</v>
      </c>
      <c r="P7" s="70">
        <f t="shared" si="0"/>
        <v>0</v>
      </c>
      <c r="Q7" s="70">
        <f t="shared" si="0"/>
        <v>226531</v>
      </c>
      <c r="R7" s="70">
        <f t="shared" si="0"/>
        <v>4313</v>
      </c>
      <c r="S7" s="70">
        <f t="shared" si="0"/>
        <v>1004551</v>
      </c>
      <c r="T7" s="70">
        <f t="shared" si="0"/>
        <v>2577</v>
      </c>
      <c r="U7" s="70">
        <f t="shared" si="0"/>
        <v>0</v>
      </c>
      <c r="V7" s="70">
        <f t="shared" si="0"/>
        <v>1826140</v>
      </c>
      <c r="W7" s="70">
        <f t="shared" si="0"/>
        <v>1556267</v>
      </c>
      <c r="X7" s="70">
        <f t="shared" si="0"/>
        <v>11739</v>
      </c>
      <c r="Y7" s="70">
        <f t="shared" si="0"/>
        <v>0</v>
      </c>
      <c r="Z7" s="70">
        <f t="shared" si="0"/>
        <v>226531</v>
      </c>
      <c r="AA7" s="70">
        <f t="shared" si="0"/>
        <v>1033141</v>
      </c>
      <c r="AB7" s="70">
        <f t="shared" si="0"/>
        <v>2740417</v>
      </c>
      <c r="AC7" s="70">
        <f t="shared" si="0"/>
        <v>284856</v>
      </c>
      <c r="AD7" s="70">
        <f t="shared" si="0"/>
        <v>269873</v>
      </c>
      <c r="AE7" s="70">
        <f t="shared" si="0"/>
        <v>122105</v>
      </c>
      <c r="AF7" s="70">
        <f t="shared" si="0"/>
        <v>73069</v>
      </c>
      <c r="AG7" s="70">
        <f t="shared" si="0"/>
        <v>0</v>
      </c>
      <c r="AH7" s="70">
        <f t="shared" si="0"/>
        <v>72387</v>
      </c>
      <c r="AI7" s="70">
        <f t="shared" si="0"/>
        <v>0</v>
      </c>
      <c r="AJ7" s="70">
        <f t="shared" si="0"/>
        <v>682</v>
      </c>
      <c r="AK7" s="70">
        <f t="shared" si="0"/>
        <v>49036</v>
      </c>
      <c r="AL7" s="71" t="s">
        <v>227</v>
      </c>
      <c r="AM7" s="70">
        <f aca="true" t="shared" si="1" ref="AM7:BB7">SUM(AM8:AM13)</f>
        <v>2922715</v>
      </c>
      <c r="AN7" s="70">
        <f t="shared" si="1"/>
        <v>972374</v>
      </c>
      <c r="AO7" s="70">
        <f t="shared" si="1"/>
        <v>717276</v>
      </c>
      <c r="AP7" s="70">
        <f t="shared" si="1"/>
        <v>0</v>
      </c>
      <c r="AQ7" s="70">
        <f t="shared" si="1"/>
        <v>249132</v>
      </c>
      <c r="AR7" s="70">
        <f t="shared" si="1"/>
        <v>5966</v>
      </c>
      <c r="AS7" s="70">
        <f t="shared" si="1"/>
        <v>1072217</v>
      </c>
      <c r="AT7" s="70">
        <f t="shared" si="1"/>
        <v>0</v>
      </c>
      <c r="AU7" s="70">
        <f t="shared" si="1"/>
        <v>902780</v>
      </c>
      <c r="AV7" s="70">
        <f t="shared" si="1"/>
        <v>169437</v>
      </c>
      <c r="AW7" s="70">
        <f t="shared" si="1"/>
        <v>0</v>
      </c>
      <c r="AX7" s="70">
        <f t="shared" si="1"/>
        <v>872580</v>
      </c>
      <c r="AY7" s="70">
        <f t="shared" si="1"/>
        <v>141</v>
      </c>
      <c r="AZ7" s="70">
        <f t="shared" si="1"/>
        <v>697401</v>
      </c>
      <c r="BA7" s="70">
        <f t="shared" si="1"/>
        <v>18679</v>
      </c>
      <c r="BB7" s="70">
        <f t="shared" si="1"/>
        <v>156359</v>
      </c>
      <c r="BC7" s="71" t="s">
        <v>227</v>
      </c>
      <c r="BD7" s="70">
        <f aca="true" t="shared" si="2" ref="BD7:BM7">SUM(BD8:BD13)</f>
        <v>5544</v>
      </c>
      <c r="BE7" s="70">
        <f t="shared" si="2"/>
        <v>283765</v>
      </c>
      <c r="BF7" s="70">
        <f t="shared" si="2"/>
        <v>3328585</v>
      </c>
      <c r="BG7" s="70">
        <f t="shared" si="2"/>
        <v>467032</v>
      </c>
      <c r="BH7" s="70">
        <f t="shared" si="2"/>
        <v>360587</v>
      </c>
      <c r="BI7" s="70">
        <f t="shared" si="2"/>
        <v>0</v>
      </c>
      <c r="BJ7" s="70">
        <f t="shared" si="2"/>
        <v>360587</v>
      </c>
      <c r="BK7" s="70">
        <f t="shared" si="2"/>
        <v>0</v>
      </c>
      <c r="BL7" s="70">
        <f t="shared" si="2"/>
        <v>0</v>
      </c>
      <c r="BM7" s="70">
        <f t="shared" si="2"/>
        <v>106445</v>
      </c>
      <c r="BN7" s="71" t="s">
        <v>227</v>
      </c>
      <c r="BO7" s="70">
        <f aca="true" t="shared" si="3" ref="BO7:CD7">SUM(BO8:BO13)</f>
        <v>721597</v>
      </c>
      <c r="BP7" s="70">
        <f t="shared" si="3"/>
        <v>306724</v>
      </c>
      <c r="BQ7" s="70">
        <f t="shared" si="3"/>
        <v>147470</v>
      </c>
      <c r="BR7" s="70">
        <f t="shared" si="3"/>
        <v>0</v>
      </c>
      <c r="BS7" s="70">
        <f t="shared" si="3"/>
        <v>159254</v>
      </c>
      <c r="BT7" s="70">
        <f t="shared" si="3"/>
        <v>0</v>
      </c>
      <c r="BU7" s="70">
        <f t="shared" si="3"/>
        <v>364965</v>
      </c>
      <c r="BV7" s="70">
        <f t="shared" si="3"/>
        <v>0</v>
      </c>
      <c r="BW7" s="70">
        <f t="shared" si="3"/>
        <v>364965</v>
      </c>
      <c r="BX7" s="70">
        <f t="shared" si="3"/>
        <v>0</v>
      </c>
      <c r="BY7" s="70">
        <f t="shared" si="3"/>
        <v>0</v>
      </c>
      <c r="BZ7" s="70">
        <f t="shared" si="3"/>
        <v>49908</v>
      </c>
      <c r="CA7" s="70">
        <f t="shared" si="3"/>
        <v>35520</v>
      </c>
      <c r="CB7" s="70">
        <f t="shared" si="3"/>
        <v>3297</v>
      </c>
      <c r="CC7" s="70">
        <f t="shared" si="3"/>
        <v>1873</v>
      </c>
      <c r="CD7" s="70">
        <f t="shared" si="3"/>
        <v>9218</v>
      </c>
      <c r="CE7" s="71" t="s">
        <v>227</v>
      </c>
      <c r="CF7" s="70">
        <f aca="true" t="shared" si="4" ref="CF7:CO7">SUM(CF8:CF13)</f>
        <v>0</v>
      </c>
      <c r="CG7" s="70">
        <f t="shared" si="4"/>
        <v>49343</v>
      </c>
      <c r="CH7" s="70">
        <f t="shared" si="4"/>
        <v>1237972</v>
      </c>
      <c r="CI7" s="70">
        <f t="shared" si="4"/>
        <v>589137</v>
      </c>
      <c r="CJ7" s="70">
        <f t="shared" si="4"/>
        <v>433656</v>
      </c>
      <c r="CK7" s="70">
        <f t="shared" si="4"/>
        <v>0</v>
      </c>
      <c r="CL7" s="70">
        <f t="shared" si="4"/>
        <v>432974</v>
      </c>
      <c r="CM7" s="70">
        <f t="shared" si="4"/>
        <v>0</v>
      </c>
      <c r="CN7" s="70">
        <f t="shared" si="4"/>
        <v>682</v>
      </c>
      <c r="CO7" s="70">
        <f t="shared" si="4"/>
        <v>155481</v>
      </c>
      <c r="CP7" s="71" t="s">
        <v>227</v>
      </c>
      <c r="CQ7" s="70">
        <f aca="true" t="shared" si="5" ref="CQ7:DF7">SUM(CQ8:CQ13)</f>
        <v>3644312</v>
      </c>
      <c r="CR7" s="70">
        <f t="shared" si="5"/>
        <v>1279098</v>
      </c>
      <c r="CS7" s="70">
        <f t="shared" si="5"/>
        <v>864746</v>
      </c>
      <c r="CT7" s="70">
        <f t="shared" si="5"/>
        <v>0</v>
      </c>
      <c r="CU7" s="70">
        <f t="shared" si="5"/>
        <v>408386</v>
      </c>
      <c r="CV7" s="70">
        <f t="shared" si="5"/>
        <v>5966</v>
      </c>
      <c r="CW7" s="70">
        <f t="shared" si="5"/>
        <v>1437182</v>
      </c>
      <c r="CX7" s="70">
        <f t="shared" si="5"/>
        <v>0</v>
      </c>
      <c r="CY7" s="70">
        <f t="shared" si="5"/>
        <v>1267745</v>
      </c>
      <c r="CZ7" s="70">
        <f t="shared" si="5"/>
        <v>169437</v>
      </c>
      <c r="DA7" s="70">
        <f t="shared" si="5"/>
        <v>0</v>
      </c>
      <c r="DB7" s="70">
        <f t="shared" si="5"/>
        <v>922488</v>
      </c>
      <c r="DC7" s="70">
        <f t="shared" si="5"/>
        <v>35661</v>
      </c>
      <c r="DD7" s="70">
        <f t="shared" si="5"/>
        <v>700698</v>
      </c>
      <c r="DE7" s="70">
        <f t="shared" si="5"/>
        <v>20552</v>
      </c>
      <c r="DF7" s="70">
        <f t="shared" si="5"/>
        <v>165577</v>
      </c>
      <c r="DG7" s="71" t="s">
        <v>227</v>
      </c>
      <c r="DH7" s="70">
        <f>SUM(DH8:DH13)</f>
        <v>5544</v>
      </c>
      <c r="DI7" s="70">
        <f>SUM(DI8:DI13)</f>
        <v>333108</v>
      </c>
      <c r="DJ7" s="70">
        <f>SUM(DJ8:DJ13)</f>
        <v>4566557</v>
      </c>
    </row>
    <row r="8" spans="1:114" s="50" customFormat="1" ht="12" customHeight="1">
      <c r="A8" s="51" t="s">
        <v>228</v>
      </c>
      <c r="B8" s="64" t="s">
        <v>229</v>
      </c>
      <c r="C8" s="51" t="s">
        <v>230</v>
      </c>
      <c r="D8" s="72">
        <f aca="true" t="shared" si="6" ref="D8:D13">SUM(E8,+L8)</f>
        <v>0</v>
      </c>
      <c r="E8" s="72">
        <f aca="true" t="shared" si="7" ref="E8:E13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3">SUM(N8,+U8)</f>
        <v>2577</v>
      </c>
      <c r="N8" s="72">
        <f aca="true" t="shared" si="9" ref="N8:N13">SUM(O8:R8)+T8</f>
        <v>2577</v>
      </c>
      <c r="O8" s="72">
        <v>0</v>
      </c>
      <c r="P8" s="72">
        <v>0</v>
      </c>
      <c r="Q8" s="72">
        <v>0</v>
      </c>
      <c r="R8" s="72">
        <v>0</v>
      </c>
      <c r="S8" s="72">
        <v>260256</v>
      </c>
      <c r="T8" s="72">
        <v>2577</v>
      </c>
      <c r="U8" s="72">
        <v>0</v>
      </c>
      <c r="V8" s="72">
        <f aca="true" t="shared" si="10" ref="V8:AD13">+SUM(D8,M8)</f>
        <v>2577</v>
      </c>
      <c r="W8" s="72">
        <f t="shared" si="10"/>
        <v>2577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0</v>
      </c>
      <c r="AB8" s="72">
        <f t="shared" si="10"/>
        <v>260256</v>
      </c>
      <c r="AC8" s="72">
        <f t="shared" si="10"/>
        <v>2577</v>
      </c>
      <c r="AD8" s="72">
        <f t="shared" si="10"/>
        <v>0</v>
      </c>
      <c r="AE8" s="72">
        <f aca="true" t="shared" si="11" ref="AE8:AE13">SUM(AF8,+AK8)</f>
        <v>0</v>
      </c>
      <c r="AF8" s="72">
        <f aca="true" t="shared" si="12" ref="AF8:AF13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227</v>
      </c>
      <c r="AM8" s="72">
        <f aca="true" t="shared" si="13" ref="AM8:AM13">SUM(AN8,AS8,AW8,AX8,BD8)</f>
        <v>0</v>
      </c>
      <c r="AN8" s="72">
        <f aca="true" t="shared" si="14" ref="AN8:AN13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15" ref="AS8:AS13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16" ref="AX8:AX13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227</v>
      </c>
      <c r="BD8" s="72">
        <v>0</v>
      </c>
      <c r="BE8" s="72">
        <v>0</v>
      </c>
      <c r="BF8" s="72">
        <f aca="true" t="shared" si="17" ref="BF8:BF13">SUM(AE8,+AM8,+BE8)</f>
        <v>0</v>
      </c>
      <c r="BG8" s="72">
        <f aca="true" t="shared" si="18" ref="BG8:BG13">SUM(BH8,+BM8)</f>
        <v>11024</v>
      </c>
      <c r="BH8" s="72">
        <f aca="true" t="shared" si="19" ref="BH8:BH13">SUM(BI8:BL8)</f>
        <v>11024</v>
      </c>
      <c r="BI8" s="72">
        <v>0</v>
      </c>
      <c r="BJ8" s="72">
        <v>11024</v>
      </c>
      <c r="BK8" s="72">
        <v>0</v>
      </c>
      <c r="BL8" s="72">
        <v>0</v>
      </c>
      <c r="BM8" s="72">
        <v>0</v>
      </c>
      <c r="BN8" s="73" t="s">
        <v>227</v>
      </c>
      <c r="BO8" s="72">
        <f aca="true" t="shared" si="20" ref="BO8:BO13">SUM(BP8,BU8,BY8,BZ8,CF8)</f>
        <v>251809</v>
      </c>
      <c r="BP8" s="72">
        <f aca="true" t="shared" si="21" ref="BP8:BP13">SUM(BQ8:BT8)</f>
        <v>87145</v>
      </c>
      <c r="BQ8" s="72">
        <v>87145</v>
      </c>
      <c r="BR8" s="72">
        <v>0</v>
      </c>
      <c r="BS8" s="72">
        <v>0</v>
      </c>
      <c r="BT8" s="72">
        <v>0</v>
      </c>
      <c r="BU8" s="72">
        <f aca="true" t="shared" si="22" ref="BU8:BU13">SUM(BV8:BX8)</f>
        <v>128686</v>
      </c>
      <c r="BV8" s="72">
        <v>0</v>
      </c>
      <c r="BW8" s="72">
        <v>128686</v>
      </c>
      <c r="BX8" s="72">
        <v>0</v>
      </c>
      <c r="BY8" s="72">
        <v>0</v>
      </c>
      <c r="BZ8" s="72">
        <f aca="true" t="shared" si="23" ref="BZ8:BZ13">SUM(CA8:CD8)</f>
        <v>35978</v>
      </c>
      <c r="CA8" s="72">
        <v>35102</v>
      </c>
      <c r="CB8" s="72">
        <v>0</v>
      </c>
      <c r="CC8" s="72">
        <v>0</v>
      </c>
      <c r="CD8" s="72">
        <v>876</v>
      </c>
      <c r="CE8" s="73" t="s">
        <v>227</v>
      </c>
      <c r="CF8" s="72">
        <v>0</v>
      </c>
      <c r="CG8" s="72">
        <v>0</v>
      </c>
      <c r="CH8" s="72">
        <f aca="true" t="shared" si="24" ref="CH8:CH13">SUM(BG8,+BO8,+CG8)</f>
        <v>262833</v>
      </c>
      <c r="CI8" s="72">
        <f aca="true" t="shared" si="25" ref="CI8:CO13">SUM(AE8,+BG8)</f>
        <v>11024</v>
      </c>
      <c r="CJ8" s="72">
        <f t="shared" si="25"/>
        <v>11024</v>
      </c>
      <c r="CK8" s="72">
        <f t="shared" si="25"/>
        <v>0</v>
      </c>
      <c r="CL8" s="72">
        <f t="shared" si="25"/>
        <v>11024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227</v>
      </c>
      <c r="CQ8" s="72">
        <f aca="true" t="shared" si="26" ref="CQ8:DF13">SUM(AM8,+BO8)</f>
        <v>251809</v>
      </c>
      <c r="CR8" s="72">
        <f t="shared" si="26"/>
        <v>87145</v>
      </c>
      <c r="CS8" s="72">
        <f t="shared" si="26"/>
        <v>87145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128686</v>
      </c>
      <c r="CX8" s="72">
        <f t="shared" si="26"/>
        <v>0</v>
      </c>
      <c r="CY8" s="72">
        <f t="shared" si="26"/>
        <v>128686</v>
      </c>
      <c r="CZ8" s="72">
        <f t="shared" si="26"/>
        <v>0</v>
      </c>
      <c r="DA8" s="72">
        <f t="shared" si="26"/>
        <v>0</v>
      </c>
      <c r="DB8" s="72">
        <f t="shared" si="26"/>
        <v>35978</v>
      </c>
      <c r="DC8" s="72">
        <f t="shared" si="26"/>
        <v>35102</v>
      </c>
      <c r="DD8" s="72">
        <f t="shared" si="26"/>
        <v>0</v>
      </c>
      <c r="DE8" s="72">
        <f t="shared" si="26"/>
        <v>0</v>
      </c>
      <c r="DF8" s="72">
        <f t="shared" si="26"/>
        <v>876</v>
      </c>
      <c r="DG8" s="73" t="s">
        <v>227</v>
      </c>
      <c r="DH8" s="72">
        <f aca="true" t="shared" si="27" ref="DH8:DJ13">SUM(BD8,+CF8)</f>
        <v>0</v>
      </c>
      <c r="DI8" s="72">
        <f t="shared" si="27"/>
        <v>0</v>
      </c>
      <c r="DJ8" s="72">
        <f t="shared" si="27"/>
        <v>262833</v>
      </c>
    </row>
    <row r="9" spans="1:114" s="50" customFormat="1" ht="12" customHeight="1">
      <c r="A9" s="51" t="s">
        <v>228</v>
      </c>
      <c r="B9" s="64" t="s">
        <v>231</v>
      </c>
      <c r="C9" s="51" t="s">
        <v>232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4313</v>
      </c>
      <c r="N9" s="72">
        <f t="shared" si="9"/>
        <v>4313</v>
      </c>
      <c r="O9" s="72">
        <v>0</v>
      </c>
      <c r="P9" s="72">
        <v>0</v>
      </c>
      <c r="Q9" s="72">
        <v>0</v>
      </c>
      <c r="R9" s="72">
        <v>4313</v>
      </c>
      <c r="S9" s="72">
        <v>446295</v>
      </c>
      <c r="T9" s="72">
        <v>0</v>
      </c>
      <c r="U9" s="72">
        <v>0</v>
      </c>
      <c r="V9" s="72">
        <f t="shared" si="10"/>
        <v>4313</v>
      </c>
      <c r="W9" s="72">
        <f t="shared" si="10"/>
        <v>4313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4313</v>
      </c>
      <c r="AB9" s="72">
        <f t="shared" si="10"/>
        <v>446295</v>
      </c>
      <c r="AC9" s="72">
        <f t="shared" si="10"/>
        <v>0</v>
      </c>
      <c r="AD9" s="72">
        <f t="shared" si="10"/>
        <v>0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227</v>
      </c>
      <c r="AM9" s="72">
        <f t="shared" si="13"/>
        <v>0</v>
      </c>
      <c r="AN9" s="72">
        <f t="shared" si="14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15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16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227</v>
      </c>
      <c r="BD9" s="72">
        <v>0</v>
      </c>
      <c r="BE9" s="72">
        <v>0</v>
      </c>
      <c r="BF9" s="72">
        <f t="shared" si="17"/>
        <v>0</v>
      </c>
      <c r="BG9" s="72">
        <f t="shared" si="18"/>
        <v>105710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105710</v>
      </c>
      <c r="BN9" s="73" t="s">
        <v>227</v>
      </c>
      <c r="BO9" s="72">
        <f t="shared" si="20"/>
        <v>340585</v>
      </c>
      <c r="BP9" s="72">
        <f t="shared" si="21"/>
        <v>153666</v>
      </c>
      <c r="BQ9" s="72">
        <v>32861</v>
      </c>
      <c r="BR9" s="72">
        <v>0</v>
      </c>
      <c r="BS9" s="72">
        <v>120805</v>
      </c>
      <c r="BT9" s="72">
        <v>0</v>
      </c>
      <c r="BU9" s="72">
        <f t="shared" si="22"/>
        <v>172989</v>
      </c>
      <c r="BV9" s="72">
        <v>0</v>
      </c>
      <c r="BW9" s="72">
        <v>172989</v>
      </c>
      <c r="BX9" s="72">
        <v>0</v>
      </c>
      <c r="BY9" s="72">
        <v>0</v>
      </c>
      <c r="BZ9" s="72">
        <f t="shared" si="23"/>
        <v>13930</v>
      </c>
      <c r="CA9" s="72">
        <v>418</v>
      </c>
      <c r="CB9" s="72">
        <v>3297</v>
      </c>
      <c r="CC9" s="72">
        <v>1873</v>
      </c>
      <c r="CD9" s="72">
        <v>8342</v>
      </c>
      <c r="CE9" s="73" t="s">
        <v>227</v>
      </c>
      <c r="CF9" s="72">
        <v>0</v>
      </c>
      <c r="CG9" s="72">
        <v>4313</v>
      </c>
      <c r="CH9" s="72">
        <f t="shared" si="24"/>
        <v>450608</v>
      </c>
      <c r="CI9" s="72">
        <f t="shared" si="25"/>
        <v>105710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105710</v>
      </c>
      <c r="CP9" s="73" t="s">
        <v>227</v>
      </c>
      <c r="CQ9" s="72">
        <f t="shared" si="26"/>
        <v>340585</v>
      </c>
      <c r="CR9" s="72">
        <f t="shared" si="26"/>
        <v>153666</v>
      </c>
      <c r="CS9" s="72">
        <f t="shared" si="26"/>
        <v>32861</v>
      </c>
      <c r="CT9" s="72">
        <f t="shared" si="26"/>
        <v>0</v>
      </c>
      <c r="CU9" s="72">
        <f t="shared" si="26"/>
        <v>120805</v>
      </c>
      <c r="CV9" s="72">
        <f t="shared" si="26"/>
        <v>0</v>
      </c>
      <c r="CW9" s="72">
        <f t="shared" si="26"/>
        <v>172989</v>
      </c>
      <c r="CX9" s="72">
        <f t="shared" si="26"/>
        <v>0</v>
      </c>
      <c r="CY9" s="72">
        <f t="shared" si="26"/>
        <v>172989</v>
      </c>
      <c r="CZ9" s="72">
        <f t="shared" si="26"/>
        <v>0</v>
      </c>
      <c r="DA9" s="72">
        <f t="shared" si="26"/>
        <v>0</v>
      </c>
      <c r="DB9" s="72">
        <f t="shared" si="26"/>
        <v>13930</v>
      </c>
      <c r="DC9" s="72">
        <f t="shared" si="26"/>
        <v>418</v>
      </c>
      <c r="DD9" s="72">
        <f t="shared" si="26"/>
        <v>3297</v>
      </c>
      <c r="DE9" s="72">
        <f t="shared" si="26"/>
        <v>1873</v>
      </c>
      <c r="DF9" s="72">
        <f t="shared" si="26"/>
        <v>8342</v>
      </c>
      <c r="DG9" s="73" t="s">
        <v>227</v>
      </c>
      <c r="DH9" s="72">
        <f t="shared" si="27"/>
        <v>0</v>
      </c>
      <c r="DI9" s="72">
        <f t="shared" si="27"/>
        <v>4313</v>
      </c>
      <c r="DJ9" s="72">
        <f t="shared" si="27"/>
        <v>450608</v>
      </c>
    </row>
    <row r="10" spans="1:114" s="50" customFormat="1" ht="12" customHeight="1">
      <c r="A10" s="51" t="s">
        <v>228</v>
      </c>
      <c r="B10" s="64" t="s">
        <v>233</v>
      </c>
      <c r="C10" s="51" t="s">
        <v>234</v>
      </c>
      <c r="D10" s="72">
        <f t="shared" si="6"/>
        <v>95290</v>
      </c>
      <c r="E10" s="72">
        <f t="shared" si="7"/>
        <v>95290</v>
      </c>
      <c r="F10" s="72">
        <v>0</v>
      </c>
      <c r="G10" s="72">
        <v>0</v>
      </c>
      <c r="H10" s="72">
        <v>0</v>
      </c>
      <c r="I10" s="72">
        <v>52022</v>
      </c>
      <c r="J10" s="72">
        <v>432151</v>
      </c>
      <c r="K10" s="72">
        <v>43268</v>
      </c>
      <c r="L10" s="72">
        <v>0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95290</v>
      </c>
      <c r="W10" s="72">
        <f t="shared" si="10"/>
        <v>95290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52022</v>
      </c>
      <c r="AB10" s="72">
        <f t="shared" si="10"/>
        <v>432151</v>
      </c>
      <c r="AC10" s="72">
        <f t="shared" si="10"/>
        <v>43268</v>
      </c>
      <c r="AD10" s="72">
        <f t="shared" si="10"/>
        <v>0</v>
      </c>
      <c r="AE10" s="72">
        <f t="shared" si="11"/>
        <v>73069</v>
      </c>
      <c r="AF10" s="72">
        <f t="shared" si="12"/>
        <v>73069</v>
      </c>
      <c r="AG10" s="72">
        <v>0</v>
      </c>
      <c r="AH10" s="72">
        <v>72387</v>
      </c>
      <c r="AI10" s="72">
        <v>0</v>
      </c>
      <c r="AJ10" s="72">
        <v>682</v>
      </c>
      <c r="AK10" s="72">
        <v>0</v>
      </c>
      <c r="AL10" s="73" t="s">
        <v>113</v>
      </c>
      <c r="AM10" s="72">
        <f t="shared" si="13"/>
        <v>437327</v>
      </c>
      <c r="AN10" s="72">
        <f t="shared" si="14"/>
        <v>130544</v>
      </c>
      <c r="AO10" s="72">
        <v>115512</v>
      </c>
      <c r="AP10" s="72">
        <v>0</v>
      </c>
      <c r="AQ10" s="72">
        <v>15032</v>
      </c>
      <c r="AR10" s="72">
        <v>0</v>
      </c>
      <c r="AS10" s="72">
        <f t="shared" si="15"/>
        <v>204082</v>
      </c>
      <c r="AT10" s="72">
        <v>0</v>
      </c>
      <c r="AU10" s="72">
        <v>194451</v>
      </c>
      <c r="AV10" s="72">
        <v>9631</v>
      </c>
      <c r="AW10" s="72">
        <v>0</v>
      </c>
      <c r="AX10" s="72">
        <f t="shared" si="16"/>
        <v>102701</v>
      </c>
      <c r="AY10" s="72">
        <v>141</v>
      </c>
      <c r="AZ10" s="72">
        <v>89397</v>
      </c>
      <c r="BA10" s="72">
        <v>10052</v>
      </c>
      <c r="BB10" s="72">
        <v>3111</v>
      </c>
      <c r="BC10" s="73" t="s">
        <v>113</v>
      </c>
      <c r="BD10" s="72">
        <v>0</v>
      </c>
      <c r="BE10" s="72">
        <v>17045</v>
      </c>
      <c r="BF10" s="72">
        <f t="shared" si="17"/>
        <v>527441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113</v>
      </c>
      <c r="BO10" s="72">
        <f t="shared" si="20"/>
        <v>0</v>
      </c>
      <c r="BP10" s="72">
        <f t="shared" si="21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2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23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113</v>
      </c>
      <c r="CF10" s="72">
        <v>0</v>
      </c>
      <c r="CG10" s="72">
        <v>0</v>
      </c>
      <c r="CH10" s="72">
        <f t="shared" si="24"/>
        <v>0</v>
      </c>
      <c r="CI10" s="72">
        <f t="shared" si="25"/>
        <v>73069</v>
      </c>
      <c r="CJ10" s="72">
        <f t="shared" si="25"/>
        <v>73069</v>
      </c>
      <c r="CK10" s="72">
        <f t="shared" si="25"/>
        <v>0</v>
      </c>
      <c r="CL10" s="72">
        <f t="shared" si="25"/>
        <v>72387</v>
      </c>
      <c r="CM10" s="72">
        <f t="shared" si="25"/>
        <v>0</v>
      </c>
      <c r="CN10" s="72">
        <f t="shared" si="25"/>
        <v>682</v>
      </c>
      <c r="CO10" s="72">
        <f t="shared" si="25"/>
        <v>0</v>
      </c>
      <c r="CP10" s="73" t="s">
        <v>113</v>
      </c>
      <c r="CQ10" s="72">
        <f t="shared" si="26"/>
        <v>437327</v>
      </c>
      <c r="CR10" s="72">
        <f t="shared" si="26"/>
        <v>130544</v>
      </c>
      <c r="CS10" s="72">
        <f t="shared" si="26"/>
        <v>115512</v>
      </c>
      <c r="CT10" s="72">
        <f t="shared" si="26"/>
        <v>0</v>
      </c>
      <c r="CU10" s="72">
        <f t="shared" si="26"/>
        <v>15032</v>
      </c>
      <c r="CV10" s="72">
        <f t="shared" si="26"/>
        <v>0</v>
      </c>
      <c r="CW10" s="72">
        <f t="shared" si="26"/>
        <v>204082</v>
      </c>
      <c r="CX10" s="72">
        <f t="shared" si="26"/>
        <v>0</v>
      </c>
      <c r="CY10" s="72">
        <f t="shared" si="26"/>
        <v>194451</v>
      </c>
      <c r="CZ10" s="72">
        <f t="shared" si="26"/>
        <v>9631</v>
      </c>
      <c r="DA10" s="72">
        <f t="shared" si="26"/>
        <v>0</v>
      </c>
      <c r="DB10" s="72">
        <f t="shared" si="26"/>
        <v>102701</v>
      </c>
      <c r="DC10" s="72">
        <f t="shared" si="26"/>
        <v>141</v>
      </c>
      <c r="DD10" s="72">
        <f t="shared" si="26"/>
        <v>89397</v>
      </c>
      <c r="DE10" s="72">
        <f t="shared" si="26"/>
        <v>10052</v>
      </c>
      <c r="DF10" s="72">
        <f t="shared" si="26"/>
        <v>3111</v>
      </c>
      <c r="DG10" s="73" t="s">
        <v>113</v>
      </c>
      <c r="DH10" s="72">
        <f t="shared" si="27"/>
        <v>0</v>
      </c>
      <c r="DI10" s="72">
        <f t="shared" si="27"/>
        <v>17045</v>
      </c>
      <c r="DJ10" s="72">
        <f t="shared" si="27"/>
        <v>527441</v>
      </c>
    </row>
    <row r="11" spans="1:114" s="50" customFormat="1" ht="12" customHeight="1">
      <c r="A11" s="51" t="s">
        <v>110</v>
      </c>
      <c r="B11" s="64" t="s">
        <v>235</v>
      </c>
      <c r="C11" s="51" t="s">
        <v>236</v>
      </c>
      <c r="D11" s="72">
        <f t="shared" si="6"/>
        <v>116479</v>
      </c>
      <c r="E11" s="72">
        <f t="shared" si="7"/>
        <v>116479</v>
      </c>
      <c r="F11" s="72">
        <v>11739</v>
      </c>
      <c r="G11" s="72">
        <v>0</v>
      </c>
      <c r="H11" s="72">
        <v>0</v>
      </c>
      <c r="I11" s="72">
        <v>89883</v>
      </c>
      <c r="J11" s="72">
        <v>475382</v>
      </c>
      <c r="K11" s="72">
        <v>14857</v>
      </c>
      <c r="L11" s="72"/>
      <c r="M11" s="72">
        <f t="shared" si="8"/>
        <v>226531</v>
      </c>
      <c r="N11" s="72">
        <f t="shared" si="9"/>
        <v>226531</v>
      </c>
      <c r="O11" s="72">
        <v>0</v>
      </c>
      <c r="P11" s="72">
        <v>0</v>
      </c>
      <c r="Q11" s="72">
        <v>226531</v>
      </c>
      <c r="R11" s="72">
        <v>0</v>
      </c>
      <c r="S11" s="72">
        <v>298000</v>
      </c>
      <c r="T11" s="72">
        <v>0</v>
      </c>
      <c r="U11" s="72">
        <v>0</v>
      </c>
      <c r="V11" s="72">
        <f t="shared" si="10"/>
        <v>343010</v>
      </c>
      <c r="W11" s="72">
        <f t="shared" si="10"/>
        <v>343010</v>
      </c>
      <c r="X11" s="72">
        <f t="shared" si="10"/>
        <v>11739</v>
      </c>
      <c r="Y11" s="72">
        <f t="shared" si="10"/>
        <v>0</v>
      </c>
      <c r="Z11" s="72">
        <f t="shared" si="10"/>
        <v>226531</v>
      </c>
      <c r="AA11" s="72">
        <f t="shared" si="10"/>
        <v>89883</v>
      </c>
      <c r="AB11" s="72">
        <f t="shared" si="10"/>
        <v>773382</v>
      </c>
      <c r="AC11" s="72">
        <f t="shared" si="10"/>
        <v>14857</v>
      </c>
      <c r="AD11" s="72">
        <f t="shared" si="10"/>
        <v>0</v>
      </c>
      <c r="AE11" s="72">
        <f t="shared" si="11"/>
        <v>35217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35217</v>
      </c>
      <c r="AL11" s="73" t="s">
        <v>113</v>
      </c>
      <c r="AM11" s="72">
        <f t="shared" si="13"/>
        <v>555744</v>
      </c>
      <c r="AN11" s="72">
        <f t="shared" si="14"/>
        <v>203075</v>
      </c>
      <c r="AO11" s="72">
        <v>56735</v>
      </c>
      <c r="AP11" s="72">
        <v>0</v>
      </c>
      <c r="AQ11" s="72">
        <v>140374</v>
      </c>
      <c r="AR11" s="72">
        <v>5966</v>
      </c>
      <c r="AS11" s="72">
        <f t="shared" si="15"/>
        <v>338032</v>
      </c>
      <c r="AT11" s="72">
        <v>0</v>
      </c>
      <c r="AU11" s="72">
        <v>323294</v>
      </c>
      <c r="AV11" s="72">
        <v>14738</v>
      </c>
      <c r="AW11" s="72">
        <v>0</v>
      </c>
      <c r="AX11" s="72">
        <f t="shared" si="16"/>
        <v>14637</v>
      </c>
      <c r="AY11" s="72">
        <v>0</v>
      </c>
      <c r="AZ11" s="72">
        <v>0</v>
      </c>
      <c r="BA11" s="72">
        <v>0</v>
      </c>
      <c r="BB11" s="72">
        <v>14637</v>
      </c>
      <c r="BC11" s="73" t="s">
        <v>113</v>
      </c>
      <c r="BD11" s="72">
        <v>0</v>
      </c>
      <c r="BE11" s="72">
        <v>900</v>
      </c>
      <c r="BF11" s="72">
        <f t="shared" si="17"/>
        <v>591861</v>
      </c>
      <c r="BG11" s="72">
        <f t="shared" si="18"/>
        <v>350298</v>
      </c>
      <c r="BH11" s="72">
        <f t="shared" si="19"/>
        <v>349563</v>
      </c>
      <c r="BI11" s="72">
        <v>0</v>
      </c>
      <c r="BJ11" s="72">
        <v>349563</v>
      </c>
      <c r="BK11" s="72">
        <v>0</v>
      </c>
      <c r="BL11" s="72">
        <v>0</v>
      </c>
      <c r="BM11" s="72">
        <v>735</v>
      </c>
      <c r="BN11" s="73" t="s">
        <v>113</v>
      </c>
      <c r="BO11" s="72">
        <f t="shared" si="20"/>
        <v>129203</v>
      </c>
      <c r="BP11" s="72">
        <f t="shared" si="21"/>
        <v>65913</v>
      </c>
      <c r="BQ11" s="72">
        <v>27464</v>
      </c>
      <c r="BR11" s="72">
        <v>0</v>
      </c>
      <c r="BS11" s="72">
        <v>38449</v>
      </c>
      <c r="BT11" s="72">
        <v>0</v>
      </c>
      <c r="BU11" s="72">
        <f t="shared" si="22"/>
        <v>63290</v>
      </c>
      <c r="BV11" s="72">
        <v>0</v>
      </c>
      <c r="BW11" s="72">
        <v>63290</v>
      </c>
      <c r="BX11" s="72">
        <v>0</v>
      </c>
      <c r="BY11" s="72">
        <v>0</v>
      </c>
      <c r="BZ11" s="72">
        <f t="shared" si="23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113</v>
      </c>
      <c r="CF11" s="72">
        <v>0</v>
      </c>
      <c r="CG11" s="72">
        <v>45030</v>
      </c>
      <c r="CH11" s="72">
        <f t="shared" si="24"/>
        <v>524531</v>
      </c>
      <c r="CI11" s="72">
        <f t="shared" si="25"/>
        <v>385515</v>
      </c>
      <c r="CJ11" s="72">
        <f t="shared" si="25"/>
        <v>349563</v>
      </c>
      <c r="CK11" s="72">
        <f t="shared" si="25"/>
        <v>0</v>
      </c>
      <c r="CL11" s="72">
        <f t="shared" si="25"/>
        <v>349563</v>
      </c>
      <c r="CM11" s="72">
        <f t="shared" si="25"/>
        <v>0</v>
      </c>
      <c r="CN11" s="72">
        <f t="shared" si="25"/>
        <v>0</v>
      </c>
      <c r="CO11" s="72">
        <f t="shared" si="25"/>
        <v>35952</v>
      </c>
      <c r="CP11" s="73" t="s">
        <v>113</v>
      </c>
      <c r="CQ11" s="72">
        <f t="shared" si="26"/>
        <v>684947</v>
      </c>
      <c r="CR11" s="72">
        <f t="shared" si="26"/>
        <v>268988</v>
      </c>
      <c r="CS11" s="72">
        <f t="shared" si="26"/>
        <v>84199</v>
      </c>
      <c r="CT11" s="72">
        <f t="shared" si="26"/>
        <v>0</v>
      </c>
      <c r="CU11" s="72">
        <f t="shared" si="26"/>
        <v>178823</v>
      </c>
      <c r="CV11" s="72">
        <f t="shared" si="26"/>
        <v>5966</v>
      </c>
      <c r="CW11" s="72">
        <f t="shared" si="26"/>
        <v>401322</v>
      </c>
      <c r="CX11" s="72">
        <f t="shared" si="26"/>
        <v>0</v>
      </c>
      <c r="CY11" s="72">
        <f t="shared" si="26"/>
        <v>386584</v>
      </c>
      <c r="CZ11" s="72">
        <f t="shared" si="26"/>
        <v>14738</v>
      </c>
      <c r="DA11" s="72">
        <f t="shared" si="26"/>
        <v>0</v>
      </c>
      <c r="DB11" s="72">
        <f t="shared" si="26"/>
        <v>14637</v>
      </c>
      <c r="DC11" s="72">
        <f t="shared" si="26"/>
        <v>0</v>
      </c>
      <c r="DD11" s="72">
        <f t="shared" si="26"/>
        <v>0</v>
      </c>
      <c r="DE11" s="72">
        <f t="shared" si="26"/>
        <v>0</v>
      </c>
      <c r="DF11" s="72">
        <f t="shared" si="26"/>
        <v>14637</v>
      </c>
      <c r="DG11" s="73" t="s">
        <v>113</v>
      </c>
      <c r="DH11" s="72">
        <f t="shared" si="27"/>
        <v>0</v>
      </c>
      <c r="DI11" s="72">
        <f t="shared" si="27"/>
        <v>45930</v>
      </c>
      <c r="DJ11" s="72">
        <f t="shared" si="27"/>
        <v>1116392</v>
      </c>
    </row>
    <row r="12" spans="1:114" s="50" customFormat="1" ht="12" customHeight="1">
      <c r="A12" s="53" t="s">
        <v>110</v>
      </c>
      <c r="B12" s="54" t="s">
        <v>237</v>
      </c>
      <c r="C12" s="53" t="s">
        <v>238</v>
      </c>
      <c r="D12" s="74">
        <f t="shared" si="6"/>
        <v>1378288</v>
      </c>
      <c r="E12" s="74">
        <f t="shared" si="7"/>
        <v>1111077</v>
      </c>
      <c r="F12" s="74">
        <v>0</v>
      </c>
      <c r="G12" s="74">
        <v>0</v>
      </c>
      <c r="H12" s="74">
        <v>0</v>
      </c>
      <c r="I12" s="74">
        <v>886923</v>
      </c>
      <c r="J12" s="74">
        <v>760540</v>
      </c>
      <c r="K12" s="74">
        <v>224154</v>
      </c>
      <c r="L12" s="74">
        <v>267211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1378288</v>
      </c>
      <c r="W12" s="74">
        <f t="shared" si="10"/>
        <v>1111077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886923</v>
      </c>
      <c r="AB12" s="74">
        <f t="shared" si="10"/>
        <v>760540</v>
      </c>
      <c r="AC12" s="74">
        <f t="shared" si="10"/>
        <v>224154</v>
      </c>
      <c r="AD12" s="74">
        <f t="shared" si="10"/>
        <v>267211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113</v>
      </c>
      <c r="AM12" s="74">
        <f t="shared" si="13"/>
        <v>1886288</v>
      </c>
      <c r="AN12" s="74">
        <f t="shared" si="14"/>
        <v>595399</v>
      </c>
      <c r="AO12" s="74">
        <v>501673</v>
      </c>
      <c r="AP12" s="74">
        <v>0</v>
      </c>
      <c r="AQ12" s="74">
        <v>93726</v>
      </c>
      <c r="AR12" s="74">
        <v>0</v>
      </c>
      <c r="AS12" s="74">
        <f t="shared" si="15"/>
        <v>530103</v>
      </c>
      <c r="AT12" s="74">
        <v>0</v>
      </c>
      <c r="AU12" s="74">
        <v>385035</v>
      </c>
      <c r="AV12" s="74">
        <v>145068</v>
      </c>
      <c r="AW12" s="74">
        <v>0</v>
      </c>
      <c r="AX12" s="74">
        <f t="shared" si="16"/>
        <v>755242</v>
      </c>
      <c r="AY12" s="74">
        <v>0</v>
      </c>
      <c r="AZ12" s="74">
        <v>608004</v>
      </c>
      <c r="BA12" s="74">
        <v>8627</v>
      </c>
      <c r="BB12" s="74">
        <v>138611</v>
      </c>
      <c r="BC12" s="75" t="s">
        <v>113</v>
      </c>
      <c r="BD12" s="74">
        <v>5544</v>
      </c>
      <c r="BE12" s="74">
        <v>252540</v>
      </c>
      <c r="BF12" s="74">
        <f t="shared" si="17"/>
        <v>2138828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113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113</v>
      </c>
      <c r="CF12" s="74">
        <v>0</v>
      </c>
      <c r="CG12" s="74">
        <v>0</v>
      </c>
      <c r="CH12" s="74">
        <f t="shared" si="24"/>
        <v>0</v>
      </c>
      <c r="CI12" s="74">
        <f t="shared" si="25"/>
        <v>0</v>
      </c>
      <c r="CJ12" s="74">
        <f t="shared" si="25"/>
        <v>0</v>
      </c>
      <c r="CK12" s="74">
        <f t="shared" si="25"/>
        <v>0</v>
      </c>
      <c r="CL12" s="74">
        <f t="shared" si="25"/>
        <v>0</v>
      </c>
      <c r="CM12" s="74">
        <f t="shared" si="25"/>
        <v>0</v>
      </c>
      <c r="CN12" s="74">
        <f t="shared" si="25"/>
        <v>0</v>
      </c>
      <c r="CO12" s="74">
        <f t="shared" si="25"/>
        <v>0</v>
      </c>
      <c r="CP12" s="75" t="s">
        <v>113</v>
      </c>
      <c r="CQ12" s="74">
        <f t="shared" si="26"/>
        <v>1886288</v>
      </c>
      <c r="CR12" s="74">
        <f t="shared" si="26"/>
        <v>595399</v>
      </c>
      <c r="CS12" s="74">
        <f t="shared" si="26"/>
        <v>501673</v>
      </c>
      <c r="CT12" s="74">
        <f t="shared" si="26"/>
        <v>0</v>
      </c>
      <c r="CU12" s="74">
        <f t="shared" si="26"/>
        <v>93726</v>
      </c>
      <c r="CV12" s="74">
        <f t="shared" si="26"/>
        <v>0</v>
      </c>
      <c r="CW12" s="74">
        <f t="shared" si="26"/>
        <v>530103</v>
      </c>
      <c r="CX12" s="74">
        <f t="shared" si="26"/>
        <v>0</v>
      </c>
      <c r="CY12" s="74">
        <f t="shared" si="26"/>
        <v>385035</v>
      </c>
      <c r="CZ12" s="74">
        <f t="shared" si="26"/>
        <v>145068</v>
      </c>
      <c r="DA12" s="74">
        <f t="shared" si="26"/>
        <v>0</v>
      </c>
      <c r="DB12" s="74">
        <f t="shared" si="26"/>
        <v>755242</v>
      </c>
      <c r="DC12" s="74">
        <f t="shared" si="26"/>
        <v>0</v>
      </c>
      <c r="DD12" s="74">
        <f t="shared" si="26"/>
        <v>608004</v>
      </c>
      <c r="DE12" s="74">
        <f t="shared" si="26"/>
        <v>8627</v>
      </c>
      <c r="DF12" s="74">
        <f t="shared" si="26"/>
        <v>138611</v>
      </c>
      <c r="DG12" s="75" t="s">
        <v>113</v>
      </c>
      <c r="DH12" s="74">
        <f t="shared" si="27"/>
        <v>5544</v>
      </c>
      <c r="DI12" s="74">
        <f t="shared" si="27"/>
        <v>252540</v>
      </c>
      <c r="DJ12" s="74">
        <f t="shared" si="27"/>
        <v>2138828</v>
      </c>
    </row>
    <row r="13" spans="1:114" s="50" customFormat="1" ht="12" customHeight="1">
      <c r="A13" s="53" t="s">
        <v>110</v>
      </c>
      <c r="B13" s="54" t="s">
        <v>239</v>
      </c>
      <c r="C13" s="53" t="s">
        <v>240</v>
      </c>
      <c r="D13" s="74">
        <f t="shared" si="6"/>
        <v>2662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67793</v>
      </c>
      <c r="K13" s="74">
        <v>0</v>
      </c>
      <c r="L13" s="74">
        <v>2662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2662</v>
      </c>
      <c r="W13" s="74">
        <f t="shared" si="10"/>
        <v>0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0</v>
      </c>
      <c r="AB13" s="74">
        <f t="shared" si="10"/>
        <v>67793</v>
      </c>
      <c r="AC13" s="74">
        <f t="shared" si="10"/>
        <v>0</v>
      </c>
      <c r="AD13" s="74">
        <f t="shared" si="10"/>
        <v>2662</v>
      </c>
      <c r="AE13" s="74">
        <f t="shared" si="11"/>
        <v>13819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13819</v>
      </c>
      <c r="AL13" s="75" t="s">
        <v>113</v>
      </c>
      <c r="AM13" s="74">
        <f t="shared" si="13"/>
        <v>43356</v>
      </c>
      <c r="AN13" s="74">
        <f t="shared" si="14"/>
        <v>43356</v>
      </c>
      <c r="AO13" s="74">
        <v>43356</v>
      </c>
      <c r="AP13" s="74">
        <v>0</v>
      </c>
      <c r="AQ13" s="74">
        <v>0</v>
      </c>
      <c r="AR13" s="74">
        <v>0</v>
      </c>
      <c r="AS13" s="74">
        <f t="shared" si="15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16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113</v>
      </c>
      <c r="BD13" s="74">
        <v>0</v>
      </c>
      <c r="BE13" s="74">
        <v>13280</v>
      </c>
      <c r="BF13" s="74">
        <f t="shared" si="17"/>
        <v>70455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113</v>
      </c>
      <c r="BO13" s="74">
        <f t="shared" si="20"/>
        <v>0</v>
      </c>
      <c r="BP13" s="74">
        <f t="shared" si="21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2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23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113</v>
      </c>
      <c r="CF13" s="74">
        <v>0</v>
      </c>
      <c r="CG13" s="74">
        <v>0</v>
      </c>
      <c r="CH13" s="74">
        <f t="shared" si="24"/>
        <v>0</v>
      </c>
      <c r="CI13" s="74">
        <f t="shared" si="25"/>
        <v>13819</v>
      </c>
      <c r="CJ13" s="74">
        <f t="shared" si="25"/>
        <v>0</v>
      </c>
      <c r="CK13" s="74">
        <f t="shared" si="25"/>
        <v>0</v>
      </c>
      <c r="CL13" s="74">
        <f t="shared" si="25"/>
        <v>0</v>
      </c>
      <c r="CM13" s="74">
        <f t="shared" si="25"/>
        <v>0</v>
      </c>
      <c r="CN13" s="74">
        <f t="shared" si="25"/>
        <v>0</v>
      </c>
      <c r="CO13" s="74">
        <f t="shared" si="25"/>
        <v>13819</v>
      </c>
      <c r="CP13" s="75" t="s">
        <v>113</v>
      </c>
      <c r="CQ13" s="74">
        <f t="shared" si="26"/>
        <v>43356</v>
      </c>
      <c r="CR13" s="74">
        <f t="shared" si="26"/>
        <v>43356</v>
      </c>
      <c r="CS13" s="74">
        <f t="shared" si="26"/>
        <v>43356</v>
      </c>
      <c r="CT13" s="74">
        <f t="shared" si="26"/>
        <v>0</v>
      </c>
      <c r="CU13" s="74">
        <f t="shared" si="26"/>
        <v>0</v>
      </c>
      <c r="CV13" s="74">
        <f t="shared" si="26"/>
        <v>0</v>
      </c>
      <c r="CW13" s="74">
        <f t="shared" si="26"/>
        <v>0</v>
      </c>
      <c r="CX13" s="74">
        <f t="shared" si="26"/>
        <v>0</v>
      </c>
      <c r="CY13" s="74">
        <f t="shared" si="26"/>
        <v>0</v>
      </c>
      <c r="CZ13" s="74">
        <f t="shared" si="26"/>
        <v>0</v>
      </c>
      <c r="DA13" s="74">
        <f t="shared" si="26"/>
        <v>0</v>
      </c>
      <c r="DB13" s="74">
        <f t="shared" si="26"/>
        <v>0</v>
      </c>
      <c r="DC13" s="74">
        <f t="shared" si="26"/>
        <v>0</v>
      </c>
      <c r="DD13" s="74">
        <f t="shared" si="26"/>
        <v>0</v>
      </c>
      <c r="DE13" s="74">
        <f t="shared" si="26"/>
        <v>0</v>
      </c>
      <c r="DF13" s="74">
        <f t="shared" si="26"/>
        <v>0</v>
      </c>
      <c r="DG13" s="75" t="s">
        <v>113</v>
      </c>
      <c r="DH13" s="74">
        <f t="shared" si="27"/>
        <v>0</v>
      </c>
      <c r="DI13" s="74">
        <f t="shared" si="27"/>
        <v>13280</v>
      </c>
      <c r="DJ13" s="74">
        <f t="shared" si="27"/>
        <v>70455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241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242</v>
      </c>
      <c r="B2" s="147" t="s">
        <v>243</v>
      </c>
      <c r="C2" s="153" t="s">
        <v>244</v>
      </c>
      <c r="D2" s="136" t="s">
        <v>245</v>
      </c>
      <c r="E2" s="103"/>
      <c r="F2" s="103"/>
      <c r="G2" s="103"/>
      <c r="H2" s="103"/>
      <c r="I2" s="103"/>
      <c r="J2" s="103"/>
      <c r="K2" s="103"/>
      <c r="L2" s="104"/>
      <c r="M2" s="136" t="s">
        <v>246</v>
      </c>
      <c r="N2" s="103"/>
      <c r="O2" s="103"/>
      <c r="P2" s="103"/>
      <c r="Q2" s="103"/>
      <c r="R2" s="103"/>
      <c r="S2" s="103"/>
      <c r="T2" s="103"/>
      <c r="U2" s="104"/>
      <c r="V2" s="136" t="s">
        <v>158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154</v>
      </c>
      <c r="E3" s="105"/>
      <c r="F3" s="105"/>
      <c r="G3" s="105"/>
      <c r="H3" s="105"/>
      <c r="I3" s="105"/>
      <c r="J3" s="105"/>
      <c r="K3" s="105"/>
      <c r="L3" s="106"/>
      <c r="M3" s="137" t="s">
        <v>154</v>
      </c>
      <c r="N3" s="105"/>
      <c r="O3" s="105"/>
      <c r="P3" s="105"/>
      <c r="Q3" s="105"/>
      <c r="R3" s="105"/>
      <c r="S3" s="105"/>
      <c r="T3" s="105"/>
      <c r="U3" s="106"/>
      <c r="V3" s="137" t="s">
        <v>155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162</v>
      </c>
      <c r="F4" s="108"/>
      <c r="G4" s="108"/>
      <c r="H4" s="108"/>
      <c r="I4" s="108"/>
      <c r="J4" s="108"/>
      <c r="K4" s="109"/>
      <c r="L4" s="127" t="s">
        <v>163</v>
      </c>
      <c r="M4" s="107"/>
      <c r="N4" s="137" t="s">
        <v>164</v>
      </c>
      <c r="O4" s="108"/>
      <c r="P4" s="108"/>
      <c r="Q4" s="108"/>
      <c r="R4" s="108"/>
      <c r="S4" s="108"/>
      <c r="T4" s="109"/>
      <c r="U4" s="127" t="s">
        <v>165</v>
      </c>
      <c r="V4" s="107"/>
      <c r="W4" s="137" t="s">
        <v>164</v>
      </c>
      <c r="X4" s="108"/>
      <c r="Y4" s="108"/>
      <c r="Z4" s="108"/>
      <c r="AA4" s="108"/>
      <c r="AB4" s="108"/>
      <c r="AC4" s="109"/>
      <c r="AD4" s="127" t="s">
        <v>163</v>
      </c>
    </row>
    <row r="5" spans="1:30" s="45" customFormat="1" ht="23.25" customHeight="1">
      <c r="A5" s="154"/>
      <c r="B5" s="148"/>
      <c r="C5" s="154"/>
      <c r="D5" s="107"/>
      <c r="E5" s="107" t="s">
        <v>166</v>
      </c>
      <c r="F5" s="126" t="s">
        <v>247</v>
      </c>
      <c r="G5" s="126" t="s">
        <v>193</v>
      </c>
      <c r="H5" s="126" t="s">
        <v>248</v>
      </c>
      <c r="I5" s="126" t="s">
        <v>249</v>
      </c>
      <c r="J5" s="126" t="s">
        <v>250</v>
      </c>
      <c r="K5" s="126" t="s">
        <v>160</v>
      </c>
      <c r="L5" s="69"/>
      <c r="M5" s="107"/>
      <c r="N5" s="107" t="s">
        <v>150</v>
      </c>
      <c r="O5" s="126" t="s">
        <v>188</v>
      </c>
      <c r="P5" s="126" t="s">
        <v>193</v>
      </c>
      <c r="Q5" s="126" t="s">
        <v>248</v>
      </c>
      <c r="R5" s="126" t="s">
        <v>251</v>
      </c>
      <c r="S5" s="126" t="s">
        <v>252</v>
      </c>
      <c r="T5" s="126" t="s">
        <v>253</v>
      </c>
      <c r="U5" s="69"/>
      <c r="V5" s="107"/>
      <c r="W5" s="107" t="s">
        <v>158</v>
      </c>
      <c r="X5" s="126" t="s">
        <v>188</v>
      </c>
      <c r="Y5" s="126" t="s">
        <v>193</v>
      </c>
      <c r="Z5" s="126" t="s">
        <v>254</v>
      </c>
      <c r="AA5" s="126" t="s">
        <v>255</v>
      </c>
      <c r="AB5" s="126" t="s">
        <v>250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224</v>
      </c>
      <c r="E6" s="110" t="s">
        <v>224</v>
      </c>
      <c r="F6" s="111" t="s">
        <v>256</v>
      </c>
      <c r="G6" s="111" t="s">
        <v>257</v>
      </c>
      <c r="H6" s="111" t="s">
        <v>256</v>
      </c>
      <c r="I6" s="111" t="s">
        <v>224</v>
      </c>
      <c r="J6" s="111" t="s">
        <v>224</v>
      </c>
      <c r="K6" s="111" t="s">
        <v>224</v>
      </c>
      <c r="L6" s="111" t="s">
        <v>258</v>
      </c>
      <c r="M6" s="110" t="s">
        <v>259</v>
      </c>
      <c r="N6" s="110" t="s">
        <v>258</v>
      </c>
      <c r="O6" s="111" t="s">
        <v>224</v>
      </c>
      <c r="P6" s="111" t="s">
        <v>224</v>
      </c>
      <c r="Q6" s="111" t="s">
        <v>224</v>
      </c>
      <c r="R6" s="111" t="s">
        <v>260</v>
      </c>
      <c r="S6" s="111" t="s">
        <v>259</v>
      </c>
      <c r="T6" s="111" t="s">
        <v>260</v>
      </c>
      <c r="U6" s="111" t="s">
        <v>224</v>
      </c>
      <c r="V6" s="110" t="s">
        <v>224</v>
      </c>
      <c r="W6" s="110" t="s">
        <v>224</v>
      </c>
      <c r="X6" s="111" t="s">
        <v>260</v>
      </c>
      <c r="Y6" s="111" t="s">
        <v>259</v>
      </c>
      <c r="Z6" s="111" t="s">
        <v>260</v>
      </c>
      <c r="AA6" s="111" t="s">
        <v>224</v>
      </c>
      <c r="AB6" s="111" t="s">
        <v>224</v>
      </c>
      <c r="AC6" s="111" t="s">
        <v>224</v>
      </c>
      <c r="AD6" s="111" t="s">
        <v>260</v>
      </c>
    </row>
    <row r="7" spans="1:30" s="50" customFormat="1" ht="12" customHeight="1">
      <c r="A7" s="48" t="s">
        <v>261</v>
      </c>
      <c r="B7" s="63" t="s">
        <v>262</v>
      </c>
      <c r="C7" s="48" t="s">
        <v>158</v>
      </c>
      <c r="D7" s="70">
        <f aca="true" t="shared" si="0" ref="D7:AD7">SUM(D8:D28)</f>
        <v>11443660</v>
      </c>
      <c r="E7" s="70">
        <f t="shared" si="0"/>
        <v>3802682</v>
      </c>
      <c r="F7" s="70">
        <f t="shared" si="0"/>
        <v>274702</v>
      </c>
      <c r="G7" s="70">
        <f t="shared" si="0"/>
        <v>84298</v>
      </c>
      <c r="H7" s="70">
        <f t="shared" si="0"/>
        <v>758400</v>
      </c>
      <c r="I7" s="70">
        <f t="shared" si="0"/>
        <v>2109454</v>
      </c>
      <c r="J7" s="70">
        <f t="shared" si="0"/>
        <v>1735866</v>
      </c>
      <c r="K7" s="70">
        <f t="shared" si="0"/>
        <v>575828</v>
      </c>
      <c r="L7" s="70">
        <f t="shared" si="0"/>
        <v>7640978</v>
      </c>
      <c r="M7" s="70">
        <f t="shared" si="0"/>
        <v>2230075</v>
      </c>
      <c r="N7" s="70">
        <f t="shared" si="0"/>
        <v>561254</v>
      </c>
      <c r="O7" s="70">
        <f t="shared" si="0"/>
        <v>22724</v>
      </c>
      <c r="P7" s="70">
        <f t="shared" si="0"/>
        <v>18837</v>
      </c>
      <c r="Q7" s="70">
        <f t="shared" si="0"/>
        <v>240331</v>
      </c>
      <c r="R7" s="70">
        <f t="shared" si="0"/>
        <v>254302</v>
      </c>
      <c r="S7" s="70">
        <f t="shared" si="0"/>
        <v>1004551</v>
      </c>
      <c r="T7" s="70">
        <f t="shared" si="0"/>
        <v>25060</v>
      </c>
      <c r="U7" s="70">
        <f t="shared" si="0"/>
        <v>1668821</v>
      </c>
      <c r="V7" s="70">
        <f t="shared" si="0"/>
        <v>13673735</v>
      </c>
      <c r="W7" s="70">
        <f t="shared" si="0"/>
        <v>4363936</v>
      </c>
      <c r="X7" s="70">
        <f t="shared" si="0"/>
        <v>297426</v>
      </c>
      <c r="Y7" s="70">
        <f t="shared" si="0"/>
        <v>103135</v>
      </c>
      <c r="Z7" s="70">
        <f t="shared" si="0"/>
        <v>998731</v>
      </c>
      <c r="AA7" s="70">
        <f t="shared" si="0"/>
        <v>2363756</v>
      </c>
      <c r="AB7" s="70">
        <f t="shared" si="0"/>
        <v>2740417</v>
      </c>
      <c r="AC7" s="70">
        <f t="shared" si="0"/>
        <v>600888</v>
      </c>
      <c r="AD7" s="70">
        <f t="shared" si="0"/>
        <v>9309799</v>
      </c>
    </row>
    <row r="8" spans="1:30" s="50" customFormat="1" ht="12" customHeight="1">
      <c r="A8" s="51" t="s">
        <v>225</v>
      </c>
      <c r="B8" s="64" t="s">
        <v>263</v>
      </c>
      <c r="C8" s="51" t="s">
        <v>264</v>
      </c>
      <c r="D8" s="72">
        <f aca="true" t="shared" si="1" ref="D8:D28">SUM(E8,+L8)</f>
        <v>2581996</v>
      </c>
      <c r="E8" s="72">
        <f aca="true" t="shared" si="2" ref="E8:E28">+SUM(F8:I8,K8)</f>
        <v>335605</v>
      </c>
      <c r="F8" s="72">
        <v>980</v>
      </c>
      <c r="G8" s="72">
        <v>0</v>
      </c>
      <c r="H8" s="72">
        <v>45600</v>
      </c>
      <c r="I8" s="72">
        <v>154989</v>
      </c>
      <c r="J8" s="73">
        <v>0</v>
      </c>
      <c r="K8" s="72">
        <v>134036</v>
      </c>
      <c r="L8" s="72">
        <v>2246391</v>
      </c>
      <c r="M8" s="72">
        <f aca="true" t="shared" si="3" ref="M8:M28">SUM(N8,+U8)</f>
        <v>748225</v>
      </c>
      <c r="N8" s="72">
        <f aca="true" t="shared" si="4" ref="N8:N28">+SUM(O8:R8,T8)</f>
        <v>138501</v>
      </c>
      <c r="O8" s="72">
        <v>3449</v>
      </c>
      <c r="P8" s="72">
        <v>3449</v>
      </c>
      <c r="Q8" s="72">
        <v>0</v>
      </c>
      <c r="R8" s="72">
        <v>128571</v>
      </c>
      <c r="S8" s="73">
        <v>0</v>
      </c>
      <c r="T8" s="72">
        <v>3032</v>
      </c>
      <c r="U8" s="72">
        <v>609724</v>
      </c>
      <c r="V8" s="72">
        <f aca="true" t="shared" si="5" ref="V8:V28">+SUM(D8,M8)</f>
        <v>3330221</v>
      </c>
      <c r="W8" s="72">
        <f aca="true" t="shared" si="6" ref="W8:W28">+SUM(E8,N8)</f>
        <v>474106</v>
      </c>
      <c r="X8" s="72">
        <f aca="true" t="shared" si="7" ref="X8:X28">+SUM(F8,O8)</f>
        <v>4429</v>
      </c>
      <c r="Y8" s="72">
        <f aca="true" t="shared" si="8" ref="Y8:Y28">+SUM(G8,P8)</f>
        <v>3449</v>
      </c>
      <c r="Z8" s="72">
        <f aca="true" t="shared" si="9" ref="Z8:Z28">+SUM(H8,Q8)</f>
        <v>45600</v>
      </c>
      <c r="AA8" s="72">
        <f aca="true" t="shared" si="10" ref="AA8:AA28">+SUM(I8,R8)</f>
        <v>283560</v>
      </c>
      <c r="AB8" s="73">
        <v>0</v>
      </c>
      <c r="AC8" s="72">
        <f aca="true" t="shared" si="11" ref="AC8:AC28">+SUM(K8,T8)</f>
        <v>137068</v>
      </c>
      <c r="AD8" s="72">
        <f aca="true" t="shared" si="12" ref="AD8:AD28">+SUM(L8,U8)</f>
        <v>2856115</v>
      </c>
    </row>
    <row r="9" spans="1:30" s="50" customFormat="1" ht="12" customHeight="1">
      <c r="A9" s="51" t="s">
        <v>261</v>
      </c>
      <c r="B9" s="64" t="s">
        <v>265</v>
      </c>
      <c r="C9" s="51" t="s">
        <v>266</v>
      </c>
      <c r="D9" s="72">
        <f t="shared" si="1"/>
        <v>2269165</v>
      </c>
      <c r="E9" s="72">
        <f t="shared" si="2"/>
        <v>785704</v>
      </c>
      <c r="F9" s="72">
        <v>69274</v>
      </c>
      <c r="G9" s="72">
        <v>23579</v>
      </c>
      <c r="H9" s="72">
        <v>126800</v>
      </c>
      <c r="I9" s="72">
        <v>490588</v>
      </c>
      <c r="J9" s="73">
        <v>0</v>
      </c>
      <c r="K9" s="72">
        <v>75463</v>
      </c>
      <c r="L9" s="72">
        <v>1483461</v>
      </c>
      <c r="M9" s="72">
        <f t="shared" si="3"/>
        <v>55604</v>
      </c>
      <c r="N9" s="72">
        <f t="shared" si="4"/>
        <v>4860</v>
      </c>
      <c r="O9" s="72">
        <v>0</v>
      </c>
      <c r="P9" s="72">
        <v>0</v>
      </c>
      <c r="Q9" s="72">
        <v>0</v>
      </c>
      <c r="R9" s="72">
        <v>4860</v>
      </c>
      <c r="S9" s="73">
        <v>0</v>
      </c>
      <c r="T9" s="72">
        <v>0</v>
      </c>
      <c r="U9" s="72">
        <v>50744</v>
      </c>
      <c r="V9" s="72">
        <f t="shared" si="5"/>
        <v>2324769</v>
      </c>
      <c r="W9" s="72">
        <f t="shared" si="6"/>
        <v>790564</v>
      </c>
      <c r="X9" s="72">
        <f t="shared" si="7"/>
        <v>69274</v>
      </c>
      <c r="Y9" s="72">
        <f t="shared" si="8"/>
        <v>23579</v>
      </c>
      <c r="Z9" s="72">
        <f t="shared" si="9"/>
        <v>126800</v>
      </c>
      <c r="AA9" s="72">
        <f t="shared" si="10"/>
        <v>495448</v>
      </c>
      <c r="AB9" s="73">
        <v>0</v>
      </c>
      <c r="AC9" s="72">
        <f t="shared" si="11"/>
        <v>75463</v>
      </c>
      <c r="AD9" s="72">
        <f t="shared" si="12"/>
        <v>1534205</v>
      </c>
    </row>
    <row r="10" spans="1:30" s="50" customFormat="1" ht="12" customHeight="1">
      <c r="A10" s="51" t="s">
        <v>225</v>
      </c>
      <c r="B10" s="64" t="s">
        <v>267</v>
      </c>
      <c r="C10" s="51" t="s">
        <v>268</v>
      </c>
      <c r="D10" s="72">
        <f t="shared" si="1"/>
        <v>386537</v>
      </c>
      <c r="E10" s="72">
        <f t="shared" si="2"/>
        <v>1518</v>
      </c>
      <c r="F10" s="72">
        <v>0</v>
      </c>
      <c r="G10" s="72">
        <v>0</v>
      </c>
      <c r="H10" s="72">
        <v>0</v>
      </c>
      <c r="I10" s="72">
        <v>30</v>
      </c>
      <c r="J10" s="73">
        <v>0</v>
      </c>
      <c r="K10" s="72">
        <v>1488</v>
      </c>
      <c r="L10" s="72">
        <v>385019</v>
      </c>
      <c r="M10" s="72">
        <f t="shared" si="3"/>
        <v>150927</v>
      </c>
      <c r="N10" s="72">
        <f t="shared" si="4"/>
        <v>24812</v>
      </c>
      <c r="O10" s="72">
        <v>1733</v>
      </c>
      <c r="P10" s="72">
        <v>1733</v>
      </c>
      <c r="Q10" s="72">
        <v>0</v>
      </c>
      <c r="R10" s="72">
        <v>21346</v>
      </c>
      <c r="S10" s="73">
        <v>0</v>
      </c>
      <c r="T10" s="72">
        <v>0</v>
      </c>
      <c r="U10" s="72">
        <v>126115</v>
      </c>
      <c r="V10" s="72">
        <f t="shared" si="5"/>
        <v>537464</v>
      </c>
      <c r="W10" s="72">
        <f t="shared" si="6"/>
        <v>26330</v>
      </c>
      <c r="X10" s="72">
        <f t="shared" si="7"/>
        <v>1733</v>
      </c>
      <c r="Y10" s="72">
        <f t="shared" si="8"/>
        <v>1733</v>
      </c>
      <c r="Z10" s="72">
        <f t="shared" si="9"/>
        <v>0</v>
      </c>
      <c r="AA10" s="72">
        <f t="shared" si="10"/>
        <v>21376</v>
      </c>
      <c r="AB10" s="73">
        <v>0</v>
      </c>
      <c r="AC10" s="72">
        <f t="shared" si="11"/>
        <v>1488</v>
      </c>
      <c r="AD10" s="72">
        <f t="shared" si="12"/>
        <v>511134</v>
      </c>
    </row>
    <row r="11" spans="1:30" s="50" customFormat="1" ht="12" customHeight="1">
      <c r="A11" s="51" t="s">
        <v>261</v>
      </c>
      <c r="B11" s="64" t="s">
        <v>269</v>
      </c>
      <c r="C11" s="51" t="s">
        <v>270</v>
      </c>
      <c r="D11" s="72">
        <f t="shared" si="1"/>
        <v>486276</v>
      </c>
      <c r="E11" s="72">
        <f t="shared" si="2"/>
        <v>167751</v>
      </c>
      <c r="F11" s="72">
        <v>41889</v>
      </c>
      <c r="G11" s="72">
        <v>200</v>
      </c>
      <c r="H11" s="72">
        <v>0</v>
      </c>
      <c r="I11" s="72">
        <v>105423</v>
      </c>
      <c r="J11" s="73">
        <v>0</v>
      </c>
      <c r="K11" s="72">
        <v>20239</v>
      </c>
      <c r="L11" s="72">
        <v>318525</v>
      </c>
      <c r="M11" s="72">
        <f t="shared" si="3"/>
        <v>151484</v>
      </c>
      <c r="N11" s="72">
        <f t="shared" si="4"/>
        <v>71302</v>
      </c>
      <c r="O11" s="72">
        <v>15086</v>
      </c>
      <c r="P11" s="72">
        <v>11199</v>
      </c>
      <c r="Q11" s="72">
        <v>13800</v>
      </c>
      <c r="R11" s="72">
        <v>31216</v>
      </c>
      <c r="S11" s="73">
        <v>0</v>
      </c>
      <c r="T11" s="72">
        <v>1</v>
      </c>
      <c r="U11" s="72">
        <v>80182</v>
      </c>
      <c r="V11" s="72">
        <f t="shared" si="5"/>
        <v>637760</v>
      </c>
      <c r="W11" s="72">
        <f t="shared" si="6"/>
        <v>239053</v>
      </c>
      <c r="X11" s="72">
        <f t="shared" si="7"/>
        <v>56975</v>
      </c>
      <c r="Y11" s="72">
        <f t="shared" si="8"/>
        <v>11399</v>
      </c>
      <c r="Z11" s="72">
        <f t="shared" si="9"/>
        <v>13800</v>
      </c>
      <c r="AA11" s="72">
        <f t="shared" si="10"/>
        <v>136639</v>
      </c>
      <c r="AB11" s="73">
        <v>0</v>
      </c>
      <c r="AC11" s="72">
        <f t="shared" si="11"/>
        <v>20240</v>
      </c>
      <c r="AD11" s="72">
        <f t="shared" si="12"/>
        <v>398707</v>
      </c>
    </row>
    <row r="12" spans="1:30" s="50" customFormat="1" ht="12" customHeight="1">
      <c r="A12" s="53" t="s">
        <v>225</v>
      </c>
      <c r="B12" s="54" t="s">
        <v>271</v>
      </c>
      <c r="C12" s="53" t="s">
        <v>272</v>
      </c>
      <c r="D12" s="74">
        <f t="shared" si="1"/>
        <v>300725</v>
      </c>
      <c r="E12" s="74">
        <f t="shared" si="2"/>
        <v>19239</v>
      </c>
      <c r="F12" s="74">
        <v>0</v>
      </c>
      <c r="G12" s="74">
        <v>5850</v>
      </c>
      <c r="H12" s="74">
        <v>0</v>
      </c>
      <c r="I12" s="74">
        <v>190</v>
      </c>
      <c r="J12" s="75">
        <v>0</v>
      </c>
      <c r="K12" s="74">
        <v>13199</v>
      </c>
      <c r="L12" s="74">
        <v>281486</v>
      </c>
      <c r="M12" s="74">
        <f t="shared" si="3"/>
        <v>101672</v>
      </c>
      <c r="N12" s="74">
        <f t="shared" si="4"/>
        <v>19444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19444</v>
      </c>
      <c r="U12" s="74">
        <v>82228</v>
      </c>
      <c r="V12" s="74">
        <f t="shared" si="5"/>
        <v>402397</v>
      </c>
      <c r="W12" s="74">
        <f t="shared" si="6"/>
        <v>38683</v>
      </c>
      <c r="X12" s="74">
        <f t="shared" si="7"/>
        <v>0</v>
      </c>
      <c r="Y12" s="74">
        <f t="shared" si="8"/>
        <v>5850</v>
      </c>
      <c r="Z12" s="74">
        <f t="shared" si="9"/>
        <v>0</v>
      </c>
      <c r="AA12" s="74">
        <f t="shared" si="10"/>
        <v>190</v>
      </c>
      <c r="AB12" s="75">
        <v>0</v>
      </c>
      <c r="AC12" s="74">
        <f t="shared" si="11"/>
        <v>32643</v>
      </c>
      <c r="AD12" s="74">
        <f t="shared" si="12"/>
        <v>363714</v>
      </c>
    </row>
    <row r="13" spans="1:30" s="50" customFormat="1" ht="12" customHeight="1">
      <c r="A13" s="53" t="s">
        <v>261</v>
      </c>
      <c r="B13" s="54" t="s">
        <v>273</v>
      </c>
      <c r="C13" s="53" t="s">
        <v>274</v>
      </c>
      <c r="D13" s="74">
        <f t="shared" si="1"/>
        <v>390281</v>
      </c>
      <c r="E13" s="74">
        <f t="shared" si="2"/>
        <v>3541</v>
      </c>
      <c r="F13" s="74">
        <v>160</v>
      </c>
      <c r="G13" s="74">
        <v>381</v>
      </c>
      <c r="H13" s="74">
        <v>0</v>
      </c>
      <c r="I13" s="74">
        <v>140</v>
      </c>
      <c r="J13" s="75">
        <v>0</v>
      </c>
      <c r="K13" s="74">
        <v>2860</v>
      </c>
      <c r="L13" s="74">
        <v>386740</v>
      </c>
      <c r="M13" s="74">
        <f t="shared" si="3"/>
        <v>98276</v>
      </c>
      <c r="N13" s="74">
        <f t="shared" si="4"/>
        <v>9951</v>
      </c>
      <c r="O13" s="74">
        <v>0</v>
      </c>
      <c r="P13" s="74">
        <v>0</v>
      </c>
      <c r="Q13" s="74">
        <v>0</v>
      </c>
      <c r="R13" s="74">
        <v>9951</v>
      </c>
      <c r="S13" s="75">
        <v>0</v>
      </c>
      <c r="T13" s="74">
        <v>0</v>
      </c>
      <c r="U13" s="74">
        <v>88325</v>
      </c>
      <c r="V13" s="74">
        <f t="shared" si="5"/>
        <v>488557</v>
      </c>
      <c r="W13" s="74">
        <f t="shared" si="6"/>
        <v>13492</v>
      </c>
      <c r="X13" s="74">
        <f t="shared" si="7"/>
        <v>160</v>
      </c>
      <c r="Y13" s="74">
        <f t="shared" si="8"/>
        <v>381</v>
      </c>
      <c r="Z13" s="74">
        <f t="shared" si="9"/>
        <v>0</v>
      </c>
      <c r="AA13" s="74">
        <f t="shared" si="10"/>
        <v>10091</v>
      </c>
      <c r="AB13" s="75">
        <v>0</v>
      </c>
      <c r="AC13" s="74">
        <f t="shared" si="11"/>
        <v>2860</v>
      </c>
      <c r="AD13" s="74">
        <f t="shared" si="12"/>
        <v>475065</v>
      </c>
    </row>
    <row r="14" spans="1:30" s="50" customFormat="1" ht="12" customHeight="1">
      <c r="A14" s="53" t="s">
        <v>225</v>
      </c>
      <c r="B14" s="54" t="s">
        <v>275</v>
      </c>
      <c r="C14" s="53" t="s">
        <v>276</v>
      </c>
      <c r="D14" s="74">
        <f t="shared" si="1"/>
        <v>258601</v>
      </c>
      <c r="E14" s="74">
        <f t="shared" si="2"/>
        <v>48614</v>
      </c>
      <c r="F14" s="74">
        <v>0</v>
      </c>
      <c r="G14" s="74">
        <v>0</v>
      </c>
      <c r="H14" s="74">
        <v>0</v>
      </c>
      <c r="I14" s="74">
        <v>48534</v>
      </c>
      <c r="J14" s="75">
        <v>0</v>
      </c>
      <c r="K14" s="74">
        <v>80</v>
      </c>
      <c r="L14" s="74">
        <v>209987</v>
      </c>
      <c r="M14" s="74">
        <f t="shared" si="3"/>
        <v>93084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93084</v>
      </c>
      <c r="V14" s="74">
        <f t="shared" si="5"/>
        <v>351685</v>
      </c>
      <c r="W14" s="74">
        <f t="shared" si="6"/>
        <v>48614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48534</v>
      </c>
      <c r="AB14" s="75">
        <v>0</v>
      </c>
      <c r="AC14" s="74">
        <f t="shared" si="11"/>
        <v>80</v>
      </c>
      <c r="AD14" s="74">
        <f t="shared" si="12"/>
        <v>303071</v>
      </c>
    </row>
    <row r="15" spans="1:30" s="50" customFormat="1" ht="12" customHeight="1">
      <c r="A15" s="53" t="s">
        <v>261</v>
      </c>
      <c r="B15" s="54" t="s">
        <v>277</v>
      </c>
      <c r="C15" s="53" t="s">
        <v>278</v>
      </c>
      <c r="D15" s="74">
        <f t="shared" si="1"/>
        <v>343374</v>
      </c>
      <c r="E15" s="74">
        <f t="shared" si="2"/>
        <v>111429</v>
      </c>
      <c r="F15" s="74">
        <v>0</v>
      </c>
      <c r="G15" s="74">
        <v>51225</v>
      </c>
      <c r="H15" s="74">
        <v>0</v>
      </c>
      <c r="I15" s="74">
        <v>53511</v>
      </c>
      <c r="J15" s="75">
        <v>0</v>
      </c>
      <c r="K15" s="74">
        <v>6693</v>
      </c>
      <c r="L15" s="74">
        <v>231945</v>
      </c>
      <c r="M15" s="74">
        <f t="shared" si="3"/>
        <v>90436</v>
      </c>
      <c r="N15" s="74">
        <f t="shared" si="4"/>
        <v>16213</v>
      </c>
      <c r="O15" s="74">
        <v>0</v>
      </c>
      <c r="P15" s="74">
        <v>0</v>
      </c>
      <c r="Q15" s="74">
        <v>0</v>
      </c>
      <c r="R15" s="74">
        <v>16213</v>
      </c>
      <c r="S15" s="75">
        <v>0</v>
      </c>
      <c r="T15" s="74">
        <v>0</v>
      </c>
      <c r="U15" s="74">
        <v>74223</v>
      </c>
      <c r="V15" s="74">
        <f t="shared" si="5"/>
        <v>433810</v>
      </c>
      <c r="W15" s="74">
        <f t="shared" si="6"/>
        <v>127642</v>
      </c>
      <c r="X15" s="74">
        <f t="shared" si="7"/>
        <v>0</v>
      </c>
      <c r="Y15" s="74">
        <f t="shared" si="8"/>
        <v>51225</v>
      </c>
      <c r="Z15" s="74">
        <f t="shared" si="9"/>
        <v>0</v>
      </c>
      <c r="AA15" s="74">
        <f t="shared" si="10"/>
        <v>69724</v>
      </c>
      <c r="AB15" s="75">
        <v>0</v>
      </c>
      <c r="AC15" s="74">
        <f t="shared" si="11"/>
        <v>6693</v>
      </c>
      <c r="AD15" s="74">
        <f t="shared" si="12"/>
        <v>306168</v>
      </c>
    </row>
    <row r="16" spans="1:30" s="50" customFormat="1" ht="12" customHeight="1">
      <c r="A16" s="53" t="s">
        <v>225</v>
      </c>
      <c r="B16" s="54" t="s">
        <v>279</v>
      </c>
      <c r="C16" s="53" t="s">
        <v>280</v>
      </c>
      <c r="D16" s="74">
        <f t="shared" si="1"/>
        <v>501131</v>
      </c>
      <c r="E16" s="74">
        <f t="shared" si="2"/>
        <v>39441</v>
      </c>
      <c r="F16" s="74">
        <v>0</v>
      </c>
      <c r="G16" s="74">
        <v>0</v>
      </c>
      <c r="H16" s="74">
        <v>0</v>
      </c>
      <c r="I16" s="74">
        <v>39336</v>
      </c>
      <c r="J16" s="75">
        <v>0</v>
      </c>
      <c r="K16" s="74">
        <v>105</v>
      </c>
      <c r="L16" s="74">
        <v>461690</v>
      </c>
      <c r="M16" s="74">
        <f t="shared" si="3"/>
        <v>85305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85305</v>
      </c>
      <c r="V16" s="74">
        <f t="shared" si="5"/>
        <v>586436</v>
      </c>
      <c r="W16" s="74">
        <f t="shared" si="6"/>
        <v>39441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39336</v>
      </c>
      <c r="AB16" s="75">
        <v>0</v>
      </c>
      <c r="AC16" s="74">
        <f t="shared" si="11"/>
        <v>105</v>
      </c>
      <c r="AD16" s="74">
        <f t="shared" si="12"/>
        <v>546995</v>
      </c>
    </row>
    <row r="17" spans="1:30" s="50" customFormat="1" ht="12" customHeight="1">
      <c r="A17" s="53" t="s">
        <v>261</v>
      </c>
      <c r="B17" s="54" t="s">
        <v>281</v>
      </c>
      <c r="C17" s="53" t="s">
        <v>282</v>
      </c>
      <c r="D17" s="74">
        <f t="shared" si="1"/>
        <v>1610344</v>
      </c>
      <c r="E17" s="74">
        <f t="shared" si="2"/>
        <v>953437</v>
      </c>
      <c r="F17" s="74">
        <v>150660</v>
      </c>
      <c r="G17" s="74">
        <v>1439</v>
      </c>
      <c r="H17" s="74">
        <v>586000</v>
      </c>
      <c r="I17" s="74">
        <v>187770</v>
      </c>
      <c r="J17" s="75">
        <v>0</v>
      </c>
      <c r="K17" s="74">
        <v>27568</v>
      </c>
      <c r="L17" s="74">
        <v>656907</v>
      </c>
      <c r="M17" s="74">
        <f t="shared" si="3"/>
        <v>150617</v>
      </c>
      <c r="N17" s="74">
        <f t="shared" si="4"/>
        <v>1578</v>
      </c>
      <c r="O17" s="74">
        <v>0</v>
      </c>
      <c r="P17" s="74">
        <v>0</v>
      </c>
      <c r="Q17" s="74">
        <v>0</v>
      </c>
      <c r="R17" s="74">
        <v>1578</v>
      </c>
      <c r="S17" s="75">
        <v>0</v>
      </c>
      <c r="T17" s="74">
        <v>0</v>
      </c>
      <c r="U17" s="74">
        <v>149039</v>
      </c>
      <c r="V17" s="74">
        <f t="shared" si="5"/>
        <v>1760961</v>
      </c>
      <c r="W17" s="74">
        <f t="shared" si="6"/>
        <v>955015</v>
      </c>
      <c r="X17" s="74">
        <f t="shared" si="7"/>
        <v>150660</v>
      </c>
      <c r="Y17" s="74">
        <f t="shared" si="8"/>
        <v>1439</v>
      </c>
      <c r="Z17" s="74">
        <f t="shared" si="9"/>
        <v>586000</v>
      </c>
      <c r="AA17" s="74">
        <f t="shared" si="10"/>
        <v>189348</v>
      </c>
      <c r="AB17" s="75">
        <v>0</v>
      </c>
      <c r="AC17" s="74">
        <f t="shared" si="11"/>
        <v>27568</v>
      </c>
      <c r="AD17" s="74">
        <f t="shared" si="12"/>
        <v>805946</v>
      </c>
    </row>
    <row r="18" spans="1:30" s="50" customFormat="1" ht="12" customHeight="1">
      <c r="A18" s="53" t="s">
        <v>225</v>
      </c>
      <c r="B18" s="54" t="s">
        <v>283</v>
      </c>
      <c r="C18" s="53" t="s">
        <v>284</v>
      </c>
      <c r="D18" s="74">
        <f t="shared" si="1"/>
        <v>10186</v>
      </c>
      <c r="E18" s="74">
        <f t="shared" si="2"/>
        <v>1001</v>
      </c>
      <c r="F18" s="74">
        <v>0</v>
      </c>
      <c r="G18" s="74">
        <v>0</v>
      </c>
      <c r="H18" s="74">
        <v>0</v>
      </c>
      <c r="I18" s="74">
        <v>41</v>
      </c>
      <c r="J18" s="75">
        <v>0</v>
      </c>
      <c r="K18" s="74">
        <v>960</v>
      </c>
      <c r="L18" s="74">
        <v>9185</v>
      </c>
      <c r="M18" s="74">
        <f t="shared" si="3"/>
        <v>5083</v>
      </c>
      <c r="N18" s="74">
        <f t="shared" si="4"/>
        <v>2090</v>
      </c>
      <c r="O18" s="74">
        <v>0</v>
      </c>
      <c r="P18" s="74">
        <v>0</v>
      </c>
      <c r="Q18" s="74">
        <v>0</v>
      </c>
      <c r="R18" s="74">
        <v>2090</v>
      </c>
      <c r="S18" s="75">
        <v>0</v>
      </c>
      <c r="T18" s="74">
        <v>0</v>
      </c>
      <c r="U18" s="74">
        <v>2993</v>
      </c>
      <c r="V18" s="74">
        <f t="shared" si="5"/>
        <v>15269</v>
      </c>
      <c r="W18" s="74">
        <f t="shared" si="6"/>
        <v>3091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2131</v>
      </c>
      <c r="AB18" s="75">
        <v>0</v>
      </c>
      <c r="AC18" s="74">
        <f t="shared" si="11"/>
        <v>960</v>
      </c>
      <c r="AD18" s="74">
        <f t="shared" si="12"/>
        <v>12178</v>
      </c>
    </row>
    <row r="19" spans="1:30" s="50" customFormat="1" ht="12" customHeight="1">
      <c r="A19" s="53" t="s">
        <v>261</v>
      </c>
      <c r="B19" s="54" t="s">
        <v>285</v>
      </c>
      <c r="C19" s="53" t="s">
        <v>286</v>
      </c>
      <c r="D19" s="74">
        <f t="shared" si="1"/>
        <v>153600</v>
      </c>
      <c r="E19" s="74">
        <f t="shared" si="2"/>
        <v>4979</v>
      </c>
      <c r="F19" s="74">
        <v>0</v>
      </c>
      <c r="G19" s="74">
        <v>154</v>
      </c>
      <c r="H19" s="74">
        <v>0</v>
      </c>
      <c r="I19" s="74">
        <v>0</v>
      </c>
      <c r="J19" s="75">
        <v>0</v>
      </c>
      <c r="K19" s="74">
        <v>4825</v>
      </c>
      <c r="L19" s="74">
        <v>148621</v>
      </c>
      <c r="M19" s="74">
        <f t="shared" si="3"/>
        <v>52612</v>
      </c>
      <c r="N19" s="74">
        <f t="shared" si="4"/>
        <v>7407</v>
      </c>
      <c r="O19" s="74">
        <v>0</v>
      </c>
      <c r="P19" s="74">
        <v>0</v>
      </c>
      <c r="Q19" s="74">
        <v>0</v>
      </c>
      <c r="R19" s="74">
        <v>7401</v>
      </c>
      <c r="S19" s="75">
        <v>0</v>
      </c>
      <c r="T19" s="74">
        <v>6</v>
      </c>
      <c r="U19" s="74">
        <v>45205</v>
      </c>
      <c r="V19" s="74">
        <f t="shared" si="5"/>
        <v>206212</v>
      </c>
      <c r="W19" s="74">
        <f t="shared" si="6"/>
        <v>12386</v>
      </c>
      <c r="X19" s="74">
        <f t="shared" si="7"/>
        <v>0</v>
      </c>
      <c r="Y19" s="74">
        <f t="shared" si="8"/>
        <v>154</v>
      </c>
      <c r="Z19" s="74">
        <f t="shared" si="9"/>
        <v>0</v>
      </c>
      <c r="AA19" s="74">
        <f t="shared" si="10"/>
        <v>7401</v>
      </c>
      <c r="AB19" s="75">
        <v>0</v>
      </c>
      <c r="AC19" s="74">
        <f t="shared" si="11"/>
        <v>4831</v>
      </c>
      <c r="AD19" s="74">
        <f t="shared" si="12"/>
        <v>193826</v>
      </c>
    </row>
    <row r="20" spans="1:30" s="50" customFormat="1" ht="12" customHeight="1">
      <c r="A20" s="53" t="s">
        <v>225</v>
      </c>
      <c r="B20" s="54" t="s">
        <v>287</v>
      </c>
      <c r="C20" s="53" t="s">
        <v>288</v>
      </c>
      <c r="D20" s="74">
        <f t="shared" si="1"/>
        <v>205121</v>
      </c>
      <c r="E20" s="74">
        <f t="shared" si="2"/>
        <v>46</v>
      </c>
      <c r="F20" s="74">
        <v>0</v>
      </c>
      <c r="G20" s="74">
        <v>0</v>
      </c>
      <c r="H20" s="74">
        <v>0</v>
      </c>
      <c r="I20" s="74">
        <v>46</v>
      </c>
      <c r="J20" s="75">
        <v>0</v>
      </c>
      <c r="K20" s="74">
        <v>0</v>
      </c>
      <c r="L20" s="74">
        <v>205075</v>
      </c>
      <c r="M20" s="74">
        <f t="shared" si="3"/>
        <v>54773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54773</v>
      </c>
      <c r="V20" s="74">
        <f t="shared" si="5"/>
        <v>259894</v>
      </c>
      <c r="W20" s="74">
        <f t="shared" si="6"/>
        <v>46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46</v>
      </c>
      <c r="AB20" s="75">
        <v>0</v>
      </c>
      <c r="AC20" s="74">
        <f t="shared" si="11"/>
        <v>0</v>
      </c>
      <c r="AD20" s="74">
        <f t="shared" si="12"/>
        <v>259848</v>
      </c>
    </row>
    <row r="21" spans="1:30" s="50" customFormat="1" ht="12" customHeight="1">
      <c r="A21" s="53" t="s">
        <v>261</v>
      </c>
      <c r="B21" s="54" t="s">
        <v>289</v>
      </c>
      <c r="C21" s="53" t="s">
        <v>290</v>
      </c>
      <c r="D21" s="74">
        <f t="shared" si="1"/>
        <v>216156</v>
      </c>
      <c r="E21" s="74">
        <f t="shared" si="2"/>
        <v>6026</v>
      </c>
      <c r="F21" s="74">
        <v>0</v>
      </c>
      <c r="G21" s="74">
        <v>1470</v>
      </c>
      <c r="H21" s="74">
        <v>0</v>
      </c>
      <c r="I21" s="74">
        <v>28</v>
      </c>
      <c r="J21" s="75">
        <v>0</v>
      </c>
      <c r="K21" s="74">
        <v>4528</v>
      </c>
      <c r="L21" s="74">
        <v>210130</v>
      </c>
      <c r="M21" s="74">
        <f t="shared" si="3"/>
        <v>86326</v>
      </c>
      <c r="N21" s="74">
        <f t="shared" si="4"/>
        <v>14239</v>
      </c>
      <c r="O21" s="74">
        <v>0</v>
      </c>
      <c r="P21" s="74">
        <v>0</v>
      </c>
      <c r="Q21" s="74">
        <v>0</v>
      </c>
      <c r="R21" s="74">
        <v>14239</v>
      </c>
      <c r="S21" s="75">
        <v>0</v>
      </c>
      <c r="T21" s="74">
        <v>0</v>
      </c>
      <c r="U21" s="74">
        <v>72087</v>
      </c>
      <c r="V21" s="74">
        <f t="shared" si="5"/>
        <v>302482</v>
      </c>
      <c r="W21" s="74">
        <f t="shared" si="6"/>
        <v>20265</v>
      </c>
      <c r="X21" s="74">
        <f t="shared" si="7"/>
        <v>0</v>
      </c>
      <c r="Y21" s="74">
        <f t="shared" si="8"/>
        <v>1470</v>
      </c>
      <c r="Z21" s="74">
        <f t="shared" si="9"/>
        <v>0</v>
      </c>
      <c r="AA21" s="74">
        <f t="shared" si="10"/>
        <v>14267</v>
      </c>
      <c r="AB21" s="75">
        <v>0</v>
      </c>
      <c r="AC21" s="74">
        <f t="shared" si="11"/>
        <v>4528</v>
      </c>
      <c r="AD21" s="74">
        <f t="shared" si="12"/>
        <v>282217</v>
      </c>
    </row>
    <row r="22" spans="1:30" s="50" customFormat="1" ht="12" customHeight="1">
      <c r="A22" s="53" t="s">
        <v>225</v>
      </c>
      <c r="B22" s="54" t="s">
        <v>291</v>
      </c>
      <c r="C22" s="53" t="s">
        <v>292</v>
      </c>
      <c r="D22" s="74">
        <f t="shared" si="1"/>
        <v>137448</v>
      </c>
      <c r="E22" s="74">
        <f t="shared" si="2"/>
        <v>1505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1505</v>
      </c>
      <c r="L22" s="74">
        <v>135943</v>
      </c>
      <c r="M22" s="74">
        <f t="shared" si="3"/>
        <v>72230</v>
      </c>
      <c r="N22" s="74">
        <f t="shared" si="4"/>
        <v>17436</v>
      </c>
      <c r="O22" s="74">
        <v>2456</v>
      </c>
      <c r="P22" s="74">
        <v>2456</v>
      </c>
      <c r="Q22" s="74">
        <v>0</v>
      </c>
      <c r="R22" s="74">
        <v>12524</v>
      </c>
      <c r="S22" s="75">
        <v>0</v>
      </c>
      <c r="T22" s="74">
        <v>0</v>
      </c>
      <c r="U22" s="74">
        <v>54794</v>
      </c>
      <c r="V22" s="74">
        <f t="shared" si="5"/>
        <v>209678</v>
      </c>
      <c r="W22" s="74">
        <f t="shared" si="6"/>
        <v>18941</v>
      </c>
      <c r="X22" s="74">
        <f t="shared" si="7"/>
        <v>2456</v>
      </c>
      <c r="Y22" s="74">
        <f t="shared" si="8"/>
        <v>2456</v>
      </c>
      <c r="Z22" s="74">
        <f t="shared" si="9"/>
        <v>0</v>
      </c>
      <c r="AA22" s="74">
        <f t="shared" si="10"/>
        <v>12524</v>
      </c>
      <c r="AB22" s="75">
        <v>0</v>
      </c>
      <c r="AC22" s="74">
        <f t="shared" si="11"/>
        <v>1505</v>
      </c>
      <c r="AD22" s="74">
        <f t="shared" si="12"/>
        <v>190737</v>
      </c>
    </row>
    <row r="23" spans="1:30" s="50" customFormat="1" ht="12" customHeight="1">
      <c r="A23" s="53" t="s">
        <v>261</v>
      </c>
      <c r="B23" s="54" t="s">
        <v>293</v>
      </c>
      <c r="C23" s="53" t="s">
        <v>294</v>
      </c>
      <c r="D23" s="74">
        <f t="shared" si="1"/>
        <v>0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0</v>
      </c>
      <c r="M23" s="74">
        <f t="shared" si="3"/>
        <v>2577</v>
      </c>
      <c r="N23" s="74">
        <f t="shared" si="4"/>
        <v>2577</v>
      </c>
      <c r="O23" s="74">
        <v>0</v>
      </c>
      <c r="P23" s="74">
        <v>0</v>
      </c>
      <c r="Q23" s="74">
        <v>0</v>
      </c>
      <c r="R23" s="74">
        <v>0</v>
      </c>
      <c r="S23" s="75">
        <v>260256</v>
      </c>
      <c r="T23" s="74">
        <v>2577</v>
      </c>
      <c r="U23" s="74">
        <v>0</v>
      </c>
      <c r="V23" s="74">
        <f t="shared" si="5"/>
        <v>2577</v>
      </c>
      <c r="W23" s="74">
        <f t="shared" si="6"/>
        <v>2577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f aca="true" t="shared" si="13" ref="AB23:AB28">+SUM(J23,S23)</f>
        <v>260256</v>
      </c>
      <c r="AC23" s="74">
        <f t="shared" si="11"/>
        <v>2577</v>
      </c>
      <c r="AD23" s="74">
        <f t="shared" si="12"/>
        <v>0</v>
      </c>
    </row>
    <row r="24" spans="1:30" s="50" customFormat="1" ht="12" customHeight="1">
      <c r="A24" s="53" t="s">
        <v>225</v>
      </c>
      <c r="B24" s="54" t="s">
        <v>295</v>
      </c>
      <c r="C24" s="53" t="s">
        <v>296</v>
      </c>
      <c r="D24" s="74">
        <f t="shared" si="1"/>
        <v>0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0</v>
      </c>
      <c r="M24" s="74">
        <f t="shared" si="3"/>
        <v>4313</v>
      </c>
      <c r="N24" s="74">
        <f t="shared" si="4"/>
        <v>4313</v>
      </c>
      <c r="O24" s="74">
        <v>0</v>
      </c>
      <c r="P24" s="74">
        <v>0</v>
      </c>
      <c r="Q24" s="74">
        <v>0</v>
      </c>
      <c r="R24" s="74">
        <v>4313</v>
      </c>
      <c r="S24" s="75">
        <v>446295</v>
      </c>
      <c r="T24" s="74">
        <v>0</v>
      </c>
      <c r="U24" s="74">
        <v>0</v>
      </c>
      <c r="V24" s="74">
        <f t="shared" si="5"/>
        <v>4313</v>
      </c>
      <c r="W24" s="74">
        <f t="shared" si="6"/>
        <v>4313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4313</v>
      </c>
      <c r="AB24" s="75">
        <f t="shared" si="13"/>
        <v>446295</v>
      </c>
      <c r="AC24" s="74">
        <f t="shared" si="11"/>
        <v>0</v>
      </c>
      <c r="AD24" s="74">
        <f t="shared" si="12"/>
        <v>0</v>
      </c>
    </row>
    <row r="25" spans="1:30" s="50" customFormat="1" ht="12" customHeight="1">
      <c r="A25" s="53" t="s">
        <v>297</v>
      </c>
      <c r="B25" s="54" t="s">
        <v>298</v>
      </c>
      <c r="C25" s="53" t="s">
        <v>299</v>
      </c>
      <c r="D25" s="74">
        <f t="shared" si="1"/>
        <v>95290</v>
      </c>
      <c r="E25" s="74">
        <f t="shared" si="2"/>
        <v>95290</v>
      </c>
      <c r="F25" s="74">
        <v>0</v>
      </c>
      <c r="G25" s="74">
        <v>0</v>
      </c>
      <c r="H25" s="74">
        <v>0</v>
      </c>
      <c r="I25" s="74">
        <v>52022</v>
      </c>
      <c r="J25" s="75">
        <v>432151</v>
      </c>
      <c r="K25" s="74">
        <v>43268</v>
      </c>
      <c r="L25" s="74">
        <v>0</v>
      </c>
      <c r="M25" s="74">
        <f t="shared" si="3"/>
        <v>0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0</v>
      </c>
      <c r="V25" s="74">
        <f t="shared" si="5"/>
        <v>95290</v>
      </c>
      <c r="W25" s="74">
        <f t="shared" si="6"/>
        <v>95290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52022</v>
      </c>
      <c r="AB25" s="75">
        <f t="shared" si="13"/>
        <v>432151</v>
      </c>
      <c r="AC25" s="74">
        <f t="shared" si="11"/>
        <v>43268</v>
      </c>
      <c r="AD25" s="74">
        <f t="shared" si="12"/>
        <v>0</v>
      </c>
    </row>
    <row r="26" spans="1:30" s="50" customFormat="1" ht="12" customHeight="1">
      <c r="A26" s="53" t="s">
        <v>225</v>
      </c>
      <c r="B26" s="54" t="s">
        <v>300</v>
      </c>
      <c r="C26" s="53" t="s">
        <v>301</v>
      </c>
      <c r="D26" s="74">
        <f t="shared" si="1"/>
        <v>116479</v>
      </c>
      <c r="E26" s="74">
        <f t="shared" si="2"/>
        <v>116479</v>
      </c>
      <c r="F26" s="74">
        <v>11739</v>
      </c>
      <c r="G26" s="74">
        <v>0</v>
      </c>
      <c r="H26" s="74">
        <v>0</v>
      </c>
      <c r="I26" s="74">
        <v>89883</v>
      </c>
      <c r="J26" s="75">
        <v>475382</v>
      </c>
      <c r="K26" s="74">
        <v>14857</v>
      </c>
      <c r="L26" s="74"/>
      <c r="M26" s="74">
        <f t="shared" si="3"/>
        <v>226531</v>
      </c>
      <c r="N26" s="74">
        <f t="shared" si="4"/>
        <v>226531</v>
      </c>
      <c r="O26" s="74">
        <v>0</v>
      </c>
      <c r="P26" s="74">
        <v>0</v>
      </c>
      <c r="Q26" s="74">
        <v>226531</v>
      </c>
      <c r="R26" s="74">
        <v>0</v>
      </c>
      <c r="S26" s="75">
        <v>298000</v>
      </c>
      <c r="T26" s="74">
        <v>0</v>
      </c>
      <c r="U26" s="74">
        <v>0</v>
      </c>
      <c r="V26" s="74">
        <f t="shared" si="5"/>
        <v>343010</v>
      </c>
      <c r="W26" s="74">
        <f t="shared" si="6"/>
        <v>343010</v>
      </c>
      <c r="X26" s="74">
        <f t="shared" si="7"/>
        <v>11739</v>
      </c>
      <c r="Y26" s="74">
        <f t="shared" si="8"/>
        <v>0</v>
      </c>
      <c r="Z26" s="74">
        <f t="shared" si="9"/>
        <v>226531</v>
      </c>
      <c r="AA26" s="74">
        <f t="shared" si="10"/>
        <v>89883</v>
      </c>
      <c r="AB26" s="75">
        <f t="shared" si="13"/>
        <v>773382</v>
      </c>
      <c r="AC26" s="74">
        <f t="shared" si="11"/>
        <v>14857</v>
      </c>
      <c r="AD26" s="74">
        <f t="shared" si="12"/>
        <v>0</v>
      </c>
    </row>
    <row r="27" spans="1:30" s="50" customFormat="1" ht="12" customHeight="1">
      <c r="A27" s="53" t="s">
        <v>297</v>
      </c>
      <c r="B27" s="54" t="s">
        <v>302</v>
      </c>
      <c r="C27" s="53" t="s">
        <v>303</v>
      </c>
      <c r="D27" s="74">
        <f t="shared" si="1"/>
        <v>1378288</v>
      </c>
      <c r="E27" s="74">
        <f t="shared" si="2"/>
        <v>1111077</v>
      </c>
      <c r="F27" s="74">
        <v>0</v>
      </c>
      <c r="G27" s="74">
        <v>0</v>
      </c>
      <c r="H27" s="74">
        <v>0</v>
      </c>
      <c r="I27" s="74">
        <v>886923</v>
      </c>
      <c r="J27" s="75">
        <v>760540</v>
      </c>
      <c r="K27" s="74">
        <v>224154</v>
      </c>
      <c r="L27" s="74">
        <v>267211</v>
      </c>
      <c r="M27" s="74">
        <f t="shared" si="3"/>
        <v>0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0</v>
      </c>
      <c r="V27" s="74">
        <f t="shared" si="5"/>
        <v>1378288</v>
      </c>
      <c r="W27" s="74">
        <f t="shared" si="6"/>
        <v>1111077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886923</v>
      </c>
      <c r="AB27" s="75">
        <f t="shared" si="13"/>
        <v>760540</v>
      </c>
      <c r="AC27" s="74">
        <f t="shared" si="11"/>
        <v>224154</v>
      </c>
      <c r="AD27" s="74">
        <f t="shared" si="12"/>
        <v>267211</v>
      </c>
    </row>
    <row r="28" spans="1:30" s="50" customFormat="1" ht="12" customHeight="1">
      <c r="A28" s="53" t="s">
        <v>225</v>
      </c>
      <c r="B28" s="54" t="s">
        <v>304</v>
      </c>
      <c r="C28" s="53" t="s">
        <v>305</v>
      </c>
      <c r="D28" s="74">
        <f t="shared" si="1"/>
        <v>2662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67793</v>
      </c>
      <c r="K28" s="74">
        <v>0</v>
      </c>
      <c r="L28" s="74">
        <v>2662</v>
      </c>
      <c r="M28" s="74">
        <f t="shared" si="3"/>
        <v>0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0</v>
      </c>
      <c r="V28" s="74">
        <f t="shared" si="5"/>
        <v>2662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f t="shared" si="13"/>
        <v>67793</v>
      </c>
      <c r="AC28" s="74">
        <f t="shared" si="11"/>
        <v>0</v>
      </c>
      <c r="AD28" s="74">
        <f t="shared" si="12"/>
        <v>2662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2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306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307</v>
      </c>
      <c r="B2" s="147" t="s">
        <v>308</v>
      </c>
      <c r="C2" s="153" t="s">
        <v>309</v>
      </c>
      <c r="D2" s="132" t="s">
        <v>310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311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312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313</v>
      </c>
      <c r="E3" s="80"/>
      <c r="F3" s="80"/>
      <c r="G3" s="80"/>
      <c r="H3" s="80"/>
      <c r="I3" s="80"/>
      <c r="J3" s="80"/>
      <c r="K3" s="85"/>
      <c r="L3" s="81" t="s">
        <v>314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315</v>
      </c>
      <c r="AE3" s="90" t="s">
        <v>316</v>
      </c>
      <c r="AF3" s="134" t="s">
        <v>313</v>
      </c>
      <c r="AG3" s="80"/>
      <c r="AH3" s="80"/>
      <c r="AI3" s="80"/>
      <c r="AJ3" s="80"/>
      <c r="AK3" s="80"/>
      <c r="AL3" s="80"/>
      <c r="AM3" s="85"/>
      <c r="AN3" s="81" t="s">
        <v>314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315</v>
      </c>
      <c r="BG3" s="90" t="s">
        <v>316</v>
      </c>
      <c r="BH3" s="134" t="s">
        <v>313</v>
      </c>
      <c r="BI3" s="80"/>
      <c r="BJ3" s="80"/>
      <c r="BK3" s="80"/>
      <c r="BL3" s="80"/>
      <c r="BM3" s="80"/>
      <c r="BN3" s="80"/>
      <c r="BO3" s="85"/>
      <c r="BP3" s="81" t="s">
        <v>314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315</v>
      </c>
      <c r="CI3" s="90" t="s">
        <v>316</v>
      </c>
    </row>
    <row r="4" spans="1:87" s="45" customFormat="1" ht="13.5" customHeight="1">
      <c r="A4" s="148"/>
      <c r="B4" s="148"/>
      <c r="C4" s="154"/>
      <c r="D4" s="90" t="s">
        <v>316</v>
      </c>
      <c r="E4" s="95" t="s">
        <v>317</v>
      </c>
      <c r="F4" s="89"/>
      <c r="G4" s="93"/>
      <c r="H4" s="80"/>
      <c r="I4" s="94"/>
      <c r="J4" s="135" t="s">
        <v>318</v>
      </c>
      <c r="K4" s="145" t="s">
        <v>319</v>
      </c>
      <c r="L4" s="90" t="s">
        <v>316</v>
      </c>
      <c r="M4" s="134" t="s">
        <v>320</v>
      </c>
      <c r="N4" s="87"/>
      <c r="O4" s="87"/>
      <c r="P4" s="87"/>
      <c r="Q4" s="88"/>
      <c r="R4" s="134" t="s">
        <v>321</v>
      </c>
      <c r="S4" s="80"/>
      <c r="T4" s="80"/>
      <c r="U4" s="94"/>
      <c r="V4" s="95" t="s">
        <v>322</v>
      </c>
      <c r="W4" s="134" t="s">
        <v>323</v>
      </c>
      <c r="X4" s="86"/>
      <c r="Y4" s="87"/>
      <c r="Z4" s="87"/>
      <c r="AA4" s="88"/>
      <c r="AB4" s="95" t="s">
        <v>324</v>
      </c>
      <c r="AC4" s="95" t="s">
        <v>325</v>
      </c>
      <c r="AD4" s="90"/>
      <c r="AE4" s="90"/>
      <c r="AF4" s="90" t="s">
        <v>316</v>
      </c>
      <c r="AG4" s="95" t="s">
        <v>317</v>
      </c>
      <c r="AH4" s="89"/>
      <c r="AI4" s="93"/>
      <c r="AJ4" s="80"/>
      <c r="AK4" s="94"/>
      <c r="AL4" s="135" t="s">
        <v>318</v>
      </c>
      <c r="AM4" s="145" t="s">
        <v>319</v>
      </c>
      <c r="AN4" s="90" t="s">
        <v>316</v>
      </c>
      <c r="AO4" s="134" t="s">
        <v>320</v>
      </c>
      <c r="AP4" s="87"/>
      <c r="AQ4" s="87"/>
      <c r="AR4" s="87"/>
      <c r="AS4" s="88"/>
      <c r="AT4" s="134" t="s">
        <v>321</v>
      </c>
      <c r="AU4" s="80"/>
      <c r="AV4" s="80"/>
      <c r="AW4" s="94"/>
      <c r="AX4" s="95" t="s">
        <v>322</v>
      </c>
      <c r="AY4" s="134" t="s">
        <v>323</v>
      </c>
      <c r="AZ4" s="96"/>
      <c r="BA4" s="96"/>
      <c r="BB4" s="97"/>
      <c r="BC4" s="88"/>
      <c r="BD4" s="95" t="s">
        <v>324</v>
      </c>
      <c r="BE4" s="95" t="s">
        <v>325</v>
      </c>
      <c r="BF4" s="90"/>
      <c r="BG4" s="90"/>
      <c r="BH4" s="90" t="s">
        <v>316</v>
      </c>
      <c r="BI4" s="95" t="s">
        <v>317</v>
      </c>
      <c r="BJ4" s="89"/>
      <c r="BK4" s="93"/>
      <c r="BL4" s="80"/>
      <c r="BM4" s="94"/>
      <c r="BN4" s="135" t="s">
        <v>318</v>
      </c>
      <c r="BO4" s="145" t="s">
        <v>319</v>
      </c>
      <c r="BP4" s="90" t="s">
        <v>316</v>
      </c>
      <c r="BQ4" s="134" t="s">
        <v>320</v>
      </c>
      <c r="BR4" s="87"/>
      <c r="BS4" s="87"/>
      <c r="BT4" s="87"/>
      <c r="BU4" s="88"/>
      <c r="BV4" s="134" t="s">
        <v>321</v>
      </c>
      <c r="BW4" s="80"/>
      <c r="BX4" s="80"/>
      <c r="BY4" s="94"/>
      <c r="BZ4" s="95" t="s">
        <v>322</v>
      </c>
      <c r="CA4" s="134" t="s">
        <v>323</v>
      </c>
      <c r="CB4" s="87"/>
      <c r="CC4" s="87"/>
      <c r="CD4" s="87"/>
      <c r="CE4" s="88"/>
      <c r="CF4" s="95" t="s">
        <v>324</v>
      </c>
      <c r="CG4" s="95" t="s">
        <v>325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316</v>
      </c>
      <c r="F5" s="135" t="s">
        <v>326</v>
      </c>
      <c r="G5" s="135" t="s">
        <v>327</v>
      </c>
      <c r="H5" s="135" t="s">
        <v>328</v>
      </c>
      <c r="I5" s="135" t="s">
        <v>315</v>
      </c>
      <c r="J5" s="98"/>
      <c r="K5" s="146"/>
      <c r="L5" s="90"/>
      <c r="M5" s="90" t="s">
        <v>316</v>
      </c>
      <c r="N5" s="90" t="s">
        <v>329</v>
      </c>
      <c r="O5" s="90" t="s">
        <v>330</v>
      </c>
      <c r="P5" s="90" t="s">
        <v>331</v>
      </c>
      <c r="Q5" s="90" t="s">
        <v>332</v>
      </c>
      <c r="R5" s="90" t="s">
        <v>316</v>
      </c>
      <c r="S5" s="95" t="s">
        <v>333</v>
      </c>
      <c r="T5" s="95" t="s">
        <v>334</v>
      </c>
      <c r="U5" s="95" t="s">
        <v>335</v>
      </c>
      <c r="V5" s="90"/>
      <c r="W5" s="90" t="s">
        <v>316</v>
      </c>
      <c r="X5" s="95" t="s">
        <v>333</v>
      </c>
      <c r="Y5" s="95" t="s">
        <v>334</v>
      </c>
      <c r="Z5" s="95" t="s">
        <v>335</v>
      </c>
      <c r="AA5" s="95" t="s">
        <v>315</v>
      </c>
      <c r="AB5" s="90"/>
      <c r="AC5" s="90"/>
      <c r="AD5" s="90"/>
      <c r="AE5" s="90"/>
      <c r="AF5" s="90"/>
      <c r="AG5" s="90" t="s">
        <v>316</v>
      </c>
      <c r="AH5" s="135" t="s">
        <v>326</v>
      </c>
      <c r="AI5" s="135" t="s">
        <v>327</v>
      </c>
      <c r="AJ5" s="135" t="s">
        <v>328</v>
      </c>
      <c r="AK5" s="135" t="s">
        <v>315</v>
      </c>
      <c r="AL5" s="98"/>
      <c r="AM5" s="146"/>
      <c r="AN5" s="90"/>
      <c r="AO5" s="90" t="s">
        <v>316</v>
      </c>
      <c r="AP5" s="90" t="s">
        <v>329</v>
      </c>
      <c r="AQ5" s="90" t="s">
        <v>330</v>
      </c>
      <c r="AR5" s="90" t="s">
        <v>331</v>
      </c>
      <c r="AS5" s="90" t="s">
        <v>332</v>
      </c>
      <c r="AT5" s="90" t="s">
        <v>316</v>
      </c>
      <c r="AU5" s="95" t="s">
        <v>333</v>
      </c>
      <c r="AV5" s="95" t="s">
        <v>334</v>
      </c>
      <c r="AW5" s="95" t="s">
        <v>335</v>
      </c>
      <c r="AX5" s="90"/>
      <c r="AY5" s="90" t="s">
        <v>316</v>
      </c>
      <c r="AZ5" s="95" t="s">
        <v>333</v>
      </c>
      <c r="BA5" s="95" t="s">
        <v>334</v>
      </c>
      <c r="BB5" s="95" t="s">
        <v>335</v>
      </c>
      <c r="BC5" s="95" t="s">
        <v>315</v>
      </c>
      <c r="BD5" s="90"/>
      <c r="BE5" s="90"/>
      <c r="BF5" s="90"/>
      <c r="BG5" s="90"/>
      <c r="BH5" s="90"/>
      <c r="BI5" s="90" t="s">
        <v>316</v>
      </c>
      <c r="BJ5" s="135" t="s">
        <v>326</v>
      </c>
      <c r="BK5" s="135" t="s">
        <v>327</v>
      </c>
      <c r="BL5" s="135" t="s">
        <v>328</v>
      </c>
      <c r="BM5" s="135" t="s">
        <v>315</v>
      </c>
      <c r="BN5" s="98"/>
      <c r="BO5" s="146"/>
      <c r="BP5" s="90"/>
      <c r="BQ5" s="90" t="s">
        <v>316</v>
      </c>
      <c r="BR5" s="90" t="s">
        <v>329</v>
      </c>
      <c r="BS5" s="90" t="s">
        <v>330</v>
      </c>
      <c r="BT5" s="90" t="s">
        <v>331</v>
      </c>
      <c r="BU5" s="90" t="s">
        <v>332</v>
      </c>
      <c r="BV5" s="90" t="s">
        <v>316</v>
      </c>
      <c r="BW5" s="95" t="s">
        <v>333</v>
      </c>
      <c r="BX5" s="95" t="s">
        <v>334</v>
      </c>
      <c r="BY5" s="95" t="s">
        <v>335</v>
      </c>
      <c r="BZ5" s="90"/>
      <c r="CA5" s="90" t="s">
        <v>316</v>
      </c>
      <c r="CB5" s="95" t="s">
        <v>333</v>
      </c>
      <c r="CC5" s="95" t="s">
        <v>334</v>
      </c>
      <c r="CD5" s="95" t="s">
        <v>335</v>
      </c>
      <c r="CE5" s="95" t="s">
        <v>315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336</v>
      </c>
      <c r="E6" s="101" t="s">
        <v>336</v>
      </c>
      <c r="F6" s="102" t="s">
        <v>336</v>
      </c>
      <c r="G6" s="102" t="s">
        <v>336</v>
      </c>
      <c r="H6" s="102" t="s">
        <v>336</v>
      </c>
      <c r="I6" s="102" t="s">
        <v>336</v>
      </c>
      <c r="J6" s="102" t="s">
        <v>336</v>
      </c>
      <c r="K6" s="102" t="s">
        <v>336</v>
      </c>
      <c r="L6" s="101" t="s">
        <v>336</v>
      </c>
      <c r="M6" s="101" t="s">
        <v>336</v>
      </c>
      <c r="N6" s="101" t="s">
        <v>336</v>
      </c>
      <c r="O6" s="101" t="s">
        <v>336</v>
      </c>
      <c r="P6" s="101" t="s">
        <v>336</v>
      </c>
      <c r="Q6" s="101" t="s">
        <v>336</v>
      </c>
      <c r="R6" s="101" t="s">
        <v>336</v>
      </c>
      <c r="S6" s="101" t="s">
        <v>336</v>
      </c>
      <c r="T6" s="101" t="s">
        <v>336</v>
      </c>
      <c r="U6" s="101" t="s">
        <v>336</v>
      </c>
      <c r="V6" s="101" t="s">
        <v>336</v>
      </c>
      <c r="W6" s="101" t="s">
        <v>336</v>
      </c>
      <c r="X6" s="101" t="s">
        <v>336</v>
      </c>
      <c r="Y6" s="101" t="s">
        <v>336</v>
      </c>
      <c r="Z6" s="101" t="s">
        <v>336</v>
      </c>
      <c r="AA6" s="101" t="s">
        <v>336</v>
      </c>
      <c r="AB6" s="101" t="s">
        <v>336</v>
      </c>
      <c r="AC6" s="101" t="s">
        <v>336</v>
      </c>
      <c r="AD6" s="101" t="s">
        <v>336</v>
      </c>
      <c r="AE6" s="101" t="s">
        <v>336</v>
      </c>
      <c r="AF6" s="101" t="s">
        <v>336</v>
      </c>
      <c r="AG6" s="101" t="s">
        <v>336</v>
      </c>
      <c r="AH6" s="102" t="s">
        <v>336</v>
      </c>
      <c r="AI6" s="102" t="s">
        <v>336</v>
      </c>
      <c r="AJ6" s="102" t="s">
        <v>336</v>
      </c>
      <c r="AK6" s="102" t="s">
        <v>336</v>
      </c>
      <c r="AL6" s="102" t="s">
        <v>336</v>
      </c>
      <c r="AM6" s="102" t="s">
        <v>336</v>
      </c>
      <c r="AN6" s="101" t="s">
        <v>336</v>
      </c>
      <c r="AO6" s="101" t="s">
        <v>336</v>
      </c>
      <c r="AP6" s="101" t="s">
        <v>336</v>
      </c>
      <c r="AQ6" s="101" t="s">
        <v>336</v>
      </c>
      <c r="AR6" s="101" t="s">
        <v>336</v>
      </c>
      <c r="AS6" s="101" t="s">
        <v>336</v>
      </c>
      <c r="AT6" s="101" t="s">
        <v>336</v>
      </c>
      <c r="AU6" s="101" t="s">
        <v>336</v>
      </c>
      <c r="AV6" s="101" t="s">
        <v>336</v>
      </c>
      <c r="AW6" s="101" t="s">
        <v>336</v>
      </c>
      <c r="AX6" s="101" t="s">
        <v>336</v>
      </c>
      <c r="AY6" s="101" t="s">
        <v>336</v>
      </c>
      <c r="AZ6" s="101" t="s">
        <v>336</v>
      </c>
      <c r="BA6" s="101" t="s">
        <v>336</v>
      </c>
      <c r="BB6" s="101" t="s">
        <v>336</v>
      </c>
      <c r="BC6" s="101" t="s">
        <v>336</v>
      </c>
      <c r="BD6" s="101" t="s">
        <v>336</v>
      </c>
      <c r="BE6" s="101" t="s">
        <v>336</v>
      </c>
      <c r="BF6" s="101" t="s">
        <v>336</v>
      </c>
      <c r="BG6" s="101" t="s">
        <v>336</v>
      </c>
      <c r="BH6" s="101" t="s">
        <v>336</v>
      </c>
      <c r="BI6" s="101" t="s">
        <v>336</v>
      </c>
      <c r="BJ6" s="102" t="s">
        <v>336</v>
      </c>
      <c r="BK6" s="102" t="s">
        <v>336</v>
      </c>
      <c r="BL6" s="102" t="s">
        <v>336</v>
      </c>
      <c r="BM6" s="102" t="s">
        <v>336</v>
      </c>
      <c r="BN6" s="102" t="s">
        <v>336</v>
      </c>
      <c r="BO6" s="102" t="s">
        <v>336</v>
      </c>
      <c r="BP6" s="101" t="s">
        <v>336</v>
      </c>
      <c r="BQ6" s="101" t="s">
        <v>336</v>
      </c>
      <c r="BR6" s="102" t="s">
        <v>336</v>
      </c>
      <c r="BS6" s="102" t="s">
        <v>336</v>
      </c>
      <c r="BT6" s="102" t="s">
        <v>336</v>
      </c>
      <c r="BU6" s="102" t="s">
        <v>336</v>
      </c>
      <c r="BV6" s="101" t="s">
        <v>336</v>
      </c>
      <c r="BW6" s="101" t="s">
        <v>336</v>
      </c>
      <c r="BX6" s="101" t="s">
        <v>336</v>
      </c>
      <c r="BY6" s="101" t="s">
        <v>336</v>
      </c>
      <c r="BZ6" s="101" t="s">
        <v>336</v>
      </c>
      <c r="CA6" s="101" t="s">
        <v>336</v>
      </c>
      <c r="CB6" s="101" t="s">
        <v>336</v>
      </c>
      <c r="CC6" s="101" t="s">
        <v>336</v>
      </c>
      <c r="CD6" s="101" t="s">
        <v>336</v>
      </c>
      <c r="CE6" s="101" t="s">
        <v>336</v>
      </c>
      <c r="CF6" s="101" t="s">
        <v>336</v>
      </c>
      <c r="CG6" s="101" t="s">
        <v>336</v>
      </c>
      <c r="CH6" s="101" t="s">
        <v>336</v>
      </c>
      <c r="CI6" s="101" t="s">
        <v>336</v>
      </c>
    </row>
    <row r="7" spans="1:87" s="50" customFormat="1" ht="12" customHeight="1">
      <c r="A7" s="48" t="s">
        <v>337</v>
      </c>
      <c r="B7" s="63" t="s">
        <v>338</v>
      </c>
      <c r="C7" s="48" t="s">
        <v>316</v>
      </c>
      <c r="D7" s="70">
        <f aca="true" t="shared" si="0" ref="D7:AI7">SUM(D8:D28)</f>
        <v>980580</v>
      </c>
      <c r="E7" s="70">
        <f t="shared" si="0"/>
        <v>929234</v>
      </c>
      <c r="F7" s="70">
        <f t="shared" si="0"/>
        <v>7017</v>
      </c>
      <c r="G7" s="70">
        <f t="shared" si="0"/>
        <v>137712</v>
      </c>
      <c r="H7" s="70">
        <f t="shared" si="0"/>
        <v>783758</v>
      </c>
      <c r="I7" s="70">
        <f t="shared" si="0"/>
        <v>747</v>
      </c>
      <c r="J7" s="70">
        <f t="shared" si="0"/>
        <v>51346</v>
      </c>
      <c r="K7" s="70">
        <f t="shared" si="0"/>
        <v>97149</v>
      </c>
      <c r="L7" s="70">
        <f t="shared" si="0"/>
        <v>9436729</v>
      </c>
      <c r="M7" s="70">
        <f t="shared" si="0"/>
        <v>3672929</v>
      </c>
      <c r="N7" s="70">
        <f t="shared" si="0"/>
        <v>1255795</v>
      </c>
      <c r="O7" s="70">
        <f t="shared" si="0"/>
        <v>1730590</v>
      </c>
      <c r="P7" s="70">
        <f t="shared" si="0"/>
        <v>623688</v>
      </c>
      <c r="Q7" s="70">
        <f t="shared" si="0"/>
        <v>62856</v>
      </c>
      <c r="R7" s="70">
        <f t="shared" si="0"/>
        <v>1500645</v>
      </c>
      <c r="S7" s="70">
        <f t="shared" si="0"/>
        <v>180445</v>
      </c>
      <c r="T7" s="70">
        <f t="shared" si="0"/>
        <v>1072152</v>
      </c>
      <c r="U7" s="70">
        <f t="shared" si="0"/>
        <v>248048</v>
      </c>
      <c r="V7" s="70">
        <f t="shared" si="0"/>
        <v>81821</v>
      </c>
      <c r="W7" s="70">
        <f t="shared" si="0"/>
        <v>4171827</v>
      </c>
      <c r="X7" s="70">
        <f t="shared" si="0"/>
        <v>2304275</v>
      </c>
      <c r="Y7" s="70">
        <f t="shared" si="0"/>
        <v>1635183</v>
      </c>
      <c r="Z7" s="70">
        <f t="shared" si="0"/>
        <v>59807</v>
      </c>
      <c r="AA7" s="70">
        <f t="shared" si="0"/>
        <v>172562</v>
      </c>
      <c r="AB7" s="70">
        <f t="shared" si="0"/>
        <v>1638717</v>
      </c>
      <c r="AC7" s="70">
        <f t="shared" si="0"/>
        <v>9507</v>
      </c>
      <c r="AD7" s="70">
        <f t="shared" si="0"/>
        <v>1026351</v>
      </c>
      <c r="AE7" s="70">
        <f t="shared" si="0"/>
        <v>11443660</v>
      </c>
      <c r="AF7" s="70">
        <f t="shared" si="0"/>
        <v>503320</v>
      </c>
      <c r="AG7" s="70">
        <f t="shared" si="0"/>
        <v>396875</v>
      </c>
      <c r="AH7" s="70">
        <f t="shared" si="0"/>
        <v>150</v>
      </c>
      <c r="AI7" s="70">
        <f t="shared" si="0"/>
        <v>394145</v>
      </c>
      <c r="AJ7" s="70">
        <f aca="true" t="shared" si="1" ref="AJ7:BO7">SUM(AJ8:AJ28)</f>
        <v>0</v>
      </c>
      <c r="AK7" s="70">
        <f t="shared" si="1"/>
        <v>2580</v>
      </c>
      <c r="AL7" s="70">
        <f t="shared" si="1"/>
        <v>106445</v>
      </c>
      <c r="AM7" s="70">
        <f t="shared" si="1"/>
        <v>163480</v>
      </c>
      <c r="AN7" s="70">
        <f t="shared" si="1"/>
        <v>1636185</v>
      </c>
      <c r="AO7" s="70">
        <f t="shared" si="1"/>
        <v>661250</v>
      </c>
      <c r="AP7" s="70">
        <f t="shared" si="1"/>
        <v>268816</v>
      </c>
      <c r="AQ7" s="70">
        <f t="shared" si="1"/>
        <v>185935</v>
      </c>
      <c r="AR7" s="70">
        <f t="shared" si="1"/>
        <v>206499</v>
      </c>
      <c r="AS7" s="70">
        <f t="shared" si="1"/>
        <v>0</v>
      </c>
      <c r="AT7" s="70">
        <f t="shared" si="1"/>
        <v>531909</v>
      </c>
      <c r="AU7" s="70">
        <f t="shared" si="1"/>
        <v>592</v>
      </c>
      <c r="AV7" s="70">
        <f t="shared" si="1"/>
        <v>530181</v>
      </c>
      <c r="AW7" s="70">
        <f t="shared" si="1"/>
        <v>1136</v>
      </c>
      <c r="AX7" s="70">
        <f t="shared" si="1"/>
        <v>0</v>
      </c>
      <c r="AY7" s="70">
        <f t="shared" si="1"/>
        <v>441070</v>
      </c>
      <c r="AZ7" s="70">
        <f t="shared" si="1"/>
        <v>256450</v>
      </c>
      <c r="BA7" s="70">
        <f t="shared" si="1"/>
        <v>141265</v>
      </c>
      <c r="BB7" s="70">
        <f t="shared" si="1"/>
        <v>1873</v>
      </c>
      <c r="BC7" s="70">
        <f t="shared" si="1"/>
        <v>41482</v>
      </c>
      <c r="BD7" s="70">
        <f t="shared" si="1"/>
        <v>841071</v>
      </c>
      <c r="BE7" s="70">
        <f t="shared" si="1"/>
        <v>1956</v>
      </c>
      <c r="BF7" s="70">
        <f t="shared" si="1"/>
        <v>90570</v>
      </c>
      <c r="BG7" s="70">
        <f t="shared" si="1"/>
        <v>2230075</v>
      </c>
      <c r="BH7" s="70">
        <f t="shared" si="1"/>
        <v>1483900</v>
      </c>
      <c r="BI7" s="70">
        <f t="shared" si="1"/>
        <v>1326109</v>
      </c>
      <c r="BJ7" s="70">
        <f t="shared" si="1"/>
        <v>7167</v>
      </c>
      <c r="BK7" s="70">
        <f t="shared" si="1"/>
        <v>531857</v>
      </c>
      <c r="BL7" s="70">
        <f t="shared" si="1"/>
        <v>783758</v>
      </c>
      <c r="BM7" s="70">
        <f t="shared" si="1"/>
        <v>3327</v>
      </c>
      <c r="BN7" s="70">
        <f t="shared" si="1"/>
        <v>157791</v>
      </c>
      <c r="BO7" s="70">
        <f t="shared" si="1"/>
        <v>260629</v>
      </c>
      <c r="BP7" s="70">
        <f aca="true" t="shared" si="2" ref="BP7:CU7">SUM(BP8:BP28)</f>
        <v>11072914</v>
      </c>
      <c r="BQ7" s="70">
        <f t="shared" si="2"/>
        <v>4334179</v>
      </c>
      <c r="BR7" s="70">
        <f t="shared" si="2"/>
        <v>1524611</v>
      </c>
      <c r="BS7" s="70">
        <f t="shared" si="2"/>
        <v>1916525</v>
      </c>
      <c r="BT7" s="70">
        <f t="shared" si="2"/>
        <v>830187</v>
      </c>
      <c r="BU7" s="70">
        <f t="shared" si="2"/>
        <v>62856</v>
      </c>
      <c r="BV7" s="70">
        <f t="shared" si="2"/>
        <v>2032554</v>
      </c>
      <c r="BW7" s="70">
        <f t="shared" si="2"/>
        <v>181037</v>
      </c>
      <c r="BX7" s="70">
        <f t="shared" si="2"/>
        <v>1602333</v>
      </c>
      <c r="BY7" s="70">
        <f t="shared" si="2"/>
        <v>249184</v>
      </c>
      <c r="BZ7" s="70">
        <f t="shared" si="2"/>
        <v>81821</v>
      </c>
      <c r="CA7" s="70">
        <f t="shared" si="2"/>
        <v>4612897</v>
      </c>
      <c r="CB7" s="70">
        <f t="shared" si="2"/>
        <v>2560725</v>
      </c>
      <c r="CC7" s="70">
        <f t="shared" si="2"/>
        <v>1776448</v>
      </c>
      <c r="CD7" s="70">
        <f t="shared" si="2"/>
        <v>61680</v>
      </c>
      <c r="CE7" s="70">
        <f t="shared" si="2"/>
        <v>214044</v>
      </c>
      <c r="CF7" s="70">
        <f t="shared" si="2"/>
        <v>2479788</v>
      </c>
      <c r="CG7" s="70">
        <f t="shared" si="2"/>
        <v>11463</v>
      </c>
      <c r="CH7" s="70">
        <f t="shared" si="2"/>
        <v>1116921</v>
      </c>
      <c r="CI7" s="70">
        <f t="shared" si="2"/>
        <v>13673735</v>
      </c>
    </row>
    <row r="8" spans="1:87" s="50" customFormat="1" ht="12" customHeight="1">
      <c r="A8" s="51" t="s">
        <v>337</v>
      </c>
      <c r="B8" s="64" t="s">
        <v>339</v>
      </c>
      <c r="C8" s="51" t="s">
        <v>340</v>
      </c>
      <c r="D8" s="72">
        <f aca="true" t="shared" si="3" ref="D8:D28">+SUM(E8,J8)</f>
        <v>0</v>
      </c>
      <c r="E8" s="72">
        <f aca="true" t="shared" si="4" ref="E8:E28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0</v>
      </c>
      <c r="L8" s="72">
        <f aca="true" t="shared" si="5" ref="L8:L28">+SUM(M8,R8,V8,W8,AC8)</f>
        <v>1932995</v>
      </c>
      <c r="M8" s="72">
        <f aca="true" t="shared" si="6" ref="M8:M28">+SUM(N8:Q8)</f>
        <v>1277984</v>
      </c>
      <c r="N8" s="72">
        <v>108132</v>
      </c>
      <c r="O8" s="72">
        <v>1165417</v>
      </c>
      <c r="P8" s="72">
        <v>0</v>
      </c>
      <c r="Q8" s="72">
        <v>4435</v>
      </c>
      <c r="R8" s="72">
        <f aca="true" t="shared" si="7" ref="R8:R28">+SUM(S8:U8)</f>
        <v>185707</v>
      </c>
      <c r="S8" s="72">
        <v>170629</v>
      </c>
      <c r="T8" s="72">
        <v>0</v>
      </c>
      <c r="U8" s="72">
        <v>15078</v>
      </c>
      <c r="V8" s="72">
        <v>51881</v>
      </c>
      <c r="W8" s="72">
        <f aca="true" t="shared" si="8" ref="W8:W28">+SUM(X8:AA8)</f>
        <v>417423</v>
      </c>
      <c r="X8" s="72">
        <v>377485</v>
      </c>
      <c r="Y8" s="72">
        <v>12809</v>
      </c>
      <c r="Z8" s="72">
        <v>27129</v>
      </c>
      <c r="AA8" s="72">
        <v>0</v>
      </c>
      <c r="AB8" s="73">
        <v>649001</v>
      </c>
      <c r="AC8" s="72">
        <v>0</v>
      </c>
      <c r="AD8" s="72">
        <v>0</v>
      </c>
      <c r="AE8" s="72">
        <f aca="true" t="shared" si="9" ref="AE8:AE28">+SUM(D8,L8,AD8)</f>
        <v>1932995</v>
      </c>
      <c r="AF8" s="72">
        <f aca="true" t="shared" si="10" ref="AF8:AF28">+SUM(AG8,AL8)</f>
        <v>2580</v>
      </c>
      <c r="AG8" s="72">
        <f aca="true" t="shared" si="11" ref="AG8:AG28">+SUM(AH8:AK8)</f>
        <v>2580</v>
      </c>
      <c r="AH8" s="72">
        <v>0</v>
      </c>
      <c r="AI8" s="72">
        <v>0</v>
      </c>
      <c r="AJ8" s="72">
        <v>0</v>
      </c>
      <c r="AK8" s="72">
        <v>2580</v>
      </c>
      <c r="AL8" s="72">
        <v>0</v>
      </c>
      <c r="AM8" s="73">
        <v>0</v>
      </c>
      <c r="AN8" s="72">
        <f aca="true" t="shared" si="12" ref="AN8:AN28">+SUM(AO8,AT8,AX8,AY8,BE8)</f>
        <v>411575</v>
      </c>
      <c r="AO8" s="72">
        <f aca="true" t="shared" si="13" ref="AO8:AO28">+SUM(AP8:AS8)</f>
        <v>238630</v>
      </c>
      <c r="AP8" s="72">
        <v>5450</v>
      </c>
      <c r="AQ8" s="72">
        <v>185935</v>
      </c>
      <c r="AR8" s="72">
        <v>47245</v>
      </c>
      <c r="AS8" s="72">
        <v>0</v>
      </c>
      <c r="AT8" s="72">
        <f aca="true" t="shared" si="14" ref="AT8:AT28">+SUM(AU8:AW8)</f>
        <v>75683</v>
      </c>
      <c r="AU8" s="72">
        <v>0</v>
      </c>
      <c r="AV8" s="72">
        <v>75683</v>
      </c>
      <c r="AW8" s="72">
        <v>0</v>
      </c>
      <c r="AX8" s="72">
        <v>0</v>
      </c>
      <c r="AY8" s="72">
        <f aca="true" t="shared" si="15" ref="AY8:AY28">+SUM(AZ8:BC8)</f>
        <v>96677</v>
      </c>
      <c r="AZ8" s="72">
        <v>57173</v>
      </c>
      <c r="BA8" s="72">
        <v>10359</v>
      </c>
      <c r="BB8" s="72">
        <v>0</v>
      </c>
      <c r="BC8" s="72">
        <v>29145</v>
      </c>
      <c r="BD8" s="73">
        <v>315118</v>
      </c>
      <c r="BE8" s="72">
        <v>585</v>
      </c>
      <c r="BF8" s="72">
        <v>18952</v>
      </c>
      <c r="BG8" s="72">
        <f aca="true" t="shared" si="16" ref="BG8:BG28">+SUM(BF8,AN8,AF8)</f>
        <v>433107</v>
      </c>
      <c r="BH8" s="72">
        <f aca="true" t="shared" si="17" ref="BH8:BH22">SUM(D8,AF8)</f>
        <v>2580</v>
      </c>
      <c r="BI8" s="72">
        <f aca="true" t="shared" si="18" ref="BI8:BI22">SUM(E8,AG8)</f>
        <v>2580</v>
      </c>
      <c r="BJ8" s="72">
        <f aca="true" t="shared" si="19" ref="BJ8:BJ22">SUM(F8,AH8)</f>
        <v>0</v>
      </c>
      <c r="BK8" s="72">
        <f aca="true" t="shared" si="20" ref="BK8:BK22">SUM(G8,AI8)</f>
        <v>0</v>
      </c>
      <c r="BL8" s="72">
        <f aca="true" t="shared" si="21" ref="BL8:BL22">SUM(H8,AJ8)</f>
        <v>0</v>
      </c>
      <c r="BM8" s="72">
        <f aca="true" t="shared" si="22" ref="BM8:BM22">SUM(I8,AK8)</f>
        <v>2580</v>
      </c>
      <c r="BN8" s="72">
        <f aca="true" t="shared" si="23" ref="BN8:BN22">SUM(J8,AL8)</f>
        <v>0</v>
      </c>
      <c r="BO8" s="73">
        <f aca="true" t="shared" si="24" ref="BO8:BO22">SUM(K8,AM8)</f>
        <v>0</v>
      </c>
      <c r="BP8" s="72">
        <f aca="true" t="shared" si="25" ref="BP8:BP22">SUM(L8,AN8)</f>
        <v>2344570</v>
      </c>
      <c r="BQ8" s="72">
        <f aca="true" t="shared" si="26" ref="BQ8:BQ22">SUM(M8,AO8)</f>
        <v>1516614</v>
      </c>
      <c r="BR8" s="72">
        <f aca="true" t="shared" si="27" ref="BR8:BR22">SUM(N8,AP8)</f>
        <v>113582</v>
      </c>
      <c r="BS8" s="72">
        <f aca="true" t="shared" si="28" ref="BS8:BS22">SUM(O8,AQ8)</f>
        <v>1351352</v>
      </c>
      <c r="BT8" s="72">
        <f aca="true" t="shared" si="29" ref="BT8:BT22">SUM(P8,AR8)</f>
        <v>47245</v>
      </c>
      <c r="BU8" s="72">
        <f aca="true" t="shared" si="30" ref="BU8:BU22">SUM(Q8,AS8)</f>
        <v>4435</v>
      </c>
      <c r="BV8" s="72">
        <f aca="true" t="shared" si="31" ref="BV8:BV22">SUM(R8,AT8)</f>
        <v>261390</v>
      </c>
      <c r="BW8" s="72">
        <f aca="true" t="shared" si="32" ref="BW8:BW22">SUM(S8,AU8)</f>
        <v>170629</v>
      </c>
      <c r="BX8" s="72">
        <f aca="true" t="shared" si="33" ref="BX8:BX22">SUM(T8,AV8)</f>
        <v>75683</v>
      </c>
      <c r="BY8" s="72">
        <f aca="true" t="shared" si="34" ref="BY8:BY22">SUM(U8,AW8)</f>
        <v>15078</v>
      </c>
      <c r="BZ8" s="72">
        <f aca="true" t="shared" si="35" ref="BZ8:BZ22">SUM(V8,AX8)</f>
        <v>51881</v>
      </c>
      <c r="CA8" s="72">
        <f aca="true" t="shared" si="36" ref="CA8:CA22">SUM(W8,AY8)</f>
        <v>514100</v>
      </c>
      <c r="CB8" s="72">
        <f aca="true" t="shared" si="37" ref="CB8:CB22">SUM(X8,AZ8)</f>
        <v>434658</v>
      </c>
      <c r="CC8" s="72">
        <f aca="true" t="shared" si="38" ref="CC8:CC22">SUM(Y8,BA8)</f>
        <v>23168</v>
      </c>
      <c r="CD8" s="72">
        <f aca="true" t="shared" si="39" ref="CD8:CD22">SUM(Z8,BB8)</f>
        <v>27129</v>
      </c>
      <c r="CE8" s="72">
        <f aca="true" t="shared" si="40" ref="CE8:CE22">SUM(AA8,BC8)</f>
        <v>29145</v>
      </c>
      <c r="CF8" s="73">
        <f aca="true" t="shared" si="41" ref="CF8:CF22">SUM(AB8,BD8)</f>
        <v>964119</v>
      </c>
      <c r="CG8" s="72">
        <f aca="true" t="shared" si="42" ref="CG8:CG22">SUM(AC8,BE8)</f>
        <v>585</v>
      </c>
      <c r="CH8" s="72">
        <f aca="true" t="shared" si="43" ref="CH8:CH22">SUM(AD8,BF8)</f>
        <v>18952</v>
      </c>
      <c r="CI8" s="72">
        <f aca="true" t="shared" si="44" ref="CI8:CI22">SUM(AE8,BG8)</f>
        <v>2366102</v>
      </c>
    </row>
    <row r="9" spans="1:87" s="50" customFormat="1" ht="12" customHeight="1">
      <c r="A9" s="51" t="s">
        <v>337</v>
      </c>
      <c r="B9" s="64" t="s">
        <v>341</v>
      </c>
      <c r="C9" s="51" t="s">
        <v>342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49222</v>
      </c>
      <c r="L9" s="72">
        <f t="shared" si="5"/>
        <v>1728138</v>
      </c>
      <c r="M9" s="72">
        <f t="shared" si="6"/>
        <v>1082590</v>
      </c>
      <c r="N9" s="72">
        <v>111067</v>
      </c>
      <c r="O9" s="72">
        <v>565173</v>
      </c>
      <c r="P9" s="72">
        <v>353895</v>
      </c>
      <c r="Q9" s="72">
        <v>52455</v>
      </c>
      <c r="R9" s="72">
        <f t="shared" si="7"/>
        <v>78883</v>
      </c>
      <c r="S9" s="72">
        <v>9816</v>
      </c>
      <c r="T9" s="72">
        <v>33244</v>
      </c>
      <c r="U9" s="72">
        <v>35823</v>
      </c>
      <c r="V9" s="72">
        <v>28230</v>
      </c>
      <c r="W9" s="72">
        <f t="shared" si="8"/>
        <v>538435</v>
      </c>
      <c r="X9" s="72">
        <v>236777</v>
      </c>
      <c r="Y9" s="72">
        <v>301658</v>
      </c>
      <c r="Z9" s="72">
        <v>0</v>
      </c>
      <c r="AA9" s="72">
        <v>0</v>
      </c>
      <c r="AB9" s="73">
        <v>0</v>
      </c>
      <c r="AC9" s="72">
        <v>0</v>
      </c>
      <c r="AD9" s="72">
        <v>491805</v>
      </c>
      <c r="AE9" s="72">
        <f t="shared" si="9"/>
        <v>2219943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23909</v>
      </c>
      <c r="AO9" s="72">
        <f t="shared" si="13"/>
        <v>0</v>
      </c>
      <c r="AP9" s="72">
        <v>0</v>
      </c>
      <c r="AQ9" s="72">
        <v>0</v>
      </c>
      <c r="AR9" s="72">
        <v>0</v>
      </c>
      <c r="AS9" s="72">
        <v>0</v>
      </c>
      <c r="AT9" s="72">
        <f t="shared" si="14"/>
        <v>6418</v>
      </c>
      <c r="AU9" s="72">
        <v>0</v>
      </c>
      <c r="AV9" s="72">
        <v>6418</v>
      </c>
      <c r="AW9" s="72">
        <v>0</v>
      </c>
      <c r="AX9" s="72">
        <v>0</v>
      </c>
      <c r="AY9" s="72">
        <f t="shared" si="15"/>
        <v>17491</v>
      </c>
      <c r="AZ9" s="72">
        <v>4891</v>
      </c>
      <c r="BA9" s="72">
        <v>12600</v>
      </c>
      <c r="BB9" s="72">
        <v>0</v>
      </c>
      <c r="BC9" s="72">
        <v>0</v>
      </c>
      <c r="BD9" s="73">
        <v>26138</v>
      </c>
      <c r="BE9" s="72">
        <v>0</v>
      </c>
      <c r="BF9" s="72">
        <v>5557</v>
      </c>
      <c r="BG9" s="72">
        <f t="shared" si="16"/>
        <v>29466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49222</v>
      </c>
      <c r="BP9" s="72">
        <f t="shared" si="25"/>
        <v>1752047</v>
      </c>
      <c r="BQ9" s="72">
        <f t="shared" si="26"/>
        <v>1082590</v>
      </c>
      <c r="BR9" s="72">
        <f t="shared" si="27"/>
        <v>111067</v>
      </c>
      <c r="BS9" s="72">
        <f t="shared" si="28"/>
        <v>565173</v>
      </c>
      <c r="BT9" s="72">
        <f t="shared" si="29"/>
        <v>353895</v>
      </c>
      <c r="BU9" s="72">
        <f t="shared" si="30"/>
        <v>52455</v>
      </c>
      <c r="BV9" s="72">
        <f t="shared" si="31"/>
        <v>85301</v>
      </c>
      <c r="BW9" s="72">
        <f t="shared" si="32"/>
        <v>9816</v>
      </c>
      <c r="BX9" s="72">
        <f t="shared" si="33"/>
        <v>39662</v>
      </c>
      <c r="BY9" s="72">
        <f t="shared" si="34"/>
        <v>35823</v>
      </c>
      <c r="BZ9" s="72">
        <f t="shared" si="35"/>
        <v>28230</v>
      </c>
      <c r="CA9" s="72">
        <f t="shared" si="36"/>
        <v>555926</v>
      </c>
      <c r="CB9" s="72">
        <f t="shared" si="37"/>
        <v>241668</v>
      </c>
      <c r="CC9" s="72">
        <f t="shared" si="38"/>
        <v>314258</v>
      </c>
      <c r="CD9" s="72">
        <f t="shared" si="39"/>
        <v>0</v>
      </c>
      <c r="CE9" s="72">
        <f t="shared" si="40"/>
        <v>0</v>
      </c>
      <c r="CF9" s="73">
        <f t="shared" si="41"/>
        <v>26138</v>
      </c>
      <c r="CG9" s="72">
        <f t="shared" si="42"/>
        <v>0</v>
      </c>
      <c r="CH9" s="72">
        <f t="shared" si="43"/>
        <v>497362</v>
      </c>
      <c r="CI9" s="72">
        <f t="shared" si="44"/>
        <v>2249409</v>
      </c>
    </row>
    <row r="10" spans="1:87" s="50" customFormat="1" ht="12" customHeight="1">
      <c r="A10" s="51" t="s">
        <v>337</v>
      </c>
      <c r="B10" s="64" t="s">
        <v>343</v>
      </c>
      <c r="C10" s="51" t="s">
        <v>344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9767</v>
      </c>
      <c r="L10" s="72">
        <f t="shared" si="5"/>
        <v>223192</v>
      </c>
      <c r="M10" s="72">
        <f t="shared" si="6"/>
        <v>12581</v>
      </c>
      <c r="N10" s="72">
        <v>12581</v>
      </c>
      <c r="O10" s="72">
        <v>0</v>
      </c>
      <c r="P10" s="72">
        <v>0</v>
      </c>
      <c r="Q10" s="72">
        <v>0</v>
      </c>
      <c r="R10" s="72">
        <f t="shared" si="7"/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8"/>
        <v>210611</v>
      </c>
      <c r="X10" s="72">
        <v>200165</v>
      </c>
      <c r="Y10" s="72">
        <v>7905</v>
      </c>
      <c r="Z10" s="72">
        <v>0</v>
      </c>
      <c r="AA10" s="72">
        <v>2541</v>
      </c>
      <c r="AB10" s="73">
        <v>147737</v>
      </c>
      <c r="AC10" s="72">
        <v>0</v>
      </c>
      <c r="AD10" s="72">
        <v>5841</v>
      </c>
      <c r="AE10" s="72">
        <f t="shared" si="9"/>
        <v>229033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57174</v>
      </c>
      <c r="AN10" s="72">
        <f t="shared" si="12"/>
        <v>41997</v>
      </c>
      <c r="AO10" s="72">
        <f t="shared" si="13"/>
        <v>7617</v>
      </c>
      <c r="AP10" s="72">
        <v>7617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34380</v>
      </c>
      <c r="AZ10" s="72">
        <v>34380</v>
      </c>
      <c r="BA10" s="72">
        <v>0</v>
      </c>
      <c r="BB10" s="72">
        <v>0</v>
      </c>
      <c r="BC10" s="72">
        <v>0</v>
      </c>
      <c r="BD10" s="73">
        <v>45575</v>
      </c>
      <c r="BE10" s="72">
        <v>0</v>
      </c>
      <c r="BF10" s="72">
        <v>6181</v>
      </c>
      <c r="BG10" s="72">
        <f t="shared" si="16"/>
        <v>48178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66941</v>
      </c>
      <c r="BP10" s="72">
        <f t="shared" si="25"/>
        <v>265189</v>
      </c>
      <c r="BQ10" s="72">
        <f t="shared" si="26"/>
        <v>20198</v>
      </c>
      <c r="BR10" s="72">
        <f t="shared" si="27"/>
        <v>20198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0</v>
      </c>
      <c r="BW10" s="72">
        <f t="shared" si="32"/>
        <v>0</v>
      </c>
      <c r="BX10" s="72">
        <f t="shared" si="33"/>
        <v>0</v>
      </c>
      <c r="BY10" s="72">
        <f t="shared" si="34"/>
        <v>0</v>
      </c>
      <c r="BZ10" s="72">
        <f t="shared" si="35"/>
        <v>0</v>
      </c>
      <c r="CA10" s="72">
        <f t="shared" si="36"/>
        <v>244991</v>
      </c>
      <c r="CB10" s="72">
        <f t="shared" si="37"/>
        <v>234545</v>
      </c>
      <c r="CC10" s="72">
        <f t="shared" si="38"/>
        <v>7905</v>
      </c>
      <c r="CD10" s="72">
        <f t="shared" si="39"/>
        <v>0</v>
      </c>
      <c r="CE10" s="72">
        <f t="shared" si="40"/>
        <v>2541</v>
      </c>
      <c r="CF10" s="73">
        <f t="shared" si="41"/>
        <v>193312</v>
      </c>
      <c r="CG10" s="72">
        <f t="shared" si="42"/>
        <v>0</v>
      </c>
      <c r="CH10" s="72">
        <f t="shared" si="43"/>
        <v>12022</v>
      </c>
      <c r="CI10" s="72">
        <f t="shared" si="44"/>
        <v>277211</v>
      </c>
    </row>
    <row r="11" spans="1:87" s="50" customFormat="1" ht="12" customHeight="1">
      <c r="A11" s="51" t="s">
        <v>337</v>
      </c>
      <c r="B11" s="64" t="s">
        <v>345</v>
      </c>
      <c r="C11" s="51" t="s">
        <v>346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12452</v>
      </c>
      <c r="L11" s="72">
        <f t="shared" si="5"/>
        <v>449405</v>
      </c>
      <c r="M11" s="72">
        <f t="shared" si="6"/>
        <v>78217</v>
      </c>
      <c r="N11" s="72">
        <v>60184</v>
      </c>
      <c r="O11" s="72">
        <v>0</v>
      </c>
      <c r="P11" s="72">
        <v>18033</v>
      </c>
      <c r="Q11" s="72">
        <v>0</v>
      </c>
      <c r="R11" s="72">
        <f t="shared" si="7"/>
        <v>79619</v>
      </c>
      <c r="S11" s="72">
        <v>0</v>
      </c>
      <c r="T11" s="72">
        <v>71614</v>
      </c>
      <c r="U11" s="72">
        <v>8005</v>
      </c>
      <c r="V11" s="72">
        <v>1710</v>
      </c>
      <c r="W11" s="72">
        <f t="shared" si="8"/>
        <v>289859</v>
      </c>
      <c r="X11" s="72">
        <v>111902</v>
      </c>
      <c r="Y11" s="72">
        <v>160677</v>
      </c>
      <c r="Z11" s="72">
        <v>11033</v>
      </c>
      <c r="AA11" s="72">
        <v>6247</v>
      </c>
      <c r="AB11" s="73">
        <v>0</v>
      </c>
      <c r="AC11" s="72">
        <v>0</v>
      </c>
      <c r="AD11" s="72">
        <v>24419</v>
      </c>
      <c r="AE11" s="72">
        <f t="shared" si="9"/>
        <v>473824</v>
      </c>
      <c r="AF11" s="72">
        <f t="shared" si="10"/>
        <v>18480</v>
      </c>
      <c r="AG11" s="72">
        <f t="shared" si="11"/>
        <v>18480</v>
      </c>
      <c r="AH11" s="72">
        <v>0</v>
      </c>
      <c r="AI11" s="72">
        <v>18480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132618</v>
      </c>
      <c r="AO11" s="72">
        <f t="shared" si="13"/>
        <v>9554</v>
      </c>
      <c r="AP11" s="72">
        <v>9554</v>
      </c>
      <c r="AQ11" s="72">
        <v>0</v>
      </c>
      <c r="AR11" s="72">
        <v>0</v>
      </c>
      <c r="AS11" s="72">
        <v>0</v>
      </c>
      <c r="AT11" s="72">
        <f t="shared" si="14"/>
        <v>3273</v>
      </c>
      <c r="AU11" s="72">
        <v>0</v>
      </c>
      <c r="AV11" s="72">
        <v>3273</v>
      </c>
      <c r="AW11" s="72">
        <v>0</v>
      </c>
      <c r="AX11" s="72">
        <v>0</v>
      </c>
      <c r="AY11" s="72">
        <f t="shared" si="15"/>
        <v>119791</v>
      </c>
      <c r="AZ11" s="72">
        <v>28943</v>
      </c>
      <c r="BA11" s="72">
        <v>89598</v>
      </c>
      <c r="BB11" s="72">
        <v>0</v>
      </c>
      <c r="BC11" s="72">
        <v>1250</v>
      </c>
      <c r="BD11" s="73">
        <v>0</v>
      </c>
      <c r="BE11" s="72">
        <v>0</v>
      </c>
      <c r="BF11" s="72">
        <v>386</v>
      </c>
      <c r="BG11" s="72">
        <f t="shared" si="16"/>
        <v>151484</v>
      </c>
      <c r="BH11" s="72">
        <f t="shared" si="17"/>
        <v>18480</v>
      </c>
      <c r="BI11" s="72">
        <f t="shared" si="18"/>
        <v>18480</v>
      </c>
      <c r="BJ11" s="72">
        <f t="shared" si="19"/>
        <v>0</v>
      </c>
      <c r="BK11" s="72">
        <f t="shared" si="20"/>
        <v>18480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12452</v>
      </c>
      <c r="BP11" s="72">
        <f t="shared" si="25"/>
        <v>582023</v>
      </c>
      <c r="BQ11" s="72">
        <f t="shared" si="26"/>
        <v>87771</v>
      </c>
      <c r="BR11" s="72">
        <f t="shared" si="27"/>
        <v>69738</v>
      </c>
      <c r="BS11" s="72">
        <f t="shared" si="28"/>
        <v>0</v>
      </c>
      <c r="BT11" s="72">
        <f t="shared" si="29"/>
        <v>18033</v>
      </c>
      <c r="BU11" s="72">
        <f t="shared" si="30"/>
        <v>0</v>
      </c>
      <c r="BV11" s="72">
        <f t="shared" si="31"/>
        <v>82892</v>
      </c>
      <c r="BW11" s="72">
        <f t="shared" si="32"/>
        <v>0</v>
      </c>
      <c r="BX11" s="72">
        <f t="shared" si="33"/>
        <v>74887</v>
      </c>
      <c r="BY11" s="72">
        <f t="shared" si="34"/>
        <v>8005</v>
      </c>
      <c r="BZ11" s="72">
        <f t="shared" si="35"/>
        <v>1710</v>
      </c>
      <c r="CA11" s="72">
        <f t="shared" si="36"/>
        <v>409650</v>
      </c>
      <c r="CB11" s="72">
        <f t="shared" si="37"/>
        <v>140845</v>
      </c>
      <c r="CC11" s="72">
        <f t="shared" si="38"/>
        <v>250275</v>
      </c>
      <c r="CD11" s="72">
        <f t="shared" si="39"/>
        <v>11033</v>
      </c>
      <c r="CE11" s="72">
        <f t="shared" si="40"/>
        <v>7497</v>
      </c>
      <c r="CF11" s="73">
        <f t="shared" si="41"/>
        <v>0</v>
      </c>
      <c r="CG11" s="72">
        <f t="shared" si="42"/>
        <v>0</v>
      </c>
      <c r="CH11" s="72">
        <f t="shared" si="43"/>
        <v>24805</v>
      </c>
      <c r="CI11" s="72">
        <f t="shared" si="44"/>
        <v>625308</v>
      </c>
    </row>
    <row r="12" spans="1:87" s="50" customFormat="1" ht="12" customHeight="1">
      <c r="A12" s="53" t="s">
        <v>337</v>
      </c>
      <c r="B12" s="54" t="s">
        <v>347</v>
      </c>
      <c r="C12" s="53" t="s">
        <v>348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236107</v>
      </c>
      <c r="M12" s="74">
        <f t="shared" si="6"/>
        <v>6045</v>
      </c>
      <c r="N12" s="74">
        <v>6045</v>
      </c>
      <c r="O12" s="74">
        <v>0</v>
      </c>
      <c r="P12" s="74">
        <v>0</v>
      </c>
      <c r="Q12" s="74">
        <v>0</v>
      </c>
      <c r="R12" s="74">
        <f t="shared" si="7"/>
        <v>2400</v>
      </c>
      <c r="S12" s="74">
        <v>0</v>
      </c>
      <c r="T12" s="74">
        <v>0</v>
      </c>
      <c r="U12" s="74">
        <v>2400</v>
      </c>
      <c r="V12" s="74">
        <v>0</v>
      </c>
      <c r="W12" s="74">
        <f t="shared" si="8"/>
        <v>227662</v>
      </c>
      <c r="X12" s="74">
        <v>221606</v>
      </c>
      <c r="Y12" s="74">
        <v>6056</v>
      </c>
      <c r="Z12" s="74">
        <v>0</v>
      </c>
      <c r="AA12" s="74">
        <v>0</v>
      </c>
      <c r="AB12" s="75">
        <v>46708</v>
      </c>
      <c r="AC12" s="74">
        <v>0</v>
      </c>
      <c r="AD12" s="74">
        <v>17910</v>
      </c>
      <c r="AE12" s="74">
        <f t="shared" si="9"/>
        <v>254017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77824</v>
      </c>
      <c r="AO12" s="74">
        <f t="shared" si="13"/>
        <v>898</v>
      </c>
      <c r="AP12" s="74">
        <v>898</v>
      </c>
      <c r="AQ12" s="74">
        <v>0</v>
      </c>
      <c r="AR12" s="74">
        <v>0</v>
      </c>
      <c r="AS12" s="74">
        <v>0</v>
      </c>
      <c r="AT12" s="74">
        <f t="shared" si="14"/>
        <v>13234</v>
      </c>
      <c r="AU12" s="74">
        <v>0</v>
      </c>
      <c r="AV12" s="74">
        <v>13234</v>
      </c>
      <c r="AW12" s="74">
        <v>0</v>
      </c>
      <c r="AX12" s="74">
        <v>0</v>
      </c>
      <c r="AY12" s="74">
        <f t="shared" si="15"/>
        <v>63692</v>
      </c>
      <c r="AZ12" s="74">
        <v>38281</v>
      </c>
      <c r="BA12" s="74">
        <v>25411</v>
      </c>
      <c r="BB12" s="74">
        <v>0</v>
      </c>
      <c r="BC12" s="74">
        <v>0</v>
      </c>
      <c r="BD12" s="75">
        <v>23848</v>
      </c>
      <c r="BE12" s="74">
        <v>0</v>
      </c>
      <c r="BF12" s="74">
        <v>0</v>
      </c>
      <c r="BG12" s="74">
        <f t="shared" si="16"/>
        <v>77824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313931</v>
      </c>
      <c r="BQ12" s="74">
        <f t="shared" si="26"/>
        <v>6943</v>
      </c>
      <c r="BR12" s="74">
        <f t="shared" si="27"/>
        <v>6943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15634</v>
      </c>
      <c r="BW12" s="74">
        <f t="shared" si="32"/>
        <v>0</v>
      </c>
      <c r="BX12" s="74">
        <f t="shared" si="33"/>
        <v>13234</v>
      </c>
      <c r="BY12" s="74">
        <f t="shared" si="34"/>
        <v>2400</v>
      </c>
      <c r="BZ12" s="74">
        <f t="shared" si="35"/>
        <v>0</v>
      </c>
      <c r="CA12" s="74">
        <f t="shared" si="36"/>
        <v>291354</v>
      </c>
      <c r="CB12" s="74">
        <f t="shared" si="37"/>
        <v>259887</v>
      </c>
      <c r="CC12" s="74">
        <f t="shared" si="38"/>
        <v>31467</v>
      </c>
      <c r="CD12" s="74">
        <f t="shared" si="39"/>
        <v>0</v>
      </c>
      <c r="CE12" s="74">
        <f t="shared" si="40"/>
        <v>0</v>
      </c>
      <c r="CF12" s="75">
        <f t="shared" si="41"/>
        <v>70556</v>
      </c>
      <c r="CG12" s="74">
        <f t="shared" si="42"/>
        <v>0</v>
      </c>
      <c r="CH12" s="74">
        <f t="shared" si="43"/>
        <v>17910</v>
      </c>
      <c r="CI12" s="74">
        <f t="shared" si="44"/>
        <v>331841</v>
      </c>
    </row>
    <row r="13" spans="1:87" s="50" customFormat="1" ht="12" customHeight="1">
      <c r="A13" s="53" t="s">
        <v>337</v>
      </c>
      <c r="B13" s="54" t="s">
        <v>349</v>
      </c>
      <c r="C13" s="53" t="s">
        <v>350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9156</v>
      </c>
      <c r="L13" s="74">
        <f t="shared" si="5"/>
        <v>239464</v>
      </c>
      <c r="M13" s="74">
        <f t="shared" si="6"/>
        <v>14522</v>
      </c>
      <c r="N13" s="74">
        <v>14522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220994</v>
      </c>
      <c r="X13" s="74">
        <v>214592</v>
      </c>
      <c r="Y13" s="74">
        <v>5902</v>
      </c>
      <c r="Z13" s="74">
        <v>0</v>
      </c>
      <c r="AA13" s="74">
        <v>500</v>
      </c>
      <c r="AB13" s="75">
        <v>141661</v>
      </c>
      <c r="AC13" s="74">
        <v>3948</v>
      </c>
      <c r="AD13" s="74">
        <v>0</v>
      </c>
      <c r="AE13" s="74">
        <f t="shared" si="9"/>
        <v>239464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33317</v>
      </c>
      <c r="AN13" s="74">
        <f t="shared" si="12"/>
        <v>19936</v>
      </c>
      <c r="AO13" s="74">
        <f t="shared" si="13"/>
        <v>7260</v>
      </c>
      <c r="AP13" s="74">
        <v>7260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11305</v>
      </c>
      <c r="AZ13" s="74">
        <v>11305</v>
      </c>
      <c r="BA13" s="74">
        <v>0</v>
      </c>
      <c r="BB13" s="74">
        <v>0</v>
      </c>
      <c r="BC13" s="74">
        <v>0</v>
      </c>
      <c r="BD13" s="75">
        <v>45023</v>
      </c>
      <c r="BE13" s="74">
        <v>1371</v>
      </c>
      <c r="BF13" s="74">
        <v>0</v>
      </c>
      <c r="BG13" s="74">
        <f t="shared" si="16"/>
        <v>19936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42473</v>
      </c>
      <c r="BP13" s="74">
        <f t="shared" si="25"/>
        <v>259400</v>
      </c>
      <c r="BQ13" s="74">
        <f t="shared" si="26"/>
        <v>21782</v>
      </c>
      <c r="BR13" s="74">
        <f t="shared" si="27"/>
        <v>21782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0</v>
      </c>
      <c r="BW13" s="74">
        <f t="shared" si="32"/>
        <v>0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232299</v>
      </c>
      <c r="CB13" s="74">
        <f t="shared" si="37"/>
        <v>225897</v>
      </c>
      <c r="CC13" s="74">
        <f t="shared" si="38"/>
        <v>5902</v>
      </c>
      <c r="CD13" s="74">
        <f t="shared" si="39"/>
        <v>0</v>
      </c>
      <c r="CE13" s="74">
        <f t="shared" si="40"/>
        <v>500</v>
      </c>
      <c r="CF13" s="75">
        <f t="shared" si="41"/>
        <v>186684</v>
      </c>
      <c r="CG13" s="74">
        <f t="shared" si="42"/>
        <v>5319</v>
      </c>
      <c r="CH13" s="74">
        <f t="shared" si="43"/>
        <v>0</v>
      </c>
      <c r="CI13" s="74">
        <f t="shared" si="44"/>
        <v>259400</v>
      </c>
    </row>
    <row r="14" spans="1:87" s="50" customFormat="1" ht="12" customHeight="1">
      <c r="A14" s="53" t="s">
        <v>337</v>
      </c>
      <c r="B14" s="54" t="s">
        <v>351</v>
      </c>
      <c r="C14" s="53" t="s">
        <v>352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64497</v>
      </c>
      <c r="M14" s="74">
        <f t="shared" si="6"/>
        <v>3061</v>
      </c>
      <c r="N14" s="74">
        <v>3061</v>
      </c>
      <c r="O14" s="74">
        <v>0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61436</v>
      </c>
      <c r="X14" s="74">
        <v>61436</v>
      </c>
      <c r="Y14" s="74">
        <v>0</v>
      </c>
      <c r="Z14" s="74">
        <v>0</v>
      </c>
      <c r="AA14" s="74">
        <v>0</v>
      </c>
      <c r="AB14" s="75">
        <v>172371</v>
      </c>
      <c r="AC14" s="74">
        <v>0</v>
      </c>
      <c r="AD14" s="74">
        <v>21733</v>
      </c>
      <c r="AE14" s="74">
        <f t="shared" si="9"/>
        <v>86230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3061</v>
      </c>
      <c r="AO14" s="74">
        <f t="shared" si="13"/>
        <v>3061</v>
      </c>
      <c r="AP14" s="74">
        <v>3061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90023</v>
      </c>
      <c r="BE14" s="74">
        <v>0</v>
      </c>
      <c r="BF14" s="74">
        <v>0</v>
      </c>
      <c r="BG14" s="74">
        <f t="shared" si="16"/>
        <v>3061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67558</v>
      </c>
      <c r="BQ14" s="74">
        <f t="shared" si="26"/>
        <v>6122</v>
      </c>
      <c r="BR14" s="74">
        <f t="shared" si="27"/>
        <v>6122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61436</v>
      </c>
      <c r="CB14" s="74">
        <f t="shared" si="37"/>
        <v>61436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262394</v>
      </c>
      <c r="CG14" s="74">
        <f t="shared" si="42"/>
        <v>0</v>
      </c>
      <c r="CH14" s="74">
        <f t="shared" si="43"/>
        <v>21733</v>
      </c>
      <c r="CI14" s="74">
        <f t="shared" si="44"/>
        <v>89291</v>
      </c>
    </row>
    <row r="15" spans="1:87" s="50" customFormat="1" ht="12" customHeight="1">
      <c r="A15" s="53" t="s">
        <v>337</v>
      </c>
      <c r="B15" s="54" t="s">
        <v>353</v>
      </c>
      <c r="C15" s="53" t="s">
        <v>354</v>
      </c>
      <c r="D15" s="74">
        <f t="shared" si="3"/>
        <v>67635</v>
      </c>
      <c r="E15" s="74">
        <f t="shared" si="4"/>
        <v>65325</v>
      </c>
      <c r="F15" s="74">
        <v>0</v>
      </c>
      <c r="G15" s="74">
        <v>65325</v>
      </c>
      <c r="H15" s="74">
        <v>0</v>
      </c>
      <c r="I15" s="74">
        <v>0</v>
      </c>
      <c r="J15" s="74">
        <v>2310</v>
      </c>
      <c r="K15" s="75">
        <v>6119</v>
      </c>
      <c r="L15" s="74">
        <f t="shared" si="5"/>
        <v>252611</v>
      </c>
      <c r="M15" s="74">
        <f t="shared" si="6"/>
        <v>25966</v>
      </c>
      <c r="N15" s="74">
        <v>25966</v>
      </c>
      <c r="O15" s="74">
        <v>0</v>
      </c>
      <c r="P15" s="74">
        <v>0</v>
      </c>
      <c r="Q15" s="74">
        <v>0</v>
      </c>
      <c r="R15" s="74">
        <f t="shared" si="7"/>
        <v>5639</v>
      </c>
      <c r="S15" s="74">
        <v>0</v>
      </c>
      <c r="T15" s="74">
        <v>0</v>
      </c>
      <c r="U15" s="74">
        <v>5639</v>
      </c>
      <c r="V15" s="74">
        <v>0</v>
      </c>
      <c r="W15" s="74">
        <f t="shared" si="8"/>
        <v>221006</v>
      </c>
      <c r="X15" s="74">
        <v>196263</v>
      </c>
      <c r="Y15" s="74">
        <v>21847</v>
      </c>
      <c r="Z15" s="74">
        <v>2896</v>
      </c>
      <c r="AA15" s="74">
        <v>0</v>
      </c>
      <c r="AB15" s="75">
        <v>0</v>
      </c>
      <c r="AC15" s="74">
        <v>0</v>
      </c>
      <c r="AD15" s="74">
        <v>17009</v>
      </c>
      <c r="AE15" s="74">
        <f t="shared" si="9"/>
        <v>337255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25889</v>
      </c>
      <c r="AO15" s="74">
        <f t="shared" si="13"/>
        <v>9383</v>
      </c>
      <c r="AP15" s="74">
        <v>9383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16506</v>
      </c>
      <c r="AZ15" s="74">
        <v>16338</v>
      </c>
      <c r="BA15" s="74">
        <v>0</v>
      </c>
      <c r="BB15" s="74">
        <v>0</v>
      </c>
      <c r="BC15" s="74">
        <v>168</v>
      </c>
      <c r="BD15" s="75">
        <v>64547</v>
      </c>
      <c r="BE15" s="74">
        <v>0</v>
      </c>
      <c r="BF15" s="74">
        <v>0</v>
      </c>
      <c r="BG15" s="74">
        <f t="shared" si="16"/>
        <v>25889</v>
      </c>
      <c r="BH15" s="74">
        <f t="shared" si="17"/>
        <v>67635</v>
      </c>
      <c r="BI15" s="74">
        <f t="shared" si="18"/>
        <v>65325</v>
      </c>
      <c r="BJ15" s="74">
        <f t="shared" si="19"/>
        <v>0</v>
      </c>
      <c r="BK15" s="74">
        <f t="shared" si="20"/>
        <v>65325</v>
      </c>
      <c r="BL15" s="74">
        <f t="shared" si="21"/>
        <v>0</v>
      </c>
      <c r="BM15" s="74">
        <f t="shared" si="22"/>
        <v>0</v>
      </c>
      <c r="BN15" s="74">
        <f t="shared" si="23"/>
        <v>2310</v>
      </c>
      <c r="BO15" s="75">
        <f t="shared" si="24"/>
        <v>6119</v>
      </c>
      <c r="BP15" s="74">
        <f t="shared" si="25"/>
        <v>278500</v>
      </c>
      <c r="BQ15" s="74">
        <f t="shared" si="26"/>
        <v>35349</v>
      </c>
      <c r="BR15" s="74">
        <f t="shared" si="27"/>
        <v>35349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5639</v>
      </c>
      <c r="BW15" s="74">
        <f t="shared" si="32"/>
        <v>0</v>
      </c>
      <c r="BX15" s="74">
        <f t="shared" si="33"/>
        <v>0</v>
      </c>
      <c r="BY15" s="74">
        <f t="shared" si="34"/>
        <v>5639</v>
      </c>
      <c r="BZ15" s="74">
        <f t="shared" si="35"/>
        <v>0</v>
      </c>
      <c r="CA15" s="74">
        <f t="shared" si="36"/>
        <v>237512</v>
      </c>
      <c r="CB15" s="74">
        <f t="shared" si="37"/>
        <v>212601</v>
      </c>
      <c r="CC15" s="74">
        <f t="shared" si="38"/>
        <v>21847</v>
      </c>
      <c r="CD15" s="74">
        <f t="shared" si="39"/>
        <v>2896</v>
      </c>
      <c r="CE15" s="74">
        <f t="shared" si="40"/>
        <v>168</v>
      </c>
      <c r="CF15" s="75">
        <f t="shared" si="41"/>
        <v>64547</v>
      </c>
      <c r="CG15" s="74">
        <f t="shared" si="42"/>
        <v>0</v>
      </c>
      <c r="CH15" s="74">
        <f t="shared" si="43"/>
        <v>17009</v>
      </c>
      <c r="CI15" s="74">
        <f t="shared" si="44"/>
        <v>363144</v>
      </c>
    </row>
    <row r="16" spans="1:87" s="50" customFormat="1" ht="12" customHeight="1">
      <c r="A16" s="53" t="s">
        <v>337</v>
      </c>
      <c r="B16" s="54" t="s">
        <v>355</v>
      </c>
      <c r="C16" s="53" t="s">
        <v>356</v>
      </c>
      <c r="D16" s="74">
        <f t="shared" si="3"/>
        <v>7017</v>
      </c>
      <c r="E16" s="74">
        <f t="shared" si="4"/>
        <v>7017</v>
      </c>
      <c r="F16" s="74">
        <v>7017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200659</v>
      </c>
      <c r="M16" s="74">
        <f t="shared" si="6"/>
        <v>20620</v>
      </c>
      <c r="N16" s="74">
        <v>20620</v>
      </c>
      <c r="O16" s="74">
        <v>0</v>
      </c>
      <c r="P16" s="74">
        <v>0</v>
      </c>
      <c r="Q16" s="74">
        <v>0</v>
      </c>
      <c r="R16" s="74">
        <f t="shared" si="7"/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8"/>
        <v>180039</v>
      </c>
      <c r="X16" s="74">
        <v>173124</v>
      </c>
      <c r="Y16" s="74">
        <v>0</v>
      </c>
      <c r="Z16" s="74">
        <v>0</v>
      </c>
      <c r="AA16" s="74">
        <v>6915</v>
      </c>
      <c r="AB16" s="75">
        <v>259780</v>
      </c>
      <c r="AC16" s="74">
        <v>0</v>
      </c>
      <c r="AD16" s="74">
        <v>33675</v>
      </c>
      <c r="AE16" s="74">
        <f t="shared" si="9"/>
        <v>241351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5436</v>
      </c>
      <c r="AO16" s="74">
        <f t="shared" si="13"/>
        <v>5436</v>
      </c>
      <c r="AP16" s="74">
        <v>5436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79548</v>
      </c>
      <c r="BE16" s="74">
        <v>0</v>
      </c>
      <c r="BF16" s="74">
        <v>321</v>
      </c>
      <c r="BG16" s="74">
        <f t="shared" si="16"/>
        <v>5757</v>
      </c>
      <c r="BH16" s="74">
        <f t="shared" si="17"/>
        <v>7017</v>
      </c>
      <c r="BI16" s="74">
        <f t="shared" si="18"/>
        <v>7017</v>
      </c>
      <c r="BJ16" s="74">
        <f t="shared" si="19"/>
        <v>7017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206095</v>
      </c>
      <c r="BQ16" s="74">
        <f t="shared" si="26"/>
        <v>26056</v>
      </c>
      <c r="BR16" s="74">
        <f t="shared" si="27"/>
        <v>26056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0</v>
      </c>
      <c r="BW16" s="74">
        <f t="shared" si="32"/>
        <v>0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180039</v>
      </c>
      <c r="CB16" s="74">
        <f t="shared" si="37"/>
        <v>173124</v>
      </c>
      <c r="CC16" s="74">
        <f t="shared" si="38"/>
        <v>0</v>
      </c>
      <c r="CD16" s="74">
        <f t="shared" si="39"/>
        <v>0</v>
      </c>
      <c r="CE16" s="74">
        <f t="shared" si="40"/>
        <v>6915</v>
      </c>
      <c r="CF16" s="75">
        <f t="shared" si="41"/>
        <v>339328</v>
      </c>
      <c r="CG16" s="74">
        <f t="shared" si="42"/>
        <v>0</v>
      </c>
      <c r="CH16" s="74">
        <f t="shared" si="43"/>
        <v>33996</v>
      </c>
      <c r="CI16" s="74">
        <f t="shared" si="44"/>
        <v>247108</v>
      </c>
    </row>
    <row r="17" spans="1:87" s="50" customFormat="1" ht="12" customHeight="1">
      <c r="A17" s="53" t="s">
        <v>337</v>
      </c>
      <c r="B17" s="54" t="s">
        <v>357</v>
      </c>
      <c r="C17" s="53" t="s">
        <v>358</v>
      </c>
      <c r="D17" s="74">
        <f t="shared" si="3"/>
        <v>783758</v>
      </c>
      <c r="E17" s="74">
        <f t="shared" si="4"/>
        <v>783758</v>
      </c>
      <c r="F17" s="74">
        <v>0</v>
      </c>
      <c r="G17" s="74">
        <v>0</v>
      </c>
      <c r="H17" s="74">
        <v>783758</v>
      </c>
      <c r="I17" s="74">
        <v>0</v>
      </c>
      <c r="J17" s="74">
        <v>0</v>
      </c>
      <c r="K17" s="75">
        <v>0</v>
      </c>
      <c r="L17" s="74">
        <f t="shared" si="5"/>
        <v>826586</v>
      </c>
      <c r="M17" s="74">
        <f t="shared" si="6"/>
        <v>149510</v>
      </c>
      <c r="N17" s="74">
        <v>149510</v>
      </c>
      <c r="O17" s="74">
        <v>0</v>
      </c>
      <c r="P17" s="74">
        <v>0</v>
      </c>
      <c r="Q17" s="74">
        <v>0</v>
      </c>
      <c r="R17" s="74">
        <f t="shared" si="7"/>
        <v>74629</v>
      </c>
      <c r="S17" s="74"/>
      <c r="T17" s="74">
        <v>62963</v>
      </c>
      <c r="U17" s="74">
        <v>11666</v>
      </c>
      <c r="V17" s="74">
        <v>0</v>
      </c>
      <c r="W17" s="74">
        <f t="shared" si="8"/>
        <v>602447</v>
      </c>
      <c r="X17" s="74">
        <v>202447</v>
      </c>
      <c r="Y17" s="74">
        <v>400000</v>
      </c>
      <c r="Z17" s="74"/>
      <c r="AA17" s="74">
        <v>0</v>
      </c>
      <c r="AB17" s="75">
        <v>0</v>
      </c>
      <c r="AC17" s="74">
        <v>0</v>
      </c>
      <c r="AD17" s="74">
        <v>0</v>
      </c>
      <c r="AE17" s="74">
        <f t="shared" si="9"/>
        <v>1610344</v>
      </c>
      <c r="AF17" s="74">
        <f t="shared" si="10"/>
        <v>15078</v>
      </c>
      <c r="AG17" s="74">
        <f t="shared" si="11"/>
        <v>15078</v>
      </c>
      <c r="AH17" s="74">
        <v>0</v>
      </c>
      <c r="AI17" s="74">
        <v>15078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135539</v>
      </c>
      <c r="AO17" s="74">
        <f t="shared" si="13"/>
        <v>67699</v>
      </c>
      <c r="AP17" s="74">
        <v>67699</v>
      </c>
      <c r="AQ17" s="74">
        <v>0</v>
      </c>
      <c r="AR17" s="74">
        <v>0</v>
      </c>
      <c r="AS17" s="74">
        <v>0</v>
      </c>
      <c r="AT17" s="74">
        <f t="shared" si="14"/>
        <v>66262</v>
      </c>
      <c r="AU17" s="74">
        <v>0</v>
      </c>
      <c r="AV17" s="74">
        <v>66262</v>
      </c>
      <c r="AW17" s="74"/>
      <c r="AX17" s="74">
        <v>0</v>
      </c>
      <c r="AY17" s="74">
        <f t="shared" si="15"/>
        <v>1578</v>
      </c>
      <c r="AZ17" s="74">
        <v>1578</v>
      </c>
      <c r="BA17" s="74"/>
      <c r="BB17" s="74">
        <v>0</v>
      </c>
      <c r="BC17" s="74">
        <v>0</v>
      </c>
      <c r="BD17" s="75">
        <v>0</v>
      </c>
      <c r="BE17" s="74">
        <v>0</v>
      </c>
      <c r="BF17" s="74">
        <v>0</v>
      </c>
      <c r="BG17" s="74">
        <f t="shared" si="16"/>
        <v>150617</v>
      </c>
      <c r="BH17" s="74">
        <f t="shared" si="17"/>
        <v>798836</v>
      </c>
      <c r="BI17" s="74">
        <f t="shared" si="18"/>
        <v>798836</v>
      </c>
      <c r="BJ17" s="74">
        <f t="shared" si="19"/>
        <v>0</v>
      </c>
      <c r="BK17" s="74">
        <f t="shared" si="20"/>
        <v>15078</v>
      </c>
      <c r="BL17" s="74">
        <f t="shared" si="21"/>
        <v>783758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962125</v>
      </c>
      <c r="BQ17" s="74">
        <f t="shared" si="26"/>
        <v>217209</v>
      </c>
      <c r="BR17" s="74">
        <f t="shared" si="27"/>
        <v>217209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140891</v>
      </c>
      <c r="BW17" s="74">
        <f t="shared" si="32"/>
        <v>0</v>
      </c>
      <c r="BX17" s="74">
        <f t="shared" si="33"/>
        <v>129225</v>
      </c>
      <c r="BY17" s="74">
        <f t="shared" si="34"/>
        <v>11666</v>
      </c>
      <c r="BZ17" s="74">
        <f t="shared" si="35"/>
        <v>0</v>
      </c>
      <c r="CA17" s="74">
        <f t="shared" si="36"/>
        <v>604025</v>
      </c>
      <c r="CB17" s="74">
        <f t="shared" si="37"/>
        <v>204025</v>
      </c>
      <c r="CC17" s="74">
        <f t="shared" si="38"/>
        <v>400000</v>
      </c>
      <c r="CD17" s="74">
        <f t="shared" si="39"/>
        <v>0</v>
      </c>
      <c r="CE17" s="74">
        <f t="shared" si="40"/>
        <v>0</v>
      </c>
      <c r="CF17" s="75">
        <f t="shared" si="41"/>
        <v>0</v>
      </c>
      <c r="CG17" s="74">
        <f t="shared" si="42"/>
        <v>0</v>
      </c>
      <c r="CH17" s="74">
        <f t="shared" si="43"/>
        <v>0</v>
      </c>
      <c r="CI17" s="74">
        <f t="shared" si="44"/>
        <v>1760961</v>
      </c>
    </row>
    <row r="18" spans="1:87" s="50" customFormat="1" ht="12" customHeight="1">
      <c r="A18" s="53" t="s">
        <v>337</v>
      </c>
      <c r="B18" s="54" t="s">
        <v>359</v>
      </c>
      <c r="C18" s="53" t="s">
        <v>360</v>
      </c>
      <c r="D18" s="74">
        <f t="shared" si="3"/>
        <v>65</v>
      </c>
      <c r="E18" s="74">
        <f t="shared" si="4"/>
        <v>65</v>
      </c>
      <c r="F18" s="74">
        <v>0</v>
      </c>
      <c r="G18" s="74">
        <v>0</v>
      </c>
      <c r="H18" s="74">
        <v>0</v>
      </c>
      <c r="I18" s="74">
        <v>65</v>
      </c>
      <c r="J18" s="74">
        <v>0</v>
      </c>
      <c r="K18" s="75">
        <v>0</v>
      </c>
      <c r="L18" s="74">
        <f t="shared" si="5"/>
        <v>6069</v>
      </c>
      <c r="M18" s="74">
        <f t="shared" si="6"/>
        <v>0</v>
      </c>
      <c r="N18" s="74">
        <v>0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6069</v>
      </c>
      <c r="X18" s="74">
        <v>6069</v>
      </c>
      <c r="Y18" s="74">
        <v>0</v>
      </c>
      <c r="Z18" s="74">
        <v>0</v>
      </c>
      <c r="AA18" s="74">
        <v>0</v>
      </c>
      <c r="AB18" s="75">
        <v>4052</v>
      </c>
      <c r="AC18" s="74">
        <v>0</v>
      </c>
      <c r="AD18" s="74">
        <v>0</v>
      </c>
      <c r="AE18" s="74">
        <f t="shared" si="9"/>
        <v>6134</v>
      </c>
      <c r="AF18" s="74">
        <f t="shared" si="10"/>
        <v>150</v>
      </c>
      <c r="AG18" s="74">
        <f t="shared" si="11"/>
        <v>150</v>
      </c>
      <c r="AH18" s="74">
        <v>150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1158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1158</v>
      </c>
      <c r="AZ18" s="74">
        <v>1158</v>
      </c>
      <c r="BA18" s="74">
        <v>0</v>
      </c>
      <c r="BB18" s="74">
        <v>0</v>
      </c>
      <c r="BC18" s="74">
        <v>0</v>
      </c>
      <c r="BD18" s="75">
        <v>3775</v>
      </c>
      <c r="BE18" s="74">
        <v>0</v>
      </c>
      <c r="BF18" s="74">
        <v>0</v>
      </c>
      <c r="BG18" s="74">
        <f t="shared" si="16"/>
        <v>1308</v>
      </c>
      <c r="BH18" s="74">
        <f t="shared" si="17"/>
        <v>215</v>
      </c>
      <c r="BI18" s="74">
        <f t="shared" si="18"/>
        <v>215</v>
      </c>
      <c r="BJ18" s="74">
        <f t="shared" si="19"/>
        <v>150</v>
      </c>
      <c r="BK18" s="74">
        <f t="shared" si="20"/>
        <v>0</v>
      </c>
      <c r="BL18" s="74">
        <f t="shared" si="21"/>
        <v>0</v>
      </c>
      <c r="BM18" s="74">
        <f t="shared" si="22"/>
        <v>65</v>
      </c>
      <c r="BN18" s="74">
        <f t="shared" si="23"/>
        <v>0</v>
      </c>
      <c r="BO18" s="75">
        <f t="shared" si="24"/>
        <v>0</v>
      </c>
      <c r="BP18" s="74">
        <f t="shared" si="25"/>
        <v>7227</v>
      </c>
      <c r="BQ18" s="74">
        <f t="shared" si="26"/>
        <v>0</v>
      </c>
      <c r="BR18" s="74">
        <f t="shared" si="27"/>
        <v>0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7227</v>
      </c>
      <c r="CB18" s="74">
        <f t="shared" si="37"/>
        <v>7227</v>
      </c>
      <c r="CC18" s="74">
        <f t="shared" si="38"/>
        <v>0</v>
      </c>
      <c r="CD18" s="74">
        <f t="shared" si="39"/>
        <v>0</v>
      </c>
      <c r="CE18" s="74">
        <f t="shared" si="40"/>
        <v>0</v>
      </c>
      <c r="CF18" s="75">
        <f t="shared" si="41"/>
        <v>7827</v>
      </c>
      <c r="CG18" s="74">
        <f t="shared" si="42"/>
        <v>0</v>
      </c>
      <c r="CH18" s="74">
        <f t="shared" si="43"/>
        <v>0</v>
      </c>
      <c r="CI18" s="74">
        <f t="shared" si="44"/>
        <v>7442</v>
      </c>
    </row>
    <row r="19" spans="1:87" s="50" customFormat="1" ht="12" customHeight="1">
      <c r="A19" s="53" t="s">
        <v>337</v>
      </c>
      <c r="B19" s="54" t="s">
        <v>361</v>
      </c>
      <c r="C19" s="53" t="s">
        <v>362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120197</v>
      </c>
      <c r="M19" s="74">
        <f t="shared" si="6"/>
        <v>14000</v>
      </c>
      <c r="N19" s="74">
        <v>14000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106197</v>
      </c>
      <c r="X19" s="74">
        <v>106197</v>
      </c>
      <c r="Y19" s="74">
        <v>0</v>
      </c>
      <c r="Z19" s="74">
        <v>0</v>
      </c>
      <c r="AA19" s="74">
        <v>0</v>
      </c>
      <c r="AB19" s="75">
        <v>29021</v>
      </c>
      <c r="AC19" s="74">
        <v>0</v>
      </c>
      <c r="AD19" s="74">
        <v>4382</v>
      </c>
      <c r="AE19" s="74">
        <f t="shared" si="9"/>
        <v>124579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1701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1701</v>
      </c>
      <c r="AZ19" s="74">
        <v>0</v>
      </c>
      <c r="BA19" s="74">
        <v>0</v>
      </c>
      <c r="BB19" s="74">
        <v>0</v>
      </c>
      <c r="BC19" s="74">
        <v>1701</v>
      </c>
      <c r="BD19" s="75">
        <v>49516</v>
      </c>
      <c r="BE19" s="74">
        <v>0</v>
      </c>
      <c r="BF19" s="74">
        <v>1395</v>
      </c>
      <c r="BG19" s="74">
        <f t="shared" si="16"/>
        <v>3096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121898</v>
      </c>
      <c r="BQ19" s="74">
        <f t="shared" si="26"/>
        <v>14000</v>
      </c>
      <c r="BR19" s="74">
        <f t="shared" si="27"/>
        <v>14000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107898</v>
      </c>
      <c r="CB19" s="74">
        <f t="shared" si="37"/>
        <v>106197</v>
      </c>
      <c r="CC19" s="74">
        <f t="shared" si="38"/>
        <v>0</v>
      </c>
      <c r="CD19" s="74">
        <f t="shared" si="39"/>
        <v>0</v>
      </c>
      <c r="CE19" s="74">
        <f t="shared" si="40"/>
        <v>1701</v>
      </c>
      <c r="CF19" s="75">
        <f t="shared" si="41"/>
        <v>78537</v>
      </c>
      <c r="CG19" s="74">
        <f t="shared" si="42"/>
        <v>0</v>
      </c>
      <c r="CH19" s="74">
        <f t="shared" si="43"/>
        <v>5777</v>
      </c>
      <c r="CI19" s="74">
        <f t="shared" si="44"/>
        <v>127675</v>
      </c>
    </row>
    <row r="20" spans="1:87" s="50" customFormat="1" ht="12" customHeight="1">
      <c r="A20" s="53" t="s">
        <v>337</v>
      </c>
      <c r="B20" s="54" t="s">
        <v>363</v>
      </c>
      <c r="C20" s="53" t="s">
        <v>364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51147</v>
      </c>
      <c r="M20" s="74">
        <f t="shared" si="6"/>
        <v>2628</v>
      </c>
      <c r="N20" s="74">
        <v>0</v>
      </c>
      <c r="O20" s="74">
        <v>0</v>
      </c>
      <c r="P20" s="74">
        <v>2628</v>
      </c>
      <c r="Q20" s="74">
        <v>0</v>
      </c>
      <c r="R20" s="74">
        <f t="shared" si="7"/>
        <v>1551</v>
      </c>
      <c r="S20" s="74">
        <v>0</v>
      </c>
      <c r="T20" s="74">
        <v>1551</v>
      </c>
      <c r="U20" s="74">
        <v>0</v>
      </c>
      <c r="V20" s="74">
        <v>0</v>
      </c>
      <c r="W20" s="74">
        <f t="shared" si="8"/>
        <v>46953</v>
      </c>
      <c r="X20" s="74">
        <v>46953</v>
      </c>
      <c r="Y20" s="74">
        <v>0</v>
      </c>
      <c r="Z20" s="74">
        <v>0</v>
      </c>
      <c r="AA20" s="74">
        <v>0</v>
      </c>
      <c r="AB20" s="75">
        <v>31758</v>
      </c>
      <c r="AC20" s="74">
        <v>15</v>
      </c>
      <c r="AD20" s="74">
        <v>122216</v>
      </c>
      <c r="AE20" s="74">
        <f t="shared" si="9"/>
        <v>173363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54038</v>
      </c>
      <c r="BE20" s="74">
        <v>0</v>
      </c>
      <c r="BF20" s="74">
        <v>735</v>
      </c>
      <c r="BG20" s="74">
        <f t="shared" si="16"/>
        <v>735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51147</v>
      </c>
      <c r="BQ20" s="74">
        <f t="shared" si="26"/>
        <v>2628</v>
      </c>
      <c r="BR20" s="74">
        <f t="shared" si="27"/>
        <v>0</v>
      </c>
      <c r="BS20" s="74">
        <f t="shared" si="28"/>
        <v>0</v>
      </c>
      <c r="BT20" s="74">
        <f t="shared" si="29"/>
        <v>2628</v>
      </c>
      <c r="BU20" s="74">
        <f t="shared" si="30"/>
        <v>0</v>
      </c>
      <c r="BV20" s="74">
        <f t="shared" si="31"/>
        <v>1551</v>
      </c>
      <c r="BW20" s="74">
        <f t="shared" si="32"/>
        <v>0</v>
      </c>
      <c r="BX20" s="74">
        <f t="shared" si="33"/>
        <v>1551</v>
      </c>
      <c r="BY20" s="74">
        <f t="shared" si="34"/>
        <v>0</v>
      </c>
      <c r="BZ20" s="74">
        <f t="shared" si="35"/>
        <v>0</v>
      </c>
      <c r="CA20" s="74">
        <f t="shared" si="36"/>
        <v>46953</v>
      </c>
      <c r="CB20" s="74">
        <f t="shared" si="37"/>
        <v>46953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85796</v>
      </c>
      <c r="CG20" s="74">
        <f t="shared" si="42"/>
        <v>15</v>
      </c>
      <c r="CH20" s="74">
        <f t="shared" si="43"/>
        <v>122951</v>
      </c>
      <c r="CI20" s="74">
        <f t="shared" si="44"/>
        <v>174098</v>
      </c>
    </row>
    <row r="21" spans="1:87" s="50" customFormat="1" ht="12" customHeight="1">
      <c r="A21" s="53" t="s">
        <v>337</v>
      </c>
      <c r="B21" s="54" t="s">
        <v>365</v>
      </c>
      <c r="C21" s="53" t="s">
        <v>366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6698</v>
      </c>
      <c r="L21" s="74">
        <f t="shared" si="5"/>
        <v>108293</v>
      </c>
      <c r="M21" s="74">
        <f t="shared" si="6"/>
        <v>7018</v>
      </c>
      <c r="N21" s="74">
        <v>7018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101275</v>
      </c>
      <c r="X21" s="74">
        <v>81372</v>
      </c>
      <c r="Y21" s="74">
        <v>19903</v>
      </c>
      <c r="Z21" s="74">
        <v>0</v>
      </c>
      <c r="AA21" s="74">
        <v>0</v>
      </c>
      <c r="AB21" s="75">
        <v>101042</v>
      </c>
      <c r="AC21" s="74">
        <v>0</v>
      </c>
      <c r="AD21" s="74">
        <v>123</v>
      </c>
      <c r="AE21" s="74">
        <f t="shared" si="9"/>
        <v>108416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41258</v>
      </c>
      <c r="AN21" s="74">
        <f t="shared" si="12"/>
        <v>18916</v>
      </c>
      <c r="AO21" s="74">
        <f t="shared" si="13"/>
        <v>3509</v>
      </c>
      <c r="AP21" s="74">
        <v>3509</v>
      </c>
      <c r="AQ21" s="74">
        <v>0</v>
      </c>
      <c r="AR21" s="74">
        <v>0</v>
      </c>
      <c r="AS21" s="74">
        <v>0</v>
      </c>
      <c r="AT21" s="74">
        <f t="shared" si="14"/>
        <v>1136</v>
      </c>
      <c r="AU21" s="74">
        <v>0</v>
      </c>
      <c r="AV21" s="74">
        <v>0</v>
      </c>
      <c r="AW21" s="74">
        <v>1136</v>
      </c>
      <c r="AX21" s="74">
        <v>0</v>
      </c>
      <c r="AY21" s="74">
        <f t="shared" si="15"/>
        <v>14271</v>
      </c>
      <c r="AZ21" s="74">
        <v>14271</v>
      </c>
      <c r="BA21" s="74">
        <v>0</v>
      </c>
      <c r="BB21" s="74">
        <v>0</v>
      </c>
      <c r="BC21" s="74">
        <v>0</v>
      </c>
      <c r="BD21" s="75">
        <v>25995</v>
      </c>
      <c r="BE21" s="74">
        <v>0</v>
      </c>
      <c r="BF21" s="74">
        <v>157</v>
      </c>
      <c r="BG21" s="74">
        <f t="shared" si="16"/>
        <v>19073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47956</v>
      </c>
      <c r="BP21" s="74">
        <f t="shared" si="25"/>
        <v>127209</v>
      </c>
      <c r="BQ21" s="74">
        <f t="shared" si="26"/>
        <v>10527</v>
      </c>
      <c r="BR21" s="74">
        <f t="shared" si="27"/>
        <v>10527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1136</v>
      </c>
      <c r="BW21" s="74">
        <f t="shared" si="32"/>
        <v>0</v>
      </c>
      <c r="BX21" s="74">
        <f t="shared" si="33"/>
        <v>0</v>
      </c>
      <c r="BY21" s="74">
        <f t="shared" si="34"/>
        <v>1136</v>
      </c>
      <c r="BZ21" s="74">
        <f t="shared" si="35"/>
        <v>0</v>
      </c>
      <c r="CA21" s="74">
        <f t="shared" si="36"/>
        <v>115546</v>
      </c>
      <c r="CB21" s="74">
        <f t="shared" si="37"/>
        <v>95643</v>
      </c>
      <c r="CC21" s="74">
        <f t="shared" si="38"/>
        <v>19903</v>
      </c>
      <c r="CD21" s="74">
        <f t="shared" si="39"/>
        <v>0</v>
      </c>
      <c r="CE21" s="74">
        <f t="shared" si="40"/>
        <v>0</v>
      </c>
      <c r="CF21" s="75">
        <f t="shared" si="41"/>
        <v>127037</v>
      </c>
      <c r="CG21" s="74">
        <f t="shared" si="42"/>
        <v>0</v>
      </c>
      <c r="CH21" s="74">
        <f t="shared" si="43"/>
        <v>280</v>
      </c>
      <c r="CI21" s="74">
        <f t="shared" si="44"/>
        <v>127489</v>
      </c>
    </row>
    <row r="22" spans="1:87" s="50" customFormat="1" ht="12" customHeight="1">
      <c r="A22" s="53" t="s">
        <v>337</v>
      </c>
      <c r="B22" s="54" t="s">
        <v>367</v>
      </c>
      <c r="C22" s="53" t="s">
        <v>368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3735</v>
      </c>
      <c r="L22" s="74">
        <f t="shared" si="5"/>
        <v>74654</v>
      </c>
      <c r="M22" s="74">
        <f t="shared" si="6"/>
        <v>5813</v>
      </c>
      <c r="N22" s="74">
        <v>5813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68841</v>
      </c>
      <c r="X22" s="74">
        <v>67746</v>
      </c>
      <c r="Y22" s="74">
        <v>1025</v>
      </c>
      <c r="Z22" s="74">
        <v>70</v>
      </c>
      <c r="AA22" s="74">
        <v>0</v>
      </c>
      <c r="AB22" s="75">
        <v>55586</v>
      </c>
      <c r="AC22" s="74">
        <v>0</v>
      </c>
      <c r="AD22" s="74">
        <v>3473</v>
      </c>
      <c r="AE22" s="74">
        <f t="shared" si="9"/>
        <v>78127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31731</v>
      </c>
      <c r="AN22" s="74">
        <f t="shared" si="12"/>
        <v>15029</v>
      </c>
      <c r="AO22" s="74">
        <f t="shared" si="13"/>
        <v>1479</v>
      </c>
      <c r="AP22" s="74">
        <v>1479</v>
      </c>
      <c r="AQ22" s="74">
        <v>0</v>
      </c>
      <c r="AR22" s="74">
        <v>0</v>
      </c>
      <c r="AS22" s="74">
        <v>0</v>
      </c>
      <c r="AT22" s="74">
        <f t="shared" si="14"/>
        <v>938</v>
      </c>
      <c r="AU22" s="74">
        <v>592</v>
      </c>
      <c r="AV22" s="74">
        <v>346</v>
      </c>
      <c r="AW22" s="74">
        <v>0</v>
      </c>
      <c r="AX22" s="74">
        <v>0</v>
      </c>
      <c r="AY22" s="74">
        <f t="shared" si="15"/>
        <v>12612</v>
      </c>
      <c r="AZ22" s="74">
        <v>12612</v>
      </c>
      <c r="BA22" s="74">
        <v>0</v>
      </c>
      <c r="BB22" s="74">
        <v>0</v>
      </c>
      <c r="BC22" s="74">
        <v>0</v>
      </c>
      <c r="BD22" s="75">
        <v>17927</v>
      </c>
      <c r="BE22" s="74">
        <v>0</v>
      </c>
      <c r="BF22" s="74">
        <v>7543</v>
      </c>
      <c r="BG22" s="74">
        <f t="shared" si="16"/>
        <v>22572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35466</v>
      </c>
      <c r="BP22" s="74">
        <f t="shared" si="25"/>
        <v>89683</v>
      </c>
      <c r="BQ22" s="74">
        <f t="shared" si="26"/>
        <v>7292</v>
      </c>
      <c r="BR22" s="74">
        <f t="shared" si="27"/>
        <v>7292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938</v>
      </c>
      <c r="BW22" s="74">
        <f t="shared" si="32"/>
        <v>592</v>
      </c>
      <c r="BX22" s="74">
        <f t="shared" si="33"/>
        <v>346</v>
      </c>
      <c r="BY22" s="74">
        <f t="shared" si="34"/>
        <v>0</v>
      </c>
      <c r="BZ22" s="74">
        <f t="shared" si="35"/>
        <v>0</v>
      </c>
      <c r="CA22" s="74">
        <f t="shared" si="36"/>
        <v>81453</v>
      </c>
      <c r="CB22" s="74">
        <f t="shared" si="37"/>
        <v>80358</v>
      </c>
      <c r="CC22" s="74">
        <f t="shared" si="38"/>
        <v>1025</v>
      </c>
      <c r="CD22" s="74">
        <f t="shared" si="39"/>
        <v>70</v>
      </c>
      <c r="CE22" s="74">
        <f t="shared" si="40"/>
        <v>0</v>
      </c>
      <c r="CF22" s="75">
        <f t="shared" si="41"/>
        <v>73513</v>
      </c>
      <c r="CG22" s="74">
        <f t="shared" si="42"/>
        <v>0</v>
      </c>
      <c r="CH22" s="74">
        <f t="shared" si="43"/>
        <v>11016</v>
      </c>
      <c r="CI22" s="74">
        <f t="shared" si="44"/>
        <v>100699</v>
      </c>
    </row>
    <row r="23" spans="1:87" s="50" customFormat="1" ht="12" customHeight="1">
      <c r="A23" s="53" t="s">
        <v>337</v>
      </c>
      <c r="B23" s="54" t="s">
        <v>369</v>
      </c>
      <c r="C23" s="53" t="s">
        <v>370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0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0</v>
      </c>
      <c r="AD23" s="74">
        <v>0</v>
      </c>
      <c r="AE23" s="74">
        <f t="shared" si="9"/>
        <v>0</v>
      </c>
      <c r="AF23" s="74">
        <f t="shared" si="10"/>
        <v>11024</v>
      </c>
      <c r="AG23" s="74">
        <f t="shared" si="11"/>
        <v>11024</v>
      </c>
      <c r="AH23" s="74">
        <v>0</v>
      </c>
      <c r="AI23" s="74">
        <v>11024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251809</v>
      </c>
      <c r="AO23" s="74">
        <f t="shared" si="13"/>
        <v>87145</v>
      </c>
      <c r="AP23" s="74">
        <v>87145</v>
      </c>
      <c r="AQ23" s="74">
        <v>0</v>
      </c>
      <c r="AR23" s="74">
        <v>0</v>
      </c>
      <c r="AS23" s="74">
        <v>0</v>
      </c>
      <c r="AT23" s="74">
        <f t="shared" si="14"/>
        <v>128686</v>
      </c>
      <c r="AU23" s="74">
        <v>0</v>
      </c>
      <c r="AV23" s="74">
        <v>128686</v>
      </c>
      <c r="AW23" s="74">
        <v>0</v>
      </c>
      <c r="AX23" s="74">
        <v>0</v>
      </c>
      <c r="AY23" s="74">
        <f t="shared" si="15"/>
        <v>35978</v>
      </c>
      <c r="AZ23" s="74">
        <v>35102</v>
      </c>
      <c r="BA23" s="74">
        <v>0</v>
      </c>
      <c r="BB23" s="74">
        <v>0</v>
      </c>
      <c r="BC23" s="74">
        <v>876</v>
      </c>
      <c r="BD23" s="75">
        <v>0</v>
      </c>
      <c r="BE23" s="74">
        <v>0</v>
      </c>
      <c r="BF23" s="74">
        <v>0</v>
      </c>
      <c r="BG23" s="74">
        <f t="shared" si="16"/>
        <v>262833</v>
      </c>
      <c r="BH23" s="74">
        <f aca="true" t="shared" si="45" ref="BH23:BN28">SUM(D23,AF23)</f>
        <v>11024</v>
      </c>
      <c r="BI23" s="74">
        <f t="shared" si="45"/>
        <v>11024</v>
      </c>
      <c r="BJ23" s="74">
        <f t="shared" si="45"/>
        <v>0</v>
      </c>
      <c r="BK23" s="74">
        <f t="shared" si="45"/>
        <v>11024</v>
      </c>
      <c r="BL23" s="74">
        <f t="shared" si="45"/>
        <v>0</v>
      </c>
      <c r="BM23" s="74">
        <f t="shared" si="45"/>
        <v>0</v>
      </c>
      <c r="BN23" s="74">
        <f t="shared" si="45"/>
        <v>0</v>
      </c>
      <c r="BO23" s="75">
        <v>0</v>
      </c>
      <c r="BP23" s="74">
        <f aca="true" t="shared" si="46" ref="BP23:CE28">SUM(L23,AN23)</f>
        <v>251809</v>
      </c>
      <c r="BQ23" s="74">
        <f t="shared" si="46"/>
        <v>87145</v>
      </c>
      <c r="BR23" s="74">
        <f t="shared" si="46"/>
        <v>87145</v>
      </c>
      <c r="BS23" s="74">
        <f t="shared" si="46"/>
        <v>0</v>
      </c>
      <c r="BT23" s="74">
        <f t="shared" si="46"/>
        <v>0</v>
      </c>
      <c r="BU23" s="74">
        <f t="shared" si="46"/>
        <v>0</v>
      </c>
      <c r="BV23" s="74">
        <f t="shared" si="46"/>
        <v>128686</v>
      </c>
      <c r="BW23" s="74">
        <f t="shared" si="46"/>
        <v>0</v>
      </c>
      <c r="BX23" s="74">
        <f t="shared" si="46"/>
        <v>128686</v>
      </c>
      <c r="BY23" s="74">
        <f t="shared" si="46"/>
        <v>0</v>
      </c>
      <c r="BZ23" s="74">
        <f t="shared" si="46"/>
        <v>0</v>
      </c>
      <c r="CA23" s="74">
        <f t="shared" si="46"/>
        <v>35978</v>
      </c>
      <c r="CB23" s="74">
        <f t="shared" si="46"/>
        <v>35102</v>
      </c>
      <c r="CC23" s="74">
        <f t="shared" si="46"/>
        <v>0</v>
      </c>
      <c r="CD23" s="74">
        <f t="shared" si="46"/>
        <v>0</v>
      </c>
      <c r="CE23" s="74">
        <f t="shared" si="46"/>
        <v>876</v>
      </c>
      <c r="CF23" s="75">
        <v>0</v>
      </c>
      <c r="CG23" s="74">
        <f aca="true" t="shared" si="47" ref="CG23:CI28">SUM(AC23,BE23)</f>
        <v>0</v>
      </c>
      <c r="CH23" s="74">
        <f t="shared" si="47"/>
        <v>0</v>
      </c>
      <c r="CI23" s="74">
        <f t="shared" si="47"/>
        <v>262833</v>
      </c>
    </row>
    <row r="24" spans="1:87" s="50" customFormat="1" ht="12" customHeight="1">
      <c r="A24" s="53" t="s">
        <v>337</v>
      </c>
      <c r="B24" s="54" t="s">
        <v>371</v>
      </c>
      <c r="C24" s="53" t="s">
        <v>372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0</v>
      </c>
      <c r="AD24" s="74">
        <v>0</v>
      </c>
      <c r="AE24" s="74">
        <f t="shared" si="9"/>
        <v>0</v>
      </c>
      <c r="AF24" s="74">
        <f t="shared" si="10"/>
        <v>105710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105710</v>
      </c>
      <c r="AM24" s="75">
        <v>0</v>
      </c>
      <c r="AN24" s="74">
        <f t="shared" si="12"/>
        <v>340585</v>
      </c>
      <c r="AO24" s="74">
        <f t="shared" si="13"/>
        <v>153666</v>
      </c>
      <c r="AP24" s="74">
        <v>32861</v>
      </c>
      <c r="AQ24" s="74">
        <v>0</v>
      </c>
      <c r="AR24" s="74">
        <v>120805</v>
      </c>
      <c r="AS24" s="74">
        <v>0</v>
      </c>
      <c r="AT24" s="74">
        <f t="shared" si="14"/>
        <v>172989</v>
      </c>
      <c r="AU24" s="74">
        <v>0</v>
      </c>
      <c r="AV24" s="74">
        <v>172989</v>
      </c>
      <c r="AW24" s="74">
        <v>0</v>
      </c>
      <c r="AX24" s="74">
        <v>0</v>
      </c>
      <c r="AY24" s="74">
        <f t="shared" si="15"/>
        <v>13930</v>
      </c>
      <c r="AZ24" s="74">
        <v>418</v>
      </c>
      <c r="BA24" s="74">
        <v>3297</v>
      </c>
      <c r="BB24" s="74">
        <v>1873</v>
      </c>
      <c r="BC24" s="74">
        <v>8342</v>
      </c>
      <c r="BD24" s="75">
        <v>0</v>
      </c>
      <c r="BE24" s="74">
        <v>0</v>
      </c>
      <c r="BF24" s="74">
        <v>4313</v>
      </c>
      <c r="BG24" s="74">
        <f t="shared" si="16"/>
        <v>450608</v>
      </c>
      <c r="BH24" s="74">
        <f t="shared" si="45"/>
        <v>105710</v>
      </c>
      <c r="BI24" s="74">
        <f t="shared" si="45"/>
        <v>0</v>
      </c>
      <c r="BJ24" s="74">
        <f t="shared" si="45"/>
        <v>0</v>
      </c>
      <c r="BK24" s="74">
        <f t="shared" si="45"/>
        <v>0</v>
      </c>
      <c r="BL24" s="74">
        <f t="shared" si="45"/>
        <v>0</v>
      </c>
      <c r="BM24" s="74">
        <f t="shared" si="45"/>
        <v>0</v>
      </c>
      <c r="BN24" s="74">
        <f t="shared" si="45"/>
        <v>105710</v>
      </c>
      <c r="BO24" s="75">
        <v>0</v>
      </c>
      <c r="BP24" s="74">
        <f t="shared" si="46"/>
        <v>340585</v>
      </c>
      <c r="BQ24" s="74">
        <f t="shared" si="46"/>
        <v>153666</v>
      </c>
      <c r="BR24" s="74">
        <f t="shared" si="46"/>
        <v>32861</v>
      </c>
      <c r="BS24" s="74">
        <f t="shared" si="46"/>
        <v>0</v>
      </c>
      <c r="BT24" s="74">
        <f t="shared" si="46"/>
        <v>120805</v>
      </c>
      <c r="BU24" s="74">
        <f t="shared" si="46"/>
        <v>0</v>
      </c>
      <c r="BV24" s="74">
        <f t="shared" si="46"/>
        <v>172989</v>
      </c>
      <c r="BW24" s="74">
        <f t="shared" si="46"/>
        <v>0</v>
      </c>
      <c r="BX24" s="74">
        <f t="shared" si="46"/>
        <v>172989</v>
      </c>
      <c r="BY24" s="74">
        <f t="shared" si="46"/>
        <v>0</v>
      </c>
      <c r="BZ24" s="74">
        <f t="shared" si="46"/>
        <v>0</v>
      </c>
      <c r="CA24" s="74">
        <f t="shared" si="46"/>
        <v>13930</v>
      </c>
      <c r="CB24" s="74">
        <f t="shared" si="46"/>
        <v>418</v>
      </c>
      <c r="CC24" s="74">
        <f t="shared" si="46"/>
        <v>3297</v>
      </c>
      <c r="CD24" s="74">
        <f t="shared" si="46"/>
        <v>1873</v>
      </c>
      <c r="CE24" s="74">
        <f t="shared" si="46"/>
        <v>8342</v>
      </c>
      <c r="CF24" s="75">
        <v>0</v>
      </c>
      <c r="CG24" s="74">
        <f t="shared" si="47"/>
        <v>0</v>
      </c>
      <c r="CH24" s="74">
        <f t="shared" si="47"/>
        <v>4313</v>
      </c>
      <c r="CI24" s="74">
        <f t="shared" si="47"/>
        <v>450608</v>
      </c>
    </row>
    <row r="25" spans="1:87" s="50" customFormat="1" ht="12" customHeight="1">
      <c r="A25" s="53" t="s">
        <v>337</v>
      </c>
      <c r="B25" s="54" t="s">
        <v>373</v>
      </c>
      <c r="C25" s="53" t="s">
        <v>374</v>
      </c>
      <c r="D25" s="74">
        <f t="shared" si="3"/>
        <v>73069</v>
      </c>
      <c r="E25" s="74">
        <f t="shared" si="4"/>
        <v>73069</v>
      </c>
      <c r="F25" s="74">
        <v>0</v>
      </c>
      <c r="G25" s="74">
        <v>72387</v>
      </c>
      <c r="H25" s="74">
        <v>0</v>
      </c>
      <c r="I25" s="74">
        <v>682</v>
      </c>
      <c r="J25" s="74">
        <v>0</v>
      </c>
      <c r="K25" s="75">
        <v>0</v>
      </c>
      <c r="L25" s="74">
        <f t="shared" si="5"/>
        <v>437327</v>
      </c>
      <c r="M25" s="74">
        <f t="shared" si="6"/>
        <v>130544</v>
      </c>
      <c r="N25" s="74">
        <v>115512</v>
      </c>
      <c r="O25" s="74">
        <v>0</v>
      </c>
      <c r="P25" s="74">
        <v>15032</v>
      </c>
      <c r="Q25" s="74">
        <v>0</v>
      </c>
      <c r="R25" s="74">
        <f t="shared" si="7"/>
        <v>204082</v>
      </c>
      <c r="S25" s="74">
        <v>0</v>
      </c>
      <c r="T25" s="74">
        <v>194451</v>
      </c>
      <c r="U25" s="74">
        <v>9631</v>
      </c>
      <c r="V25" s="74">
        <v>0</v>
      </c>
      <c r="W25" s="74">
        <f t="shared" si="8"/>
        <v>102701</v>
      </c>
      <c r="X25" s="74">
        <v>141</v>
      </c>
      <c r="Y25" s="74">
        <v>89397</v>
      </c>
      <c r="Z25" s="74">
        <v>10052</v>
      </c>
      <c r="AA25" s="74">
        <v>3111</v>
      </c>
      <c r="AB25" s="75">
        <v>0</v>
      </c>
      <c r="AC25" s="74">
        <v>0</v>
      </c>
      <c r="AD25" s="74">
        <v>17045</v>
      </c>
      <c r="AE25" s="74">
        <f t="shared" si="9"/>
        <v>527441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0</v>
      </c>
      <c r="BE25" s="74">
        <v>0</v>
      </c>
      <c r="BF25" s="74">
        <v>0</v>
      </c>
      <c r="BG25" s="74">
        <f t="shared" si="16"/>
        <v>0</v>
      </c>
      <c r="BH25" s="74">
        <f t="shared" si="45"/>
        <v>73069</v>
      </c>
      <c r="BI25" s="74">
        <f t="shared" si="45"/>
        <v>73069</v>
      </c>
      <c r="BJ25" s="74">
        <f t="shared" si="45"/>
        <v>0</v>
      </c>
      <c r="BK25" s="74">
        <f t="shared" si="45"/>
        <v>72387</v>
      </c>
      <c r="BL25" s="74">
        <f t="shared" si="45"/>
        <v>0</v>
      </c>
      <c r="BM25" s="74">
        <f t="shared" si="45"/>
        <v>682</v>
      </c>
      <c r="BN25" s="74">
        <f t="shared" si="45"/>
        <v>0</v>
      </c>
      <c r="BO25" s="75">
        <v>0</v>
      </c>
      <c r="BP25" s="74">
        <f t="shared" si="46"/>
        <v>437327</v>
      </c>
      <c r="BQ25" s="74">
        <f t="shared" si="46"/>
        <v>130544</v>
      </c>
      <c r="BR25" s="74">
        <f t="shared" si="46"/>
        <v>115512</v>
      </c>
      <c r="BS25" s="74">
        <f t="shared" si="46"/>
        <v>0</v>
      </c>
      <c r="BT25" s="74">
        <f t="shared" si="46"/>
        <v>15032</v>
      </c>
      <c r="BU25" s="74">
        <f t="shared" si="46"/>
        <v>0</v>
      </c>
      <c r="BV25" s="74">
        <f t="shared" si="46"/>
        <v>204082</v>
      </c>
      <c r="BW25" s="74">
        <f t="shared" si="46"/>
        <v>0</v>
      </c>
      <c r="BX25" s="74">
        <f t="shared" si="46"/>
        <v>194451</v>
      </c>
      <c r="BY25" s="74">
        <f t="shared" si="46"/>
        <v>9631</v>
      </c>
      <c r="BZ25" s="74">
        <f t="shared" si="46"/>
        <v>0</v>
      </c>
      <c r="CA25" s="74">
        <f t="shared" si="46"/>
        <v>102701</v>
      </c>
      <c r="CB25" s="74">
        <f t="shared" si="46"/>
        <v>141</v>
      </c>
      <c r="CC25" s="74">
        <f t="shared" si="46"/>
        <v>89397</v>
      </c>
      <c r="CD25" s="74">
        <f t="shared" si="46"/>
        <v>10052</v>
      </c>
      <c r="CE25" s="74">
        <f t="shared" si="46"/>
        <v>3111</v>
      </c>
      <c r="CF25" s="75">
        <v>0</v>
      </c>
      <c r="CG25" s="74">
        <f t="shared" si="47"/>
        <v>0</v>
      </c>
      <c r="CH25" s="74">
        <f t="shared" si="47"/>
        <v>17045</v>
      </c>
      <c r="CI25" s="74">
        <f t="shared" si="47"/>
        <v>527441</v>
      </c>
    </row>
    <row r="26" spans="1:87" s="50" customFormat="1" ht="12" customHeight="1">
      <c r="A26" s="53" t="s">
        <v>337</v>
      </c>
      <c r="B26" s="54" t="s">
        <v>375</v>
      </c>
      <c r="C26" s="53" t="s">
        <v>376</v>
      </c>
      <c r="D26" s="74">
        <f t="shared" si="3"/>
        <v>35217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35217</v>
      </c>
      <c r="K26" s="75">
        <v>0</v>
      </c>
      <c r="L26" s="74">
        <f t="shared" si="5"/>
        <v>555744</v>
      </c>
      <c r="M26" s="74">
        <f t="shared" si="6"/>
        <v>203075</v>
      </c>
      <c r="N26" s="74">
        <v>56735</v>
      </c>
      <c r="O26" s="74">
        <v>0</v>
      </c>
      <c r="P26" s="74">
        <v>140374</v>
      </c>
      <c r="Q26" s="74">
        <v>5966</v>
      </c>
      <c r="R26" s="74">
        <f t="shared" si="7"/>
        <v>338032</v>
      </c>
      <c r="S26" s="74">
        <v>0</v>
      </c>
      <c r="T26" s="74">
        <v>323294</v>
      </c>
      <c r="U26" s="74">
        <v>14738</v>
      </c>
      <c r="V26" s="74">
        <v>0</v>
      </c>
      <c r="W26" s="74">
        <f t="shared" si="8"/>
        <v>14637</v>
      </c>
      <c r="X26" s="74">
        <v>0</v>
      </c>
      <c r="Y26" s="74">
        <v>0</v>
      </c>
      <c r="Z26" s="74">
        <v>0</v>
      </c>
      <c r="AA26" s="74">
        <v>14637</v>
      </c>
      <c r="AB26" s="75">
        <v>0</v>
      </c>
      <c r="AC26" s="74">
        <v>0</v>
      </c>
      <c r="AD26" s="74">
        <v>900</v>
      </c>
      <c r="AE26" s="74">
        <f t="shared" si="9"/>
        <v>591861</v>
      </c>
      <c r="AF26" s="74">
        <f t="shared" si="10"/>
        <v>350298</v>
      </c>
      <c r="AG26" s="74">
        <f t="shared" si="11"/>
        <v>349563</v>
      </c>
      <c r="AH26" s="74">
        <v>0</v>
      </c>
      <c r="AI26" s="74">
        <v>349563</v>
      </c>
      <c r="AJ26" s="74">
        <v>0</v>
      </c>
      <c r="AK26" s="74">
        <v>0</v>
      </c>
      <c r="AL26" s="74">
        <v>735</v>
      </c>
      <c r="AM26" s="75">
        <v>0</v>
      </c>
      <c r="AN26" s="74">
        <f t="shared" si="12"/>
        <v>129203</v>
      </c>
      <c r="AO26" s="74">
        <f t="shared" si="13"/>
        <v>65913</v>
      </c>
      <c r="AP26" s="74">
        <v>27464</v>
      </c>
      <c r="AQ26" s="74">
        <v>0</v>
      </c>
      <c r="AR26" s="74">
        <v>38449</v>
      </c>
      <c r="AS26" s="74">
        <v>0</v>
      </c>
      <c r="AT26" s="74">
        <f t="shared" si="14"/>
        <v>63290</v>
      </c>
      <c r="AU26" s="74">
        <v>0</v>
      </c>
      <c r="AV26" s="74">
        <v>63290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0</v>
      </c>
      <c r="BE26" s="74">
        <v>0</v>
      </c>
      <c r="BF26" s="74">
        <v>45030</v>
      </c>
      <c r="BG26" s="74">
        <f t="shared" si="16"/>
        <v>524531</v>
      </c>
      <c r="BH26" s="74">
        <f t="shared" si="45"/>
        <v>385515</v>
      </c>
      <c r="BI26" s="74">
        <f t="shared" si="45"/>
        <v>349563</v>
      </c>
      <c r="BJ26" s="74">
        <f t="shared" si="45"/>
        <v>0</v>
      </c>
      <c r="BK26" s="74">
        <f t="shared" si="45"/>
        <v>349563</v>
      </c>
      <c r="BL26" s="74">
        <f t="shared" si="45"/>
        <v>0</v>
      </c>
      <c r="BM26" s="74">
        <f t="shared" si="45"/>
        <v>0</v>
      </c>
      <c r="BN26" s="74">
        <f t="shared" si="45"/>
        <v>35952</v>
      </c>
      <c r="BO26" s="75">
        <v>0</v>
      </c>
      <c r="BP26" s="74">
        <f t="shared" si="46"/>
        <v>684947</v>
      </c>
      <c r="BQ26" s="74">
        <f t="shared" si="46"/>
        <v>268988</v>
      </c>
      <c r="BR26" s="74">
        <f t="shared" si="46"/>
        <v>84199</v>
      </c>
      <c r="BS26" s="74">
        <f t="shared" si="46"/>
        <v>0</v>
      </c>
      <c r="BT26" s="74">
        <f t="shared" si="46"/>
        <v>178823</v>
      </c>
      <c r="BU26" s="74">
        <f t="shared" si="46"/>
        <v>5966</v>
      </c>
      <c r="BV26" s="74">
        <f t="shared" si="46"/>
        <v>401322</v>
      </c>
      <c r="BW26" s="74">
        <f t="shared" si="46"/>
        <v>0</v>
      </c>
      <c r="BX26" s="74">
        <f t="shared" si="46"/>
        <v>386584</v>
      </c>
      <c r="BY26" s="74">
        <f t="shared" si="46"/>
        <v>14738</v>
      </c>
      <c r="BZ26" s="74">
        <f t="shared" si="46"/>
        <v>0</v>
      </c>
      <c r="CA26" s="74">
        <f t="shared" si="46"/>
        <v>14637</v>
      </c>
      <c r="CB26" s="74">
        <f t="shared" si="46"/>
        <v>0</v>
      </c>
      <c r="CC26" s="74">
        <f t="shared" si="46"/>
        <v>0</v>
      </c>
      <c r="CD26" s="74">
        <f t="shared" si="46"/>
        <v>0</v>
      </c>
      <c r="CE26" s="74">
        <f t="shared" si="46"/>
        <v>14637</v>
      </c>
      <c r="CF26" s="75">
        <v>0</v>
      </c>
      <c r="CG26" s="74">
        <f t="shared" si="47"/>
        <v>0</v>
      </c>
      <c r="CH26" s="74">
        <f t="shared" si="47"/>
        <v>45930</v>
      </c>
      <c r="CI26" s="74">
        <f t="shared" si="47"/>
        <v>1116392</v>
      </c>
    </row>
    <row r="27" spans="1:87" s="50" customFormat="1" ht="12" customHeight="1">
      <c r="A27" s="53" t="s">
        <v>337</v>
      </c>
      <c r="B27" s="54" t="s">
        <v>377</v>
      </c>
      <c r="C27" s="53" t="s">
        <v>378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1886288</v>
      </c>
      <c r="M27" s="74">
        <f t="shared" si="6"/>
        <v>595399</v>
      </c>
      <c r="N27" s="74">
        <v>501673</v>
      </c>
      <c r="O27" s="74">
        <v>0</v>
      </c>
      <c r="P27" s="74">
        <v>93726</v>
      </c>
      <c r="Q27" s="74">
        <v>0</v>
      </c>
      <c r="R27" s="74">
        <f t="shared" si="7"/>
        <v>530103</v>
      </c>
      <c r="S27" s="74">
        <v>0</v>
      </c>
      <c r="T27" s="74">
        <v>385035</v>
      </c>
      <c r="U27" s="74">
        <v>145068</v>
      </c>
      <c r="V27" s="74">
        <v>0</v>
      </c>
      <c r="W27" s="74">
        <f t="shared" si="8"/>
        <v>755242</v>
      </c>
      <c r="X27" s="74">
        <v>0</v>
      </c>
      <c r="Y27" s="74">
        <v>608004</v>
      </c>
      <c r="Z27" s="74">
        <v>8627</v>
      </c>
      <c r="AA27" s="74">
        <v>138611</v>
      </c>
      <c r="AB27" s="75">
        <v>0</v>
      </c>
      <c r="AC27" s="74">
        <v>5544</v>
      </c>
      <c r="AD27" s="74">
        <v>252540</v>
      </c>
      <c r="AE27" s="74">
        <f t="shared" si="9"/>
        <v>2138828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0</v>
      </c>
      <c r="BE27" s="74">
        <v>0</v>
      </c>
      <c r="BF27" s="74">
        <v>0</v>
      </c>
      <c r="BG27" s="74">
        <f t="shared" si="16"/>
        <v>0</v>
      </c>
      <c r="BH27" s="74">
        <f t="shared" si="45"/>
        <v>0</v>
      </c>
      <c r="BI27" s="74">
        <f t="shared" si="45"/>
        <v>0</v>
      </c>
      <c r="BJ27" s="74">
        <f t="shared" si="45"/>
        <v>0</v>
      </c>
      <c r="BK27" s="74">
        <f t="shared" si="45"/>
        <v>0</v>
      </c>
      <c r="BL27" s="74">
        <f t="shared" si="45"/>
        <v>0</v>
      </c>
      <c r="BM27" s="74">
        <f t="shared" si="45"/>
        <v>0</v>
      </c>
      <c r="BN27" s="74">
        <f t="shared" si="45"/>
        <v>0</v>
      </c>
      <c r="BO27" s="75">
        <v>0</v>
      </c>
      <c r="BP27" s="74">
        <f t="shared" si="46"/>
        <v>1886288</v>
      </c>
      <c r="BQ27" s="74">
        <f t="shared" si="46"/>
        <v>595399</v>
      </c>
      <c r="BR27" s="74">
        <f t="shared" si="46"/>
        <v>501673</v>
      </c>
      <c r="BS27" s="74">
        <f t="shared" si="46"/>
        <v>0</v>
      </c>
      <c r="BT27" s="74">
        <f t="shared" si="46"/>
        <v>93726</v>
      </c>
      <c r="BU27" s="74">
        <f t="shared" si="46"/>
        <v>0</v>
      </c>
      <c r="BV27" s="74">
        <f t="shared" si="46"/>
        <v>530103</v>
      </c>
      <c r="BW27" s="74">
        <f t="shared" si="46"/>
        <v>0</v>
      </c>
      <c r="BX27" s="74">
        <f t="shared" si="46"/>
        <v>385035</v>
      </c>
      <c r="BY27" s="74">
        <f t="shared" si="46"/>
        <v>145068</v>
      </c>
      <c r="BZ27" s="74">
        <f t="shared" si="46"/>
        <v>0</v>
      </c>
      <c r="CA27" s="74">
        <f t="shared" si="46"/>
        <v>755242</v>
      </c>
      <c r="CB27" s="74">
        <f t="shared" si="46"/>
        <v>0</v>
      </c>
      <c r="CC27" s="74">
        <f t="shared" si="46"/>
        <v>608004</v>
      </c>
      <c r="CD27" s="74">
        <f t="shared" si="46"/>
        <v>8627</v>
      </c>
      <c r="CE27" s="74">
        <f t="shared" si="46"/>
        <v>138611</v>
      </c>
      <c r="CF27" s="75">
        <v>0</v>
      </c>
      <c r="CG27" s="74">
        <f t="shared" si="47"/>
        <v>5544</v>
      </c>
      <c r="CH27" s="74">
        <f t="shared" si="47"/>
        <v>252540</v>
      </c>
      <c r="CI27" s="74">
        <f t="shared" si="47"/>
        <v>2138828</v>
      </c>
    </row>
    <row r="28" spans="1:87" s="50" customFormat="1" ht="12" customHeight="1">
      <c r="A28" s="53" t="s">
        <v>337</v>
      </c>
      <c r="B28" s="54" t="s">
        <v>379</v>
      </c>
      <c r="C28" s="53" t="s">
        <v>380</v>
      </c>
      <c r="D28" s="74">
        <f t="shared" si="3"/>
        <v>13819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13819</v>
      </c>
      <c r="K28" s="75">
        <v>0</v>
      </c>
      <c r="L28" s="74">
        <f t="shared" si="5"/>
        <v>43356</v>
      </c>
      <c r="M28" s="74">
        <f t="shared" si="6"/>
        <v>43356</v>
      </c>
      <c r="N28" s="74">
        <v>43356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13280</v>
      </c>
      <c r="AE28" s="74">
        <f t="shared" si="9"/>
        <v>70455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0</v>
      </c>
      <c r="BH28" s="74">
        <f t="shared" si="45"/>
        <v>13819</v>
      </c>
      <c r="BI28" s="74">
        <f t="shared" si="45"/>
        <v>0</v>
      </c>
      <c r="BJ28" s="74">
        <f t="shared" si="45"/>
        <v>0</v>
      </c>
      <c r="BK28" s="74">
        <f t="shared" si="45"/>
        <v>0</v>
      </c>
      <c r="BL28" s="74">
        <f t="shared" si="45"/>
        <v>0</v>
      </c>
      <c r="BM28" s="74">
        <f t="shared" si="45"/>
        <v>0</v>
      </c>
      <c r="BN28" s="74">
        <f t="shared" si="45"/>
        <v>13819</v>
      </c>
      <c r="BO28" s="75">
        <v>0</v>
      </c>
      <c r="BP28" s="74">
        <f t="shared" si="46"/>
        <v>43356</v>
      </c>
      <c r="BQ28" s="74">
        <f t="shared" si="46"/>
        <v>43356</v>
      </c>
      <c r="BR28" s="74">
        <f t="shared" si="46"/>
        <v>43356</v>
      </c>
      <c r="BS28" s="74">
        <f t="shared" si="46"/>
        <v>0</v>
      </c>
      <c r="BT28" s="74">
        <f t="shared" si="46"/>
        <v>0</v>
      </c>
      <c r="BU28" s="74">
        <f t="shared" si="46"/>
        <v>0</v>
      </c>
      <c r="BV28" s="74">
        <f t="shared" si="46"/>
        <v>0</v>
      </c>
      <c r="BW28" s="74">
        <f t="shared" si="46"/>
        <v>0</v>
      </c>
      <c r="BX28" s="74">
        <f t="shared" si="46"/>
        <v>0</v>
      </c>
      <c r="BY28" s="74">
        <f t="shared" si="46"/>
        <v>0</v>
      </c>
      <c r="BZ28" s="74">
        <f t="shared" si="46"/>
        <v>0</v>
      </c>
      <c r="CA28" s="74">
        <f t="shared" si="46"/>
        <v>0</v>
      </c>
      <c r="CB28" s="74">
        <f t="shared" si="46"/>
        <v>0</v>
      </c>
      <c r="CC28" s="74">
        <f t="shared" si="46"/>
        <v>0</v>
      </c>
      <c r="CD28" s="74">
        <f t="shared" si="46"/>
        <v>0</v>
      </c>
      <c r="CE28" s="74">
        <f t="shared" si="46"/>
        <v>0</v>
      </c>
      <c r="CF28" s="75">
        <v>0</v>
      </c>
      <c r="CG28" s="74">
        <f t="shared" si="47"/>
        <v>0</v>
      </c>
      <c r="CH28" s="74">
        <f t="shared" si="47"/>
        <v>13280</v>
      </c>
      <c r="CI28" s="74">
        <f t="shared" si="47"/>
        <v>70455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381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382</v>
      </c>
      <c r="B2" s="147" t="s">
        <v>383</v>
      </c>
      <c r="C2" s="156" t="s">
        <v>384</v>
      </c>
      <c r="D2" s="139" t="s">
        <v>385</v>
      </c>
      <c r="E2" s="114"/>
      <c r="F2" s="114"/>
      <c r="G2" s="114"/>
      <c r="H2" s="114"/>
      <c r="I2" s="114"/>
      <c r="J2" s="139" t="s">
        <v>37</v>
      </c>
      <c r="K2" s="59"/>
      <c r="L2" s="59"/>
      <c r="M2" s="59"/>
      <c r="N2" s="59"/>
      <c r="O2" s="59"/>
      <c r="P2" s="59"/>
      <c r="Q2" s="115"/>
      <c r="R2" s="139" t="s">
        <v>386</v>
      </c>
      <c r="S2" s="59"/>
      <c r="T2" s="59"/>
      <c r="U2" s="59"/>
      <c r="V2" s="59"/>
      <c r="W2" s="59"/>
      <c r="X2" s="59"/>
      <c r="Y2" s="115"/>
      <c r="Z2" s="139" t="s">
        <v>387</v>
      </c>
      <c r="AA2" s="59"/>
      <c r="AB2" s="59"/>
      <c r="AC2" s="59"/>
      <c r="AD2" s="59"/>
      <c r="AE2" s="59"/>
      <c r="AF2" s="59"/>
      <c r="AG2" s="115"/>
      <c r="AH2" s="139" t="s">
        <v>388</v>
      </c>
      <c r="AI2" s="59"/>
      <c r="AJ2" s="59"/>
      <c r="AK2" s="59"/>
      <c r="AL2" s="59"/>
      <c r="AM2" s="59"/>
      <c r="AN2" s="59"/>
      <c r="AO2" s="115"/>
      <c r="AP2" s="139" t="s">
        <v>38</v>
      </c>
      <c r="AQ2" s="59"/>
      <c r="AR2" s="59"/>
      <c r="AS2" s="59"/>
      <c r="AT2" s="59"/>
      <c r="AU2" s="59"/>
      <c r="AV2" s="59"/>
      <c r="AW2" s="115"/>
      <c r="AX2" s="139" t="s">
        <v>39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389</v>
      </c>
      <c r="E4" s="59"/>
      <c r="F4" s="118"/>
      <c r="G4" s="119" t="s">
        <v>390</v>
      </c>
      <c r="H4" s="59"/>
      <c r="I4" s="118"/>
      <c r="J4" s="159" t="s">
        <v>391</v>
      </c>
      <c r="K4" s="156" t="s">
        <v>392</v>
      </c>
      <c r="L4" s="119" t="s">
        <v>0</v>
      </c>
      <c r="M4" s="59"/>
      <c r="N4" s="118"/>
      <c r="O4" s="119" t="s">
        <v>393</v>
      </c>
      <c r="P4" s="59"/>
      <c r="Q4" s="118"/>
      <c r="R4" s="159" t="s">
        <v>36</v>
      </c>
      <c r="S4" s="156" t="s">
        <v>392</v>
      </c>
      <c r="T4" s="119" t="s">
        <v>389</v>
      </c>
      <c r="U4" s="59"/>
      <c r="V4" s="118"/>
      <c r="W4" s="119" t="s">
        <v>390</v>
      </c>
      <c r="X4" s="59"/>
      <c r="Y4" s="118"/>
      <c r="Z4" s="159" t="s">
        <v>36</v>
      </c>
      <c r="AA4" s="156" t="s">
        <v>394</v>
      </c>
      <c r="AB4" s="119" t="s">
        <v>0</v>
      </c>
      <c r="AC4" s="59"/>
      <c r="AD4" s="118"/>
      <c r="AE4" s="119" t="s">
        <v>390</v>
      </c>
      <c r="AF4" s="59"/>
      <c r="AG4" s="118"/>
      <c r="AH4" s="159" t="s">
        <v>391</v>
      </c>
      <c r="AI4" s="156" t="s">
        <v>392</v>
      </c>
      <c r="AJ4" s="119" t="s">
        <v>0</v>
      </c>
      <c r="AK4" s="59"/>
      <c r="AL4" s="118"/>
      <c r="AM4" s="119" t="s">
        <v>393</v>
      </c>
      <c r="AN4" s="59"/>
      <c r="AO4" s="118"/>
      <c r="AP4" s="159" t="s">
        <v>36</v>
      </c>
      <c r="AQ4" s="156" t="s">
        <v>392</v>
      </c>
      <c r="AR4" s="119" t="s">
        <v>389</v>
      </c>
      <c r="AS4" s="59"/>
      <c r="AT4" s="118"/>
      <c r="AU4" s="119" t="s">
        <v>390</v>
      </c>
      <c r="AV4" s="59"/>
      <c r="AW4" s="118"/>
      <c r="AX4" s="159" t="s">
        <v>36</v>
      </c>
      <c r="AY4" s="156" t="s">
        <v>394</v>
      </c>
      <c r="AZ4" s="119" t="s">
        <v>0</v>
      </c>
      <c r="BA4" s="59"/>
      <c r="BB4" s="118"/>
      <c r="BC4" s="119" t="s">
        <v>390</v>
      </c>
      <c r="BD4" s="59"/>
      <c r="BE4" s="118"/>
    </row>
    <row r="5" spans="1:57" s="45" customFormat="1" ht="22.5">
      <c r="A5" s="160"/>
      <c r="B5" s="148"/>
      <c r="C5" s="157"/>
      <c r="D5" s="140" t="s">
        <v>396</v>
      </c>
      <c r="E5" s="128" t="s">
        <v>397</v>
      </c>
      <c r="F5" s="129" t="s">
        <v>398</v>
      </c>
      <c r="G5" s="118" t="s">
        <v>399</v>
      </c>
      <c r="H5" s="128" t="s">
        <v>400</v>
      </c>
      <c r="I5" s="129" t="s">
        <v>401</v>
      </c>
      <c r="J5" s="160"/>
      <c r="K5" s="157"/>
      <c r="L5" s="140" t="s">
        <v>396</v>
      </c>
      <c r="M5" s="128" t="s">
        <v>397</v>
      </c>
      <c r="N5" s="129" t="s">
        <v>403</v>
      </c>
      <c r="O5" s="140" t="s">
        <v>399</v>
      </c>
      <c r="P5" s="128" t="s">
        <v>400</v>
      </c>
      <c r="Q5" s="129" t="s">
        <v>404</v>
      </c>
      <c r="R5" s="160"/>
      <c r="S5" s="157"/>
      <c r="T5" s="140" t="s">
        <v>396</v>
      </c>
      <c r="U5" s="128" t="s">
        <v>397</v>
      </c>
      <c r="V5" s="129" t="s">
        <v>403</v>
      </c>
      <c r="W5" s="140" t="s">
        <v>399</v>
      </c>
      <c r="X5" s="128" t="s">
        <v>400</v>
      </c>
      <c r="Y5" s="129" t="s">
        <v>404</v>
      </c>
      <c r="Z5" s="160"/>
      <c r="AA5" s="157"/>
      <c r="AB5" s="140" t="s">
        <v>396</v>
      </c>
      <c r="AC5" s="128" t="s">
        <v>397</v>
      </c>
      <c r="AD5" s="129" t="s">
        <v>403</v>
      </c>
      <c r="AE5" s="140" t="s">
        <v>399</v>
      </c>
      <c r="AF5" s="128" t="s">
        <v>400</v>
      </c>
      <c r="AG5" s="129" t="s">
        <v>404</v>
      </c>
      <c r="AH5" s="160"/>
      <c r="AI5" s="157"/>
      <c r="AJ5" s="140" t="s">
        <v>396</v>
      </c>
      <c r="AK5" s="128" t="s">
        <v>397</v>
      </c>
      <c r="AL5" s="129" t="s">
        <v>403</v>
      </c>
      <c r="AM5" s="140" t="s">
        <v>399</v>
      </c>
      <c r="AN5" s="128" t="s">
        <v>400</v>
      </c>
      <c r="AO5" s="129" t="s">
        <v>404</v>
      </c>
      <c r="AP5" s="160"/>
      <c r="AQ5" s="157"/>
      <c r="AR5" s="140" t="s">
        <v>396</v>
      </c>
      <c r="AS5" s="128" t="s">
        <v>397</v>
      </c>
      <c r="AT5" s="129" t="s">
        <v>403</v>
      </c>
      <c r="AU5" s="140" t="s">
        <v>399</v>
      </c>
      <c r="AV5" s="128" t="s">
        <v>400</v>
      </c>
      <c r="AW5" s="129" t="s">
        <v>404</v>
      </c>
      <c r="AX5" s="160"/>
      <c r="AY5" s="157"/>
      <c r="AZ5" s="140" t="s">
        <v>396</v>
      </c>
      <c r="BA5" s="128" t="s">
        <v>397</v>
      </c>
      <c r="BB5" s="129" t="s">
        <v>403</v>
      </c>
      <c r="BC5" s="140" t="s">
        <v>399</v>
      </c>
      <c r="BD5" s="128" t="s">
        <v>400</v>
      </c>
      <c r="BE5" s="129" t="s">
        <v>404</v>
      </c>
    </row>
    <row r="6" spans="1:57" s="46" customFormat="1" ht="13.5">
      <c r="A6" s="161"/>
      <c r="B6" s="149"/>
      <c r="C6" s="158"/>
      <c r="D6" s="141" t="s">
        <v>405</v>
      </c>
      <c r="E6" s="142" t="s">
        <v>406</v>
      </c>
      <c r="F6" s="142" t="s">
        <v>407</v>
      </c>
      <c r="G6" s="141" t="s">
        <v>408</v>
      </c>
      <c r="H6" s="142" t="s">
        <v>407</v>
      </c>
      <c r="I6" s="142" t="s">
        <v>407</v>
      </c>
      <c r="J6" s="161"/>
      <c r="K6" s="158"/>
      <c r="L6" s="141" t="s">
        <v>407</v>
      </c>
      <c r="M6" s="142" t="s">
        <v>406</v>
      </c>
      <c r="N6" s="142" t="s">
        <v>405</v>
      </c>
      <c r="O6" s="141" t="s">
        <v>406</v>
      </c>
      <c r="P6" s="142" t="s">
        <v>407</v>
      </c>
      <c r="Q6" s="142" t="s">
        <v>407</v>
      </c>
      <c r="R6" s="161"/>
      <c r="S6" s="158"/>
      <c r="T6" s="141" t="s">
        <v>407</v>
      </c>
      <c r="U6" s="142" t="s">
        <v>406</v>
      </c>
      <c r="V6" s="142" t="s">
        <v>405</v>
      </c>
      <c r="W6" s="141" t="s">
        <v>406</v>
      </c>
      <c r="X6" s="142" t="s">
        <v>407</v>
      </c>
      <c r="Y6" s="142" t="s">
        <v>407</v>
      </c>
      <c r="Z6" s="161"/>
      <c r="AA6" s="158"/>
      <c r="AB6" s="141" t="s">
        <v>407</v>
      </c>
      <c r="AC6" s="142" t="s">
        <v>406</v>
      </c>
      <c r="AD6" s="142" t="s">
        <v>405</v>
      </c>
      <c r="AE6" s="141" t="s">
        <v>406</v>
      </c>
      <c r="AF6" s="142" t="s">
        <v>407</v>
      </c>
      <c r="AG6" s="142" t="s">
        <v>407</v>
      </c>
      <c r="AH6" s="161"/>
      <c r="AI6" s="158"/>
      <c r="AJ6" s="141" t="s">
        <v>407</v>
      </c>
      <c r="AK6" s="142" t="s">
        <v>406</v>
      </c>
      <c r="AL6" s="142" t="s">
        <v>405</v>
      </c>
      <c r="AM6" s="141" t="s">
        <v>406</v>
      </c>
      <c r="AN6" s="142" t="s">
        <v>407</v>
      </c>
      <c r="AO6" s="142" t="s">
        <v>407</v>
      </c>
      <c r="AP6" s="161"/>
      <c r="AQ6" s="158"/>
      <c r="AR6" s="141" t="s">
        <v>407</v>
      </c>
      <c r="AS6" s="142" t="s">
        <v>406</v>
      </c>
      <c r="AT6" s="142" t="s">
        <v>405</v>
      </c>
      <c r="AU6" s="141" t="s">
        <v>406</v>
      </c>
      <c r="AV6" s="142" t="s">
        <v>407</v>
      </c>
      <c r="AW6" s="142" t="s">
        <v>407</v>
      </c>
      <c r="AX6" s="161"/>
      <c r="AY6" s="158"/>
      <c r="AZ6" s="141" t="s">
        <v>407</v>
      </c>
      <c r="BA6" s="142" t="s">
        <v>406</v>
      </c>
      <c r="BB6" s="142" t="s">
        <v>405</v>
      </c>
      <c r="BC6" s="141" t="s">
        <v>406</v>
      </c>
      <c r="BD6" s="142" t="s">
        <v>407</v>
      </c>
      <c r="BE6" s="142" t="s">
        <v>407</v>
      </c>
    </row>
    <row r="7" spans="1:57" s="61" customFormat="1" ht="12" customHeight="1">
      <c r="A7" s="48" t="s">
        <v>409</v>
      </c>
      <c r="B7" s="48">
        <v>16000</v>
      </c>
      <c r="C7" s="48" t="s">
        <v>401</v>
      </c>
      <c r="D7" s="70">
        <f aca="true" t="shared" si="0" ref="D7:I7">SUM(D8:D22)</f>
        <v>97149</v>
      </c>
      <c r="E7" s="70">
        <f t="shared" si="0"/>
        <v>1638717</v>
      </c>
      <c r="F7" s="70">
        <f t="shared" si="0"/>
        <v>1735866</v>
      </c>
      <c r="G7" s="70">
        <f t="shared" si="0"/>
        <v>163480</v>
      </c>
      <c r="H7" s="70">
        <f t="shared" si="0"/>
        <v>841071</v>
      </c>
      <c r="I7" s="70">
        <f t="shared" si="0"/>
        <v>1004551</v>
      </c>
      <c r="J7" s="49">
        <f>COUNTIF(J8:J22,"&lt;&gt;")</f>
        <v>14</v>
      </c>
      <c r="K7" s="49">
        <f>COUNTIF(K8:K22,"&lt;&gt;")</f>
        <v>14</v>
      </c>
      <c r="L7" s="70">
        <f aca="true" t="shared" si="1" ref="L7:Q7">SUM(L8:L22)</f>
        <v>97149</v>
      </c>
      <c r="M7" s="70">
        <f t="shared" si="1"/>
        <v>1638717</v>
      </c>
      <c r="N7" s="70">
        <f t="shared" si="1"/>
        <v>1735866</v>
      </c>
      <c r="O7" s="70">
        <f t="shared" si="1"/>
        <v>163480</v>
      </c>
      <c r="P7" s="70">
        <f t="shared" si="1"/>
        <v>134520</v>
      </c>
      <c r="Q7" s="70">
        <f t="shared" si="1"/>
        <v>298000</v>
      </c>
      <c r="R7" s="49">
        <f>COUNTIF(R8:R22,"&lt;&gt;")</f>
        <v>9</v>
      </c>
      <c r="S7" s="49">
        <f>COUNTIF(S8:S22,"&lt;&gt;")</f>
        <v>9</v>
      </c>
      <c r="T7" s="70">
        <f aca="true" t="shared" si="2" ref="T7:Y7">SUM(T8:T22)</f>
        <v>0</v>
      </c>
      <c r="U7" s="70">
        <f t="shared" si="2"/>
        <v>0</v>
      </c>
      <c r="V7" s="70">
        <f t="shared" si="2"/>
        <v>0</v>
      </c>
      <c r="W7" s="70">
        <f t="shared" si="2"/>
        <v>0</v>
      </c>
      <c r="X7" s="70">
        <f t="shared" si="2"/>
        <v>706551</v>
      </c>
      <c r="Y7" s="70">
        <f t="shared" si="2"/>
        <v>706551</v>
      </c>
      <c r="Z7" s="49">
        <f>COUNTIF(Z8:Z22,"&lt;&gt;")</f>
        <v>0</v>
      </c>
      <c r="AA7" s="49">
        <f>COUNTIF(AA8:AA22,"&lt;&gt;")</f>
        <v>0</v>
      </c>
      <c r="AB7" s="70">
        <f aca="true" t="shared" si="3" ref="AB7:AG7">SUM(AB8:AB22)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COUNTIF(AH8:AH22,"&lt;&gt;")</f>
        <v>0</v>
      </c>
      <c r="AI7" s="49">
        <f>COUNTIF(AI8:AI22,"&lt;&gt;")</f>
        <v>0</v>
      </c>
      <c r="AJ7" s="70">
        <f aca="true" t="shared" si="4" ref="AJ7:AO7">SUM(AJ8:AJ22)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COUNTIF(AP8:AP22,"&lt;&gt;")</f>
        <v>0</v>
      </c>
      <c r="AQ7" s="49">
        <f>COUNTIF(AQ8:AQ22,"&lt;&gt;")</f>
        <v>0</v>
      </c>
      <c r="AR7" s="70">
        <f aca="true" t="shared" si="5" ref="AR7:AW7">SUM(AR8:AR22)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COUNTIF(AX8:AX22,"&lt;&gt;")</f>
        <v>0</v>
      </c>
      <c r="AY7" s="49">
        <f>COUNTIF(AY8:AY22,"&lt;&gt;")</f>
        <v>0</v>
      </c>
      <c r="AZ7" s="70">
        <f aca="true" t="shared" si="6" ref="AZ7:BE7">SUM(AZ8:AZ22)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410</v>
      </c>
      <c r="B8" s="64" t="s">
        <v>411</v>
      </c>
      <c r="C8" s="51" t="s">
        <v>412</v>
      </c>
      <c r="D8" s="72">
        <f aca="true" t="shared" si="7" ref="D8:D22">SUM(L8,T8,AB8,AJ8,AR8,AZ8)</f>
        <v>0</v>
      </c>
      <c r="E8" s="72">
        <f aca="true" t="shared" si="8" ref="E8:E22">SUM(M8,U8,AC8,AK8,AS8,BA8)</f>
        <v>649001</v>
      </c>
      <c r="F8" s="72">
        <f aca="true" t="shared" si="9" ref="F8:F22">SUM(D8:E8)</f>
        <v>649001</v>
      </c>
      <c r="G8" s="72">
        <f aca="true" t="shared" si="10" ref="G8:G22">SUM(O8,W8,AE8,AM8,AU8,BC8)</f>
        <v>0</v>
      </c>
      <c r="H8" s="72">
        <f aca="true" t="shared" si="11" ref="H8:H22">SUM(P8,X8,AF8,AN8,AV8,BD8)</f>
        <v>315118</v>
      </c>
      <c r="I8" s="72">
        <f aca="true" t="shared" si="12" ref="I8:I22">SUM(G8:H8)</f>
        <v>315118</v>
      </c>
      <c r="J8" s="65" t="s">
        <v>602</v>
      </c>
      <c r="K8" s="52" t="s">
        <v>603</v>
      </c>
      <c r="L8" s="72">
        <v>0</v>
      </c>
      <c r="M8" s="72">
        <v>649001</v>
      </c>
      <c r="N8" s="72">
        <v>649001</v>
      </c>
      <c r="O8" s="72">
        <v>0</v>
      </c>
      <c r="P8" s="72">
        <v>0</v>
      </c>
      <c r="Q8" s="72">
        <v>0</v>
      </c>
      <c r="R8" s="65" t="s">
        <v>604</v>
      </c>
      <c r="S8" s="52" t="s">
        <v>605</v>
      </c>
      <c r="T8" s="72">
        <v>0</v>
      </c>
      <c r="U8" s="72">
        <v>0</v>
      </c>
      <c r="V8" s="72">
        <v>0</v>
      </c>
      <c r="W8" s="72">
        <v>0</v>
      </c>
      <c r="X8" s="72">
        <v>315118</v>
      </c>
      <c r="Y8" s="72">
        <v>315118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409</v>
      </c>
      <c r="B9" s="64" t="s">
        <v>413</v>
      </c>
      <c r="C9" s="51" t="s">
        <v>414</v>
      </c>
      <c r="D9" s="72">
        <f t="shared" si="7"/>
        <v>49222</v>
      </c>
      <c r="E9" s="72">
        <f t="shared" si="8"/>
        <v>0</v>
      </c>
      <c r="F9" s="72">
        <f t="shared" si="9"/>
        <v>49222</v>
      </c>
      <c r="G9" s="72">
        <f t="shared" si="10"/>
        <v>0</v>
      </c>
      <c r="H9" s="72">
        <f t="shared" si="11"/>
        <v>26138</v>
      </c>
      <c r="I9" s="72">
        <f t="shared" si="12"/>
        <v>26138</v>
      </c>
      <c r="J9" s="65" t="s">
        <v>606</v>
      </c>
      <c r="K9" s="52" t="s">
        <v>607</v>
      </c>
      <c r="L9" s="72">
        <v>49222</v>
      </c>
      <c r="M9" s="72">
        <v>0</v>
      </c>
      <c r="N9" s="72">
        <v>49222</v>
      </c>
      <c r="O9" s="72">
        <v>0</v>
      </c>
      <c r="P9" s="72">
        <v>0</v>
      </c>
      <c r="Q9" s="72">
        <v>0</v>
      </c>
      <c r="R9" s="65" t="s">
        <v>608</v>
      </c>
      <c r="S9" s="52" t="s">
        <v>609</v>
      </c>
      <c r="T9" s="72">
        <v>0</v>
      </c>
      <c r="U9" s="72">
        <v>0</v>
      </c>
      <c r="V9" s="72">
        <v>0</v>
      </c>
      <c r="W9" s="72">
        <v>0</v>
      </c>
      <c r="X9" s="72">
        <v>26138</v>
      </c>
      <c r="Y9" s="72">
        <v>26138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409</v>
      </c>
      <c r="B10" s="64" t="s">
        <v>415</v>
      </c>
      <c r="C10" s="51" t="s">
        <v>416</v>
      </c>
      <c r="D10" s="72">
        <f t="shared" si="7"/>
        <v>9767</v>
      </c>
      <c r="E10" s="72">
        <f t="shared" si="8"/>
        <v>147737</v>
      </c>
      <c r="F10" s="72">
        <f t="shared" si="9"/>
        <v>157504</v>
      </c>
      <c r="G10" s="72">
        <f t="shared" si="10"/>
        <v>57174</v>
      </c>
      <c r="H10" s="72">
        <f t="shared" si="11"/>
        <v>45575</v>
      </c>
      <c r="I10" s="72">
        <f t="shared" si="12"/>
        <v>102749</v>
      </c>
      <c r="J10" s="65" t="s">
        <v>610</v>
      </c>
      <c r="K10" s="52" t="s">
        <v>611</v>
      </c>
      <c r="L10" s="72">
        <v>9767</v>
      </c>
      <c r="M10" s="72">
        <v>147737</v>
      </c>
      <c r="N10" s="72">
        <v>157504</v>
      </c>
      <c r="O10" s="72">
        <v>57174</v>
      </c>
      <c r="P10" s="72">
        <v>45575</v>
      </c>
      <c r="Q10" s="72">
        <v>102749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409</v>
      </c>
      <c r="B11" s="64" t="s">
        <v>417</v>
      </c>
      <c r="C11" s="51" t="s">
        <v>418</v>
      </c>
      <c r="D11" s="72">
        <f t="shared" si="7"/>
        <v>12452</v>
      </c>
      <c r="E11" s="72">
        <f t="shared" si="8"/>
        <v>0</v>
      </c>
      <c r="F11" s="72">
        <f t="shared" si="9"/>
        <v>12452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606</v>
      </c>
      <c r="K11" s="52" t="s">
        <v>607</v>
      </c>
      <c r="L11" s="72">
        <v>12452</v>
      </c>
      <c r="M11" s="72">
        <v>0</v>
      </c>
      <c r="N11" s="72">
        <v>12452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409</v>
      </c>
      <c r="B12" s="54" t="s">
        <v>419</v>
      </c>
      <c r="C12" s="53" t="s">
        <v>420</v>
      </c>
      <c r="D12" s="74">
        <f t="shared" si="7"/>
        <v>0</v>
      </c>
      <c r="E12" s="74">
        <f t="shared" si="8"/>
        <v>46708</v>
      </c>
      <c r="F12" s="74">
        <f t="shared" si="9"/>
        <v>46708</v>
      </c>
      <c r="G12" s="74">
        <f t="shared" si="10"/>
        <v>0</v>
      </c>
      <c r="H12" s="74">
        <f t="shared" si="11"/>
        <v>23848</v>
      </c>
      <c r="I12" s="74">
        <f t="shared" si="12"/>
        <v>23848</v>
      </c>
      <c r="J12" s="54" t="s">
        <v>602</v>
      </c>
      <c r="K12" s="53" t="s">
        <v>603</v>
      </c>
      <c r="L12" s="74">
        <v>0</v>
      </c>
      <c r="M12" s="74">
        <v>46708</v>
      </c>
      <c r="N12" s="74">
        <v>46708</v>
      </c>
      <c r="O12" s="74">
        <v>0</v>
      </c>
      <c r="P12" s="74">
        <v>0</v>
      </c>
      <c r="Q12" s="74">
        <v>0</v>
      </c>
      <c r="R12" s="54" t="s">
        <v>604</v>
      </c>
      <c r="S12" s="53" t="s">
        <v>605</v>
      </c>
      <c r="T12" s="74">
        <v>0</v>
      </c>
      <c r="U12" s="74">
        <v>0</v>
      </c>
      <c r="V12" s="74">
        <v>0</v>
      </c>
      <c r="W12" s="74">
        <v>0</v>
      </c>
      <c r="X12" s="74">
        <v>23848</v>
      </c>
      <c r="Y12" s="74">
        <v>23848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409</v>
      </c>
      <c r="B13" s="54" t="s">
        <v>421</v>
      </c>
      <c r="C13" s="53" t="s">
        <v>422</v>
      </c>
      <c r="D13" s="74">
        <f t="shared" si="7"/>
        <v>9156</v>
      </c>
      <c r="E13" s="74">
        <f t="shared" si="8"/>
        <v>141661</v>
      </c>
      <c r="F13" s="74">
        <f t="shared" si="9"/>
        <v>150817</v>
      </c>
      <c r="G13" s="74">
        <f t="shared" si="10"/>
        <v>33317</v>
      </c>
      <c r="H13" s="74">
        <f t="shared" si="11"/>
        <v>45023</v>
      </c>
      <c r="I13" s="74">
        <f t="shared" si="12"/>
        <v>78340</v>
      </c>
      <c r="J13" s="54" t="s">
        <v>610</v>
      </c>
      <c r="K13" s="53" t="s">
        <v>611</v>
      </c>
      <c r="L13" s="74">
        <v>9156</v>
      </c>
      <c r="M13" s="74">
        <v>141661</v>
      </c>
      <c r="N13" s="74">
        <v>150817</v>
      </c>
      <c r="O13" s="74">
        <v>33317</v>
      </c>
      <c r="P13" s="74">
        <v>45023</v>
      </c>
      <c r="Q13" s="74">
        <v>78340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409</v>
      </c>
      <c r="B14" s="54" t="s">
        <v>423</v>
      </c>
      <c r="C14" s="53" t="s">
        <v>424</v>
      </c>
      <c r="D14" s="74">
        <f t="shared" si="7"/>
        <v>0</v>
      </c>
      <c r="E14" s="74">
        <f t="shared" si="8"/>
        <v>172371</v>
      </c>
      <c r="F14" s="74">
        <f t="shared" si="9"/>
        <v>172371</v>
      </c>
      <c r="G14" s="74">
        <f t="shared" si="10"/>
        <v>0</v>
      </c>
      <c r="H14" s="74">
        <f t="shared" si="11"/>
        <v>90023</v>
      </c>
      <c r="I14" s="74">
        <f t="shared" si="12"/>
        <v>90023</v>
      </c>
      <c r="J14" s="54" t="s">
        <v>612</v>
      </c>
      <c r="K14" s="53" t="s">
        <v>613</v>
      </c>
      <c r="L14" s="74">
        <v>0</v>
      </c>
      <c r="M14" s="74">
        <v>172371</v>
      </c>
      <c r="N14" s="74">
        <v>172371</v>
      </c>
      <c r="O14" s="74">
        <v>0</v>
      </c>
      <c r="P14" s="74">
        <v>0</v>
      </c>
      <c r="Q14" s="74">
        <v>0</v>
      </c>
      <c r="R14" s="54" t="s">
        <v>608</v>
      </c>
      <c r="S14" s="53" t="s">
        <v>609</v>
      </c>
      <c r="T14" s="74">
        <v>0</v>
      </c>
      <c r="U14" s="74">
        <v>0</v>
      </c>
      <c r="V14" s="74">
        <v>0</v>
      </c>
      <c r="W14" s="74">
        <v>0</v>
      </c>
      <c r="X14" s="74">
        <v>90023</v>
      </c>
      <c r="Y14" s="74">
        <v>90023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409</v>
      </c>
      <c r="B15" s="54" t="s">
        <v>425</v>
      </c>
      <c r="C15" s="53" t="s">
        <v>426</v>
      </c>
      <c r="D15" s="74">
        <f t="shared" si="7"/>
        <v>6119</v>
      </c>
      <c r="E15" s="74">
        <f t="shared" si="8"/>
        <v>0</v>
      </c>
      <c r="F15" s="74">
        <f t="shared" si="9"/>
        <v>6119</v>
      </c>
      <c r="G15" s="74">
        <f t="shared" si="10"/>
        <v>0</v>
      </c>
      <c r="H15" s="74">
        <f t="shared" si="11"/>
        <v>64547</v>
      </c>
      <c r="I15" s="74">
        <f t="shared" si="12"/>
        <v>64547</v>
      </c>
      <c r="J15" s="54" t="s">
        <v>606</v>
      </c>
      <c r="K15" s="53" t="s">
        <v>607</v>
      </c>
      <c r="L15" s="74">
        <v>6119</v>
      </c>
      <c r="M15" s="74">
        <v>0</v>
      </c>
      <c r="N15" s="74">
        <v>6119</v>
      </c>
      <c r="O15" s="74">
        <v>0</v>
      </c>
      <c r="P15" s="74">
        <v>0</v>
      </c>
      <c r="Q15" s="74">
        <v>0</v>
      </c>
      <c r="R15" s="54" t="s">
        <v>608</v>
      </c>
      <c r="S15" s="53" t="s">
        <v>609</v>
      </c>
      <c r="T15" s="74">
        <v>0</v>
      </c>
      <c r="U15" s="74">
        <v>0</v>
      </c>
      <c r="V15" s="74">
        <v>0</v>
      </c>
      <c r="W15" s="74">
        <v>0</v>
      </c>
      <c r="X15" s="74">
        <v>64547</v>
      </c>
      <c r="Y15" s="74">
        <v>64547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409</v>
      </c>
      <c r="B16" s="54" t="s">
        <v>427</v>
      </c>
      <c r="C16" s="53" t="s">
        <v>428</v>
      </c>
      <c r="D16" s="74">
        <f t="shared" si="7"/>
        <v>0</v>
      </c>
      <c r="E16" s="74">
        <f t="shared" si="8"/>
        <v>259780</v>
      </c>
      <c r="F16" s="74">
        <f t="shared" si="9"/>
        <v>259780</v>
      </c>
      <c r="G16" s="74">
        <f t="shared" si="10"/>
        <v>0</v>
      </c>
      <c r="H16" s="74">
        <f t="shared" si="11"/>
        <v>79548</v>
      </c>
      <c r="I16" s="74">
        <f t="shared" si="12"/>
        <v>79548</v>
      </c>
      <c r="J16" s="54" t="s">
        <v>612</v>
      </c>
      <c r="K16" s="53" t="s">
        <v>613</v>
      </c>
      <c r="L16" s="74">
        <v>0</v>
      </c>
      <c r="M16" s="74">
        <v>259780</v>
      </c>
      <c r="N16" s="74">
        <v>259780</v>
      </c>
      <c r="O16" s="74">
        <v>0</v>
      </c>
      <c r="P16" s="74">
        <v>0</v>
      </c>
      <c r="Q16" s="74">
        <v>0</v>
      </c>
      <c r="R16" s="54" t="s">
        <v>608</v>
      </c>
      <c r="S16" s="53" t="s">
        <v>609</v>
      </c>
      <c r="T16" s="74">
        <v>0</v>
      </c>
      <c r="U16" s="74">
        <v>0</v>
      </c>
      <c r="V16" s="74">
        <v>0</v>
      </c>
      <c r="W16" s="74">
        <v>0</v>
      </c>
      <c r="X16" s="74">
        <v>79548</v>
      </c>
      <c r="Y16" s="74">
        <v>79548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409</v>
      </c>
      <c r="B17" s="54" t="s">
        <v>429</v>
      </c>
      <c r="C17" s="53" t="s">
        <v>430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409</v>
      </c>
      <c r="B18" s="54" t="s">
        <v>431</v>
      </c>
      <c r="C18" s="53" t="s">
        <v>432</v>
      </c>
      <c r="D18" s="74">
        <f t="shared" si="7"/>
        <v>0</v>
      </c>
      <c r="E18" s="74">
        <f t="shared" si="8"/>
        <v>4052</v>
      </c>
      <c r="F18" s="74">
        <f t="shared" si="9"/>
        <v>4052</v>
      </c>
      <c r="G18" s="74">
        <f t="shared" si="10"/>
        <v>0</v>
      </c>
      <c r="H18" s="74">
        <f t="shared" si="11"/>
        <v>3775</v>
      </c>
      <c r="I18" s="74">
        <f t="shared" si="12"/>
        <v>3775</v>
      </c>
      <c r="J18" s="54" t="s">
        <v>602</v>
      </c>
      <c r="K18" s="53" t="s">
        <v>603</v>
      </c>
      <c r="L18" s="74">
        <v>0</v>
      </c>
      <c r="M18" s="74">
        <v>4052</v>
      </c>
      <c r="N18" s="74">
        <v>4052</v>
      </c>
      <c r="O18" s="74">
        <v>0</v>
      </c>
      <c r="P18" s="74">
        <v>0</v>
      </c>
      <c r="Q18" s="74">
        <v>0</v>
      </c>
      <c r="R18" s="54" t="s">
        <v>604</v>
      </c>
      <c r="S18" s="53" t="s">
        <v>605</v>
      </c>
      <c r="T18" s="74">
        <v>0</v>
      </c>
      <c r="U18" s="74">
        <v>0</v>
      </c>
      <c r="V18" s="74">
        <v>0</v>
      </c>
      <c r="W18" s="74">
        <v>0</v>
      </c>
      <c r="X18" s="74">
        <v>3775</v>
      </c>
      <c r="Y18" s="74">
        <v>3775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409</v>
      </c>
      <c r="B19" s="54" t="s">
        <v>433</v>
      </c>
      <c r="C19" s="53" t="s">
        <v>434</v>
      </c>
      <c r="D19" s="74">
        <f t="shared" si="7"/>
        <v>0</v>
      </c>
      <c r="E19" s="74">
        <f t="shared" si="8"/>
        <v>29021</v>
      </c>
      <c r="F19" s="74">
        <f t="shared" si="9"/>
        <v>29021</v>
      </c>
      <c r="G19" s="74">
        <f t="shared" si="10"/>
        <v>0</v>
      </c>
      <c r="H19" s="74">
        <f t="shared" si="11"/>
        <v>49516</v>
      </c>
      <c r="I19" s="74">
        <f t="shared" si="12"/>
        <v>49516</v>
      </c>
      <c r="J19" s="54" t="s">
        <v>602</v>
      </c>
      <c r="K19" s="53" t="s">
        <v>603</v>
      </c>
      <c r="L19" s="74">
        <v>0</v>
      </c>
      <c r="M19" s="74">
        <v>29021</v>
      </c>
      <c r="N19" s="74">
        <v>29021</v>
      </c>
      <c r="O19" s="74">
        <v>0</v>
      </c>
      <c r="P19" s="74">
        <v>0</v>
      </c>
      <c r="Q19" s="74">
        <v>0</v>
      </c>
      <c r="R19" s="54" t="s">
        <v>604</v>
      </c>
      <c r="S19" s="53" t="s">
        <v>605</v>
      </c>
      <c r="T19" s="74">
        <v>0</v>
      </c>
      <c r="U19" s="74">
        <v>0</v>
      </c>
      <c r="V19" s="74">
        <v>0</v>
      </c>
      <c r="W19" s="74">
        <v>0</v>
      </c>
      <c r="X19" s="74">
        <v>49516</v>
      </c>
      <c r="Y19" s="74">
        <v>49516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409</v>
      </c>
      <c r="B20" s="54" t="s">
        <v>435</v>
      </c>
      <c r="C20" s="53" t="s">
        <v>436</v>
      </c>
      <c r="D20" s="74">
        <f t="shared" si="7"/>
        <v>0</v>
      </c>
      <c r="E20" s="74">
        <f t="shared" si="8"/>
        <v>31758</v>
      </c>
      <c r="F20" s="74">
        <f t="shared" si="9"/>
        <v>31758</v>
      </c>
      <c r="G20" s="74">
        <f t="shared" si="10"/>
        <v>0</v>
      </c>
      <c r="H20" s="74">
        <f t="shared" si="11"/>
        <v>54038</v>
      </c>
      <c r="I20" s="74">
        <f t="shared" si="12"/>
        <v>54038</v>
      </c>
      <c r="J20" s="54" t="s">
        <v>602</v>
      </c>
      <c r="K20" s="53" t="s">
        <v>603</v>
      </c>
      <c r="L20" s="74">
        <v>0</v>
      </c>
      <c r="M20" s="74">
        <v>31758</v>
      </c>
      <c r="N20" s="74">
        <v>31758</v>
      </c>
      <c r="O20" s="74">
        <v>0</v>
      </c>
      <c r="P20" s="74">
        <v>0</v>
      </c>
      <c r="Q20" s="74">
        <v>0</v>
      </c>
      <c r="R20" s="54" t="s">
        <v>604</v>
      </c>
      <c r="S20" s="53" t="s">
        <v>605</v>
      </c>
      <c r="T20" s="74">
        <v>0</v>
      </c>
      <c r="U20" s="74">
        <v>0</v>
      </c>
      <c r="V20" s="74">
        <v>0</v>
      </c>
      <c r="W20" s="74">
        <v>0</v>
      </c>
      <c r="X20" s="74">
        <v>54038</v>
      </c>
      <c r="Y20" s="74">
        <v>54038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409</v>
      </c>
      <c r="B21" s="54" t="s">
        <v>437</v>
      </c>
      <c r="C21" s="53" t="s">
        <v>438</v>
      </c>
      <c r="D21" s="74">
        <f t="shared" si="7"/>
        <v>6698</v>
      </c>
      <c r="E21" s="74">
        <f t="shared" si="8"/>
        <v>101042</v>
      </c>
      <c r="F21" s="74">
        <f t="shared" si="9"/>
        <v>107740</v>
      </c>
      <c r="G21" s="74">
        <f t="shared" si="10"/>
        <v>41258</v>
      </c>
      <c r="H21" s="74">
        <f t="shared" si="11"/>
        <v>25995</v>
      </c>
      <c r="I21" s="74">
        <f t="shared" si="12"/>
        <v>67253</v>
      </c>
      <c r="J21" s="54" t="s">
        <v>610</v>
      </c>
      <c r="K21" s="53" t="s">
        <v>611</v>
      </c>
      <c r="L21" s="74">
        <v>6698</v>
      </c>
      <c r="M21" s="74">
        <v>101042</v>
      </c>
      <c r="N21" s="74">
        <v>107740</v>
      </c>
      <c r="O21" s="74">
        <v>41258</v>
      </c>
      <c r="P21" s="74">
        <v>25995</v>
      </c>
      <c r="Q21" s="74">
        <v>67253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409</v>
      </c>
      <c r="B22" s="54" t="s">
        <v>439</v>
      </c>
      <c r="C22" s="53" t="s">
        <v>440</v>
      </c>
      <c r="D22" s="74">
        <f t="shared" si="7"/>
        <v>3735</v>
      </c>
      <c r="E22" s="74">
        <f t="shared" si="8"/>
        <v>55586</v>
      </c>
      <c r="F22" s="74">
        <f t="shared" si="9"/>
        <v>59321</v>
      </c>
      <c r="G22" s="74">
        <f t="shared" si="10"/>
        <v>31731</v>
      </c>
      <c r="H22" s="74">
        <f t="shared" si="11"/>
        <v>17927</v>
      </c>
      <c r="I22" s="74">
        <f t="shared" si="12"/>
        <v>49658</v>
      </c>
      <c r="J22" s="54" t="s">
        <v>610</v>
      </c>
      <c r="K22" s="53" t="s">
        <v>611</v>
      </c>
      <c r="L22" s="74">
        <v>3735</v>
      </c>
      <c r="M22" s="74">
        <v>55586</v>
      </c>
      <c r="N22" s="74">
        <v>59321</v>
      </c>
      <c r="O22" s="74">
        <v>31731</v>
      </c>
      <c r="P22" s="74">
        <v>17927</v>
      </c>
      <c r="Q22" s="74">
        <v>49658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441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442</v>
      </c>
      <c r="B2" s="147" t="s">
        <v>443</v>
      </c>
      <c r="C2" s="156" t="s">
        <v>444</v>
      </c>
      <c r="D2" s="165" t="s">
        <v>445</v>
      </c>
      <c r="E2" s="166"/>
      <c r="F2" s="143" t="s">
        <v>446</v>
      </c>
      <c r="G2" s="60"/>
      <c r="H2" s="60"/>
      <c r="I2" s="118"/>
      <c r="J2" s="143" t="s">
        <v>447</v>
      </c>
      <c r="K2" s="60"/>
      <c r="L2" s="60"/>
      <c r="M2" s="118"/>
      <c r="N2" s="143" t="s">
        <v>448</v>
      </c>
      <c r="O2" s="60"/>
      <c r="P2" s="60"/>
      <c r="Q2" s="118"/>
      <c r="R2" s="143" t="s">
        <v>449</v>
      </c>
      <c r="S2" s="60"/>
      <c r="T2" s="60"/>
      <c r="U2" s="118"/>
      <c r="V2" s="143" t="s">
        <v>450</v>
      </c>
      <c r="W2" s="60"/>
      <c r="X2" s="60"/>
      <c r="Y2" s="118"/>
      <c r="Z2" s="143" t="s">
        <v>451</v>
      </c>
      <c r="AA2" s="60"/>
      <c r="AB2" s="60"/>
      <c r="AC2" s="118"/>
      <c r="AD2" s="143" t="s">
        <v>452</v>
      </c>
      <c r="AE2" s="60"/>
      <c r="AF2" s="60"/>
      <c r="AG2" s="118"/>
      <c r="AH2" s="143" t="s">
        <v>453</v>
      </c>
      <c r="AI2" s="60"/>
      <c r="AJ2" s="60"/>
      <c r="AK2" s="118"/>
      <c r="AL2" s="143" t="s">
        <v>454</v>
      </c>
      <c r="AM2" s="60"/>
      <c r="AN2" s="60"/>
      <c r="AO2" s="118"/>
      <c r="AP2" s="143" t="s">
        <v>455</v>
      </c>
      <c r="AQ2" s="60"/>
      <c r="AR2" s="60"/>
      <c r="AS2" s="118"/>
      <c r="AT2" s="143" t="s">
        <v>456</v>
      </c>
      <c r="AU2" s="60"/>
      <c r="AV2" s="60"/>
      <c r="AW2" s="118"/>
      <c r="AX2" s="143" t="s">
        <v>457</v>
      </c>
      <c r="AY2" s="60"/>
      <c r="AZ2" s="60"/>
      <c r="BA2" s="118"/>
      <c r="BB2" s="143" t="s">
        <v>458</v>
      </c>
      <c r="BC2" s="60"/>
      <c r="BD2" s="60"/>
      <c r="BE2" s="118"/>
      <c r="BF2" s="143" t="s">
        <v>459</v>
      </c>
      <c r="BG2" s="60"/>
      <c r="BH2" s="60"/>
      <c r="BI2" s="118"/>
      <c r="BJ2" s="143" t="s">
        <v>460</v>
      </c>
      <c r="BK2" s="60"/>
      <c r="BL2" s="60"/>
      <c r="BM2" s="118"/>
      <c r="BN2" s="143" t="s">
        <v>461</v>
      </c>
      <c r="BO2" s="60"/>
      <c r="BP2" s="60"/>
      <c r="BQ2" s="118"/>
      <c r="BR2" s="143" t="s">
        <v>462</v>
      </c>
      <c r="BS2" s="60"/>
      <c r="BT2" s="60"/>
      <c r="BU2" s="118"/>
      <c r="BV2" s="143" t="s">
        <v>463</v>
      </c>
      <c r="BW2" s="60"/>
      <c r="BX2" s="60"/>
      <c r="BY2" s="118"/>
      <c r="BZ2" s="143" t="s">
        <v>464</v>
      </c>
      <c r="CA2" s="60"/>
      <c r="CB2" s="60"/>
      <c r="CC2" s="118"/>
      <c r="CD2" s="143" t="s">
        <v>465</v>
      </c>
      <c r="CE2" s="60"/>
      <c r="CF2" s="60"/>
      <c r="CG2" s="118"/>
      <c r="CH2" s="143" t="s">
        <v>466</v>
      </c>
      <c r="CI2" s="60"/>
      <c r="CJ2" s="60"/>
      <c r="CK2" s="118"/>
      <c r="CL2" s="143" t="s">
        <v>467</v>
      </c>
      <c r="CM2" s="60"/>
      <c r="CN2" s="60"/>
      <c r="CO2" s="118"/>
      <c r="CP2" s="143" t="s">
        <v>468</v>
      </c>
      <c r="CQ2" s="60"/>
      <c r="CR2" s="60"/>
      <c r="CS2" s="118"/>
      <c r="CT2" s="143" t="s">
        <v>469</v>
      </c>
      <c r="CU2" s="60"/>
      <c r="CV2" s="60"/>
      <c r="CW2" s="118"/>
      <c r="CX2" s="143" t="s">
        <v>470</v>
      </c>
      <c r="CY2" s="60"/>
      <c r="CZ2" s="60"/>
      <c r="DA2" s="118"/>
      <c r="DB2" s="143" t="s">
        <v>471</v>
      </c>
      <c r="DC2" s="60"/>
      <c r="DD2" s="60"/>
      <c r="DE2" s="118"/>
      <c r="DF2" s="143" t="s">
        <v>472</v>
      </c>
      <c r="DG2" s="60"/>
      <c r="DH2" s="60"/>
      <c r="DI2" s="118"/>
      <c r="DJ2" s="143" t="s">
        <v>473</v>
      </c>
      <c r="DK2" s="60"/>
      <c r="DL2" s="60"/>
      <c r="DM2" s="118"/>
      <c r="DN2" s="143" t="s">
        <v>474</v>
      </c>
      <c r="DO2" s="60"/>
      <c r="DP2" s="60"/>
      <c r="DQ2" s="118"/>
      <c r="DR2" s="143" t="s">
        <v>475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476</v>
      </c>
      <c r="E4" s="159" t="s">
        <v>477</v>
      </c>
      <c r="F4" s="159" t="s">
        <v>478</v>
      </c>
      <c r="G4" s="159" t="s">
        <v>479</v>
      </c>
      <c r="H4" s="159" t="s">
        <v>476</v>
      </c>
      <c r="I4" s="159" t="s">
        <v>477</v>
      </c>
      <c r="J4" s="159" t="s">
        <v>478</v>
      </c>
      <c r="K4" s="159" t="s">
        <v>479</v>
      </c>
      <c r="L4" s="159" t="s">
        <v>476</v>
      </c>
      <c r="M4" s="159" t="s">
        <v>477</v>
      </c>
      <c r="N4" s="159" t="s">
        <v>478</v>
      </c>
      <c r="O4" s="159" t="s">
        <v>479</v>
      </c>
      <c r="P4" s="159" t="s">
        <v>476</v>
      </c>
      <c r="Q4" s="159" t="s">
        <v>477</v>
      </c>
      <c r="R4" s="159" t="s">
        <v>478</v>
      </c>
      <c r="S4" s="159" t="s">
        <v>479</v>
      </c>
      <c r="T4" s="159" t="s">
        <v>476</v>
      </c>
      <c r="U4" s="159" t="s">
        <v>477</v>
      </c>
      <c r="V4" s="159" t="s">
        <v>478</v>
      </c>
      <c r="W4" s="159" t="s">
        <v>479</v>
      </c>
      <c r="X4" s="159" t="s">
        <v>476</v>
      </c>
      <c r="Y4" s="159" t="s">
        <v>477</v>
      </c>
      <c r="Z4" s="159" t="s">
        <v>478</v>
      </c>
      <c r="AA4" s="159" t="s">
        <v>479</v>
      </c>
      <c r="AB4" s="159" t="s">
        <v>476</v>
      </c>
      <c r="AC4" s="159" t="s">
        <v>477</v>
      </c>
      <c r="AD4" s="159" t="s">
        <v>478</v>
      </c>
      <c r="AE4" s="159" t="s">
        <v>479</v>
      </c>
      <c r="AF4" s="159" t="s">
        <v>476</v>
      </c>
      <c r="AG4" s="159" t="s">
        <v>477</v>
      </c>
      <c r="AH4" s="159" t="s">
        <v>478</v>
      </c>
      <c r="AI4" s="159" t="s">
        <v>479</v>
      </c>
      <c r="AJ4" s="159" t="s">
        <v>476</v>
      </c>
      <c r="AK4" s="159" t="s">
        <v>477</v>
      </c>
      <c r="AL4" s="159" t="s">
        <v>478</v>
      </c>
      <c r="AM4" s="159" t="s">
        <v>479</v>
      </c>
      <c r="AN4" s="159" t="s">
        <v>476</v>
      </c>
      <c r="AO4" s="159" t="s">
        <v>477</v>
      </c>
      <c r="AP4" s="159" t="s">
        <v>478</v>
      </c>
      <c r="AQ4" s="159" t="s">
        <v>479</v>
      </c>
      <c r="AR4" s="159" t="s">
        <v>476</v>
      </c>
      <c r="AS4" s="159" t="s">
        <v>477</v>
      </c>
      <c r="AT4" s="159" t="s">
        <v>478</v>
      </c>
      <c r="AU4" s="159" t="s">
        <v>479</v>
      </c>
      <c r="AV4" s="159" t="s">
        <v>476</v>
      </c>
      <c r="AW4" s="159" t="s">
        <v>477</v>
      </c>
      <c r="AX4" s="159" t="s">
        <v>478</v>
      </c>
      <c r="AY4" s="159" t="s">
        <v>479</v>
      </c>
      <c r="AZ4" s="159" t="s">
        <v>476</v>
      </c>
      <c r="BA4" s="159" t="s">
        <v>477</v>
      </c>
      <c r="BB4" s="159" t="s">
        <v>478</v>
      </c>
      <c r="BC4" s="159" t="s">
        <v>479</v>
      </c>
      <c r="BD4" s="159" t="s">
        <v>476</v>
      </c>
      <c r="BE4" s="159" t="s">
        <v>477</v>
      </c>
      <c r="BF4" s="159" t="s">
        <v>478</v>
      </c>
      <c r="BG4" s="159" t="s">
        <v>479</v>
      </c>
      <c r="BH4" s="159" t="s">
        <v>476</v>
      </c>
      <c r="BI4" s="159" t="s">
        <v>477</v>
      </c>
      <c r="BJ4" s="159" t="s">
        <v>478</v>
      </c>
      <c r="BK4" s="159" t="s">
        <v>479</v>
      </c>
      <c r="BL4" s="159" t="s">
        <v>476</v>
      </c>
      <c r="BM4" s="159" t="s">
        <v>477</v>
      </c>
      <c r="BN4" s="159" t="s">
        <v>478</v>
      </c>
      <c r="BO4" s="159" t="s">
        <v>479</v>
      </c>
      <c r="BP4" s="159" t="s">
        <v>476</v>
      </c>
      <c r="BQ4" s="159" t="s">
        <v>477</v>
      </c>
      <c r="BR4" s="159" t="s">
        <v>478</v>
      </c>
      <c r="BS4" s="159" t="s">
        <v>479</v>
      </c>
      <c r="BT4" s="159" t="s">
        <v>476</v>
      </c>
      <c r="BU4" s="159" t="s">
        <v>477</v>
      </c>
      <c r="BV4" s="159" t="s">
        <v>478</v>
      </c>
      <c r="BW4" s="159" t="s">
        <v>479</v>
      </c>
      <c r="BX4" s="159" t="s">
        <v>476</v>
      </c>
      <c r="BY4" s="159" t="s">
        <v>477</v>
      </c>
      <c r="BZ4" s="159" t="s">
        <v>478</v>
      </c>
      <c r="CA4" s="159" t="s">
        <v>479</v>
      </c>
      <c r="CB4" s="159" t="s">
        <v>476</v>
      </c>
      <c r="CC4" s="159" t="s">
        <v>477</v>
      </c>
      <c r="CD4" s="159" t="s">
        <v>478</v>
      </c>
      <c r="CE4" s="159" t="s">
        <v>479</v>
      </c>
      <c r="CF4" s="159" t="s">
        <v>476</v>
      </c>
      <c r="CG4" s="159" t="s">
        <v>477</v>
      </c>
      <c r="CH4" s="159" t="s">
        <v>478</v>
      </c>
      <c r="CI4" s="159" t="s">
        <v>479</v>
      </c>
      <c r="CJ4" s="159" t="s">
        <v>476</v>
      </c>
      <c r="CK4" s="159" t="s">
        <v>477</v>
      </c>
      <c r="CL4" s="159" t="s">
        <v>478</v>
      </c>
      <c r="CM4" s="159" t="s">
        <v>479</v>
      </c>
      <c r="CN4" s="159" t="s">
        <v>476</v>
      </c>
      <c r="CO4" s="159" t="s">
        <v>477</v>
      </c>
      <c r="CP4" s="159" t="s">
        <v>478</v>
      </c>
      <c r="CQ4" s="159" t="s">
        <v>479</v>
      </c>
      <c r="CR4" s="159" t="s">
        <v>476</v>
      </c>
      <c r="CS4" s="159" t="s">
        <v>477</v>
      </c>
      <c r="CT4" s="159" t="s">
        <v>478</v>
      </c>
      <c r="CU4" s="159" t="s">
        <v>479</v>
      </c>
      <c r="CV4" s="159" t="s">
        <v>476</v>
      </c>
      <c r="CW4" s="159" t="s">
        <v>477</v>
      </c>
      <c r="CX4" s="159" t="s">
        <v>478</v>
      </c>
      <c r="CY4" s="159" t="s">
        <v>479</v>
      </c>
      <c r="CZ4" s="159" t="s">
        <v>476</v>
      </c>
      <c r="DA4" s="159" t="s">
        <v>477</v>
      </c>
      <c r="DB4" s="159" t="s">
        <v>478</v>
      </c>
      <c r="DC4" s="159" t="s">
        <v>479</v>
      </c>
      <c r="DD4" s="159" t="s">
        <v>476</v>
      </c>
      <c r="DE4" s="159" t="s">
        <v>477</v>
      </c>
      <c r="DF4" s="159" t="s">
        <v>478</v>
      </c>
      <c r="DG4" s="159" t="s">
        <v>479</v>
      </c>
      <c r="DH4" s="159" t="s">
        <v>476</v>
      </c>
      <c r="DI4" s="159" t="s">
        <v>477</v>
      </c>
      <c r="DJ4" s="159" t="s">
        <v>478</v>
      </c>
      <c r="DK4" s="159" t="s">
        <v>479</v>
      </c>
      <c r="DL4" s="159" t="s">
        <v>476</v>
      </c>
      <c r="DM4" s="159" t="s">
        <v>477</v>
      </c>
      <c r="DN4" s="159" t="s">
        <v>478</v>
      </c>
      <c r="DO4" s="159" t="s">
        <v>479</v>
      </c>
      <c r="DP4" s="159" t="s">
        <v>476</v>
      </c>
      <c r="DQ4" s="159" t="s">
        <v>477</v>
      </c>
      <c r="DR4" s="159" t="s">
        <v>478</v>
      </c>
      <c r="DS4" s="159" t="s">
        <v>479</v>
      </c>
      <c r="DT4" s="159" t="s">
        <v>476</v>
      </c>
      <c r="DU4" s="159" t="s">
        <v>477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480</v>
      </c>
      <c r="E6" s="142" t="s">
        <v>480</v>
      </c>
      <c r="F6" s="164"/>
      <c r="G6" s="161"/>
      <c r="H6" s="142" t="s">
        <v>480</v>
      </c>
      <c r="I6" s="142" t="s">
        <v>480</v>
      </c>
      <c r="J6" s="164"/>
      <c r="K6" s="161"/>
      <c r="L6" s="142" t="s">
        <v>480</v>
      </c>
      <c r="M6" s="142" t="s">
        <v>480</v>
      </c>
      <c r="N6" s="164"/>
      <c r="O6" s="161"/>
      <c r="P6" s="142" t="s">
        <v>480</v>
      </c>
      <c r="Q6" s="142" t="s">
        <v>480</v>
      </c>
      <c r="R6" s="164"/>
      <c r="S6" s="161"/>
      <c r="T6" s="142" t="s">
        <v>480</v>
      </c>
      <c r="U6" s="142" t="s">
        <v>480</v>
      </c>
      <c r="V6" s="164"/>
      <c r="W6" s="161"/>
      <c r="X6" s="142" t="s">
        <v>480</v>
      </c>
      <c r="Y6" s="142" t="s">
        <v>480</v>
      </c>
      <c r="Z6" s="164"/>
      <c r="AA6" s="161"/>
      <c r="AB6" s="142" t="s">
        <v>480</v>
      </c>
      <c r="AC6" s="142" t="s">
        <v>480</v>
      </c>
      <c r="AD6" s="164"/>
      <c r="AE6" s="161"/>
      <c r="AF6" s="142" t="s">
        <v>480</v>
      </c>
      <c r="AG6" s="142" t="s">
        <v>480</v>
      </c>
      <c r="AH6" s="164"/>
      <c r="AI6" s="161"/>
      <c r="AJ6" s="142" t="s">
        <v>480</v>
      </c>
      <c r="AK6" s="142" t="s">
        <v>480</v>
      </c>
      <c r="AL6" s="164"/>
      <c r="AM6" s="161"/>
      <c r="AN6" s="142" t="s">
        <v>480</v>
      </c>
      <c r="AO6" s="142" t="s">
        <v>480</v>
      </c>
      <c r="AP6" s="164"/>
      <c r="AQ6" s="161"/>
      <c r="AR6" s="142" t="s">
        <v>480</v>
      </c>
      <c r="AS6" s="142" t="s">
        <v>480</v>
      </c>
      <c r="AT6" s="164"/>
      <c r="AU6" s="161"/>
      <c r="AV6" s="142" t="s">
        <v>480</v>
      </c>
      <c r="AW6" s="142" t="s">
        <v>480</v>
      </c>
      <c r="AX6" s="164"/>
      <c r="AY6" s="161"/>
      <c r="AZ6" s="142" t="s">
        <v>480</v>
      </c>
      <c r="BA6" s="142" t="s">
        <v>480</v>
      </c>
      <c r="BB6" s="164"/>
      <c r="BC6" s="161"/>
      <c r="BD6" s="142" t="s">
        <v>480</v>
      </c>
      <c r="BE6" s="142" t="s">
        <v>480</v>
      </c>
      <c r="BF6" s="164"/>
      <c r="BG6" s="161"/>
      <c r="BH6" s="142" t="s">
        <v>480</v>
      </c>
      <c r="BI6" s="142" t="s">
        <v>480</v>
      </c>
      <c r="BJ6" s="164"/>
      <c r="BK6" s="161"/>
      <c r="BL6" s="142" t="s">
        <v>480</v>
      </c>
      <c r="BM6" s="142" t="s">
        <v>480</v>
      </c>
      <c r="BN6" s="164"/>
      <c r="BO6" s="161"/>
      <c r="BP6" s="142" t="s">
        <v>480</v>
      </c>
      <c r="BQ6" s="142" t="s">
        <v>480</v>
      </c>
      <c r="BR6" s="164"/>
      <c r="BS6" s="161"/>
      <c r="BT6" s="142" t="s">
        <v>480</v>
      </c>
      <c r="BU6" s="142" t="s">
        <v>480</v>
      </c>
      <c r="BV6" s="164"/>
      <c r="BW6" s="161"/>
      <c r="BX6" s="142" t="s">
        <v>480</v>
      </c>
      <c r="BY6" s="142" t="s">
        <v>480</v>
      </c>
      <c r="BZ6" s="164"/>
      <c r="CA6" s="161"/>
      <c r="CB6" s="142" t="s">
        <v>480</v>
      </c>
      <c r="CC6" s="142" t="s">
        <v>480</v>
      </c>
      <c r="CD6" s="164"/>
      <c r="CE6" s="161"/>
      <c r="CF6" s="142" t="s">
        <v>480</v>
      </c>
      <c r="CG6" s="142" t="s">
        <v>480</v>
      </c>
      <c r="CH6" s="164"/>
      <c r="CI6" s="161"/>
      <c r="CJ6" s="142" t="s">
        <v>480</v>
      </c>
      <c r="CK6" s="142" t="s">
        <v>480</v>
      </c>
      <c r="CL6" s="164"/>
      <c r="CM6" s="161"/>
      <c r="CN6" s="142" t="s">
        <v>480</v>
      </c>
      <c r="CO6" s="142" t="s">
        <v>480</v>
      </c>
      <c r="CP6" s="164"/>
      <c r="CQ6" s="161"/>
      <c r="CR6" s="142" t="s">
        <v>480</v>
      </c>
      <c r="CS6" s="142" t="s">
        <v>480</v>
      </c>
      <c r="CT6" s="164"/>
      <c r="CU6" s="161"/>
      <c r="CV6" s="142" t="s">
        <v>480</v>
      </c>
      <c r="CW6" s="142" t="s">
        <v>480</v>
      </c>
      <c r="CX6" s="164"/>
      <c r="CY6" s="161"/>
      <c r="CZ6" s="142" t="s">
        <v>480</v>
      </c>
      <c r="DA6" s="142" t="s">
        <v>480</v>
      </c>
      <c r="DB6" s="164"/>
      <c r="DC6" s="161"/>
      <c r="DD6" s="142" t="s">
        <v>480</v>
      </c>
      <c r="DE6" s="142" t="s">
        <v>480</v>
      </c>
      <c r="DF6" s="164"/>
      <c r="DG6" s="161"/>
      <c r="DH6" s="142" t="s">
        <v>480</v>
      </c>
      <c r="DI6" s="142" t="s">
        <v>480</v>
      </c>
      <c r="DJ6" s="164"/>
      <c r="DK6" s="161"/>
      <c r="DL6" s="142" t="s">
        <v>480</v>
      </c>
      <c r="DM6" s="142" t="s">
        <v>480</v>
      </c>
      <c r="DN6" s="164"/>
      <c r="DO6" s="161"/>
      <c r="DP6" s="142" t="s">
        <v>480</v>
      </c>
      <c r="DQ6" s="142" t="s">
        <v>480</v>
      </c>
      <c r="DR6" s="164"/>
      <c r="DS6" s="161"/>
      <c r="DT6" s="142" t="s">
        <v>480</v>
      </c>
      <c r="DU6" s="142" t="s">
        <v>480</v>
      </c>
    </row>
    <row r="7" spans="1:125" s="61" customFormat="1" ht="12" customHeight="1">
      <c r="A7" s="48" t="s">
        <v>481</v>
      </c>
      <c r="B7" s="48">
        <v>16000</v>
      </c>
      <c r="C7" s="48" t="s">
        <v>482</v>
      </c>
      <c r="D7" s="70">
        <f>SUM(D8:D13)</f>
        <v>1735866</v>
      </c>
      <c r="E7" s="70">
        <f>SUM(E8:E13)</f>
        <v>1004551</v>
      </c>
      <c r="F7" s="49">
        <f>COUNTIF(F8:F13,"&lt;&gt;")</f>
        <v>6</v>
      </c>
      <c r="G7" s="49">
        <f>COUNTIF(G8:G13,"&lt;&gt;")</f>
        <v>6</v>
      </c>
      <c r="H7" s="70">
        <f>SUM(H8:H13)</f>
        <v>1028098</v>
      </c>
      <c r="I7" s="70">
        <f>SUM(I8:I13)</f>
        <v>444005</v>
      </c>
      <c r="J7" s="49">
        <f>COUNTIF(J8:J13,"&lt;&gt;")</f>
        <v>6</v>
      </c>
      <c r="K7" s="49">
        <f>COUNTIF(K8:K13,"&lt;&gt;")</f>
        <v>6</v>
      </c>
      <c r="L7" s="70">
        <f>SUM(L8:L13)</f>
        <v>469757</v>
      </c>
      <c r="M7" s="70">
        <f>SUM(M8:M13)</f>
        <v>217879</v>
      </c>
      <c r="N7" s="49">
        <f>COUNTIF(N8:N13,"&lt;&gt;")</f>
        <v>5</v>
      </c>
      <c r="O7" s="49">
        <f>COUNTIF(O8:O13,"&lt;&gt;")</f>
        <v>5</v>
      </c>
      <c r="P7" s="70">
        <f>SUM(P8:P13)</f>
        <v>145617</v>
      </c>
      <c r="Q7" s="70">
        <f>SUM(Q8:Q13)</f>
        <v>185838</v>
      </c>
      <c r="R7" s="49">
        <f>COUNTIF(R8:R13,"&lt;&gt;")</f>
        <v>4</v>
      </c>
      <c r="S7" s="49">
        <f>COUNTIF(S8:S13,"&lt;&gt;")</f>
        <v>4</v>
      </c>
      <c r="T7" s="70">
        <f>SUM(T8:T13)</f>
        <v>88342</v>
      </c>
      <c r="U7" s="70">
        <f>SUM(U8:U13)</f>
        <v>153054</v>
      </c>
      <c r="V7" s="49">
        <f>COUNTIF(V8:V13,"&lt;&gt;")</f>
        <v>2</v>
      </c>
      <c r="W7" s="49">
        <f>COUNTIF(W8:W13,"&lt;&gt;")</f>
        <v>2</v>
      </c>
      <c r="X7" s="70">
        <f>SUM(X8:X13)</f>
        <v>4052</v>
      </c>
      <c r="Y7" s="70">
        <f>SUM(Y8:Y13)</f>
        <v>3775</v>
      </c>
      <c r="Z7" s="49">
        <f>COUNTIF(Z8:Z13,"&lt;&gt;")</f>
        <v>0</v>
      </c>
      <c r="AA7" s="49">
        <f>COUNTIF(AA8:AA13,"&lt;&gt;")</f>
        <v>0</v>
      </c>
      <c r="AB7" s="70">
        <f>SUM(AB8:AB13)</f>
        <v>0</v>
      </c>
      <c r="AC7" s="70">
        <f>SUM(AC8:AC13)</f>
        <v>0</v>
      </c>
      <c r="AD7" s="49">
        <f>COUNTIF(AD8:AD13,"&lt;&gt;")</f>
        <v>0</v>
      </c>
      <c r="AE7" s="49">
        <f>COUNTIF(AE8:AE13,"&lt;&gt;")</f>
        <v>0</v>
      </c>
      <c r="AF7" s="70">
        <f>SUM(AF8:AF13)</f>
        <v>0</v>
      </c>
      <c r="AG7" s="70">
        <f>SUM(AG8:AG13)</f>
        <v>0</v>
      </c>
      <c r="AH7" s="49">
        <f>COUNTIF(AH8:AH13,"&lt;&gt;")</f>
        <v>0</v>
      </c>
      <c r="AI7" s="49">
        <f>COUNTIF(AI8:AI13,"&lt;&gt;")</f>
        <v>0</v>
      </c>
      <c r="AJ7" s="70">
        <f>SUM(AJ8:AJ13)</f>
        <v>0</v>
      </c>
      <c r="AK7" s="70">
        <f>SUM(AK8:AK13)</f>
        <v>0</v>
      </c>
      <c r="AL7" s="49">
        <f>COUNTIF(AL8:AL13,"&lt;&gt;")</f>
        <v>0</v>
      </c>
      <c r="AM7" s="49">
        <f>COUNTIF(AM8:AM13,"&lt;&gt;")</f>
        <v>0</v>
      </c>
      <c r="AN7" s="70">
        <f>SUM(AN8:AN13)</f>
        <v>0</v>
      </c>
      <c r="AO7" s="70">
        <f>SUM(AO8:AO13)</f>
        <v>0</v>
      </c>
      <c r="AP7" s="49">
        <f>COUNTIF(AP8:AP13,"&lt;&gt;")</f>
        <v>0</v>
      </c>
      <c r="AQ7" s="49">
        <f>COUNTIF(AQ8:AQ13,"&lt;&gt;")</f>
        <v>0</v>
      </c>
      <c r="AR7" s="70">
        <f>SUM(AR8:AR13)</f>
        <v>0</v>
      </c>
      <c r="AS7" s="70">
        <f>SUM(AS8:AS13)</f>
        <v>0</v>
      </c>
      <c r="AT7" s="49">
        <f>COUNTIF(AT8:AT13,"&lt;&gt;")</f>
        <v>0</v>
      </c>
      <c r="AU7" s="49">
        <f>COUNTIF(AU8:AU13,"&lt;&gt;")</f>
        <v>0</v>
      </c>
      <c r="AV7" s="70">
        <f>SUM(AV8:AV13)</f>
        <v>0</v>
      </c>
      <c r="AW7" s="70">
        <f>SUM(AW8:AW13)</f>
        <v>0</v>
      </c>
      <c r="AX7" s="49">
        <f>COUNTIF(AX8:AX13,"&lt;&gt;")</f>
        <v>0</v>
      </c>
      <c r="AY7" s="49">
        <f>COUNTIF(AY8:AY13,"&lt;&gt;")</f>
        <v>0</v>
      </c>
      <c r="AZ7" s="70">
        <f>SUM(AZ8:AZ13)</f>
        <v>0</v>
      </c>
      <c r="BA7" s="70">
        <f>SUM(BA8:BA13)</f>
        <v>0</v>
      </c>
      <c r="BB7" s="49">
        <f>COUNTIF(BB8:BB13,"&lt;&gt;")</f>
        <v>0</v>
      </c>
      <c r="BC7" s="49">
        <f>COUNTIF(BC8:BC13,"&lt;&gt;")</f>
        <v>0</v>
      </c>
      <c r="BD7" s="70">
        <f>SUM(BD8:BD13)</f>
        <v>0</v>
      </c>
      <c r="BE7" s="70">
        <f>SUM(BE8:BE13)</f>
        <v>0</v>
      </c>
      <c r="BF7" s="49">
        <f>COUNTIF(BF8:BF13,"&lt;&gt;")</f>
        <v>0</v>
      </c>
      <c r="BG7" s="49">
        <f>COUNTIF(BG8:BG13,"&lt;&gt;")</f>
        <v>0</v>
      </c>
      <c r="BH7" s="70">
        <f>SUM(BH8:BH13)</f>
        <v>0</v>
      </c>
      <c r="BI7" s="70">
        <f>SUM(BI8:BI13)</f>
        <v>0</v>
      </c>
      <c r="BJ7" s="49">
        <f>COUNTIF(BJ8:BJ13,"&lt;&gt;")</f>
        <v>0</v>
      </c>
      <c r="BK7" s="49">
        <f>COUNTIF(BK8:BK13,"&lt;&gt;")</f>
        <v>0</v>
      </c>
      <c r="BL7" s="70">
        <f>SUM(BL8:BL13)</f>
        <v>0</v>
      </c>
      <c r="BM7" s="70">
        <f>SUM(BM8:BM13)</f>
        <v>0</v>
      </c>
      <c r="BN7" s="49">
        <f>COUNTIF(BN8:BN13,"&lt;&gt;")</f>
        <v>0</v>
      </c>
      <c r="BO7" s="49">
        <f>COUNTIF(BO8:BO13,"&lt;&gt;")</f>
        <v>0</v>
      </c>
      <c r="BP7" s="70">
        <f>SUM(BP8:BP13)</f>
        <v>0</v>
      </c>
      <c r="BQ7" s="70">
        <f>SUM(BQ8:BQ13)</f>
        <v>0</v>
      </c>
      <c r="BR7" s="49">
        <f>COUNTIF(BR8:BR13,"&lt;&gt;")</f>
        <v>0</v>
      </c>
      <c r="BS7" s="49">
        <f>COUNTIF(BS8:BS13,"&lt;&gt;")</f>
        <v>0</v>
      </c>
      <c r="BT7" s="70">
        <f>SUM(BT8:BT13)</f>
        <v>0</v>
      </c>
      <c r="BU7" s="70">
        <f>SUM(BU8:BU13)</f>
        <v>0</v>
      </c>
      <c r="BV7" s="49">
        <f>COUNTIF(BV8:BV13,"&lt;&gt;")</f>
        <v>0</v>
      </c>
      <c r="BW7" s="49">
        <f>COUNTIF(BW8:BW13,"&lt;&gt;")</f>
        <v>0</v>
      </c>
      <c r="BX7" s="70">
        <f>SUM(BX8:BX13)</f>
        <v>0</v>
      </c>
      <c r="BY7" s="70">
        <f>SUM(BY8:BY13)</f>
        <v>0</v>
      </c>
      <c r="BZ7" s="49">
        <f>COUNTIF(BZ8:BZ13,"&lt;&gt;")</f>
        <v>0</v>
      </c>
      <c r="CA7" s="49">
        <f>COUNTIF(CA8:CA13,"&lt;&gt;")</f>
        <v>0</v>
      </c>
      <c r="CB7" s="70">
        <f>SUM(CB8:CB13)</f>
        <v>0</v>
      </c>
      <c r="CC7" s="70">
        <f>SUM(CC8:CC13)</f>
        <v>0</v>
      </c>
      <c r="CD7" s="49">
        <f>COUNTIF(CD8:CD13,"&lt;&gt;")</f>
        <v>0</v>
      </c>
      <c r="CE7" s="49">
        <f>COUNTIF(CE8:CE13,"&lt;&gt;")</f>
        <v>0</v>
      </c>
      <c r="CF7" s="70">
        <f>SUM(CF8:CF13)</f>
        <v>0</v>
      </c>
      <c r="CG7" s="70">
        <f>SUM(CG8:CG13)</f>
        <v>0</v>
      </c>
      <c r="CH7" s="49">
        <f>COUNTIF(CH8:CH13,"&lt;&gt;")</f>
        <v>0</v>
      </c>
      <c r="CI7" s="49">
        <f>COUNTIF(CI8:CI13,"&lt;&gt;")</f>
        <v>0</v>
      </c>
      <c r="CJ7" s="70">
        <f>SUM(CJ8:CJ13)</f>
        <v>0</v>
      </c>
      <c r="CK7" s="70">
        <f>SUM(CK8:CK13)</f>
        <v>0</v>
      </c>
      <c r="CL7" s="49">
        <f>COUNTIF(CL8:CL13,"&lt;&gt;")</f>
        <v>0</v>
      </c>
      <c r="CM7" s="49">
        <f>COUNTIF(CM8:CM13,"&lt;&gt;")</f>
        <v>0</v>
      </c>
      <c r="CN7" s="70">
        <f>SUM(CN8:CN13)</f>
        <v>0</v>
      </c>
      <c r="CO7" s="70">
        <f>SUM(CO8:CO13)</f>
        <v>0</v>
      </c>
      <c r="CP7" s="49">
        <f>COUNTIF(CP8:CP13,"&lt;&gt;")</f>
        <v>0</v>
      </c>
      <c r="CQ7" s="49">
        <f>COUNTIF(CQ8:CQ13,"&lt;&gt;")</f>
        <v>0</v>
      </c>
      <c r="CR7" s="70">
        <f>SUM(CR8:CR13)</f>
        <v>0</v>
      </c>
      <c r="CS7" s="70">
        <f>SUM(CS8:CS13)</f>
        <v>0</v>
      </c>
      <c r="CT7" s="49">
        <f>COUNTIF(CT8:CT13,"&lt;&gt;")</f>
        <v>0</v>
      </c>
      <c r="CU7" s="49">
        <f>COUNTIF(CU8:CU13,"&lt;&gt;")</f>
        <v>0</v>
      </c>
      <c r="CV7" s="70">
        <f>SUM(CV8:CV13)</f>
        <v>0</v>
      </c>
      <c r="CW7" s="70">
        <f>SUM(CW8:CW13)</f>
        <v>0</v>
      </c>
      <c r="CX7" s="49">
        <f>COUNTIF(CX8:CX13,"&lt;&gt;")</f>
        <v>0</v>
      </c>
      <c r="CY7" s="49">
        <f>COUNTIF(CY8:CY13,"&lt;&gt;")</f>
        <v>0</v>
      </c>
      <c r="CZ7" s="70">
        <f>SUM(CZ8:CZ13)</f>
        <v>0</v>
      </c>
      <c r="DA7" s="70">
        <f>SUM(DA8:DA13)</f>
        <v>0</v>
      </c>
      <c r="DB7" s="49">
        <f>COUNTIF(DB8:DB13,"&lt;&gt;")</f>
        <v>0</v>
      </c>
      <c r="DC7" s="49">
        <f>COUNTIF(DC8:DC13,"&lt;&gt;")</f>
        <v>0</v>
      </c>
      <c r="DD7" s="70">
        <f>SUM(DD8:DD13)</f>
        <v>0</v>
      </c>
      <c r="DE7" s="70">
        <f>SUM(DE8:DE13)</f>
        <v>0</v>
      </c>
      <c r="DF7" s="49">
        <f>COUNTIF(DF8:DF13,"&lt;&gt;")</f>
        <v>0</v>
      </c>
      <c r="DG7" s="49">
        <f>COUNTIF(DG8:DG13,"&lt;&gt;")</f>
        <v>0</v>
      </c>
      <c r="DH7" s="70">
        <f>SUM(DH8:DH13)</f>
        <v>0</v>
      </c>
      <c r="DI7" s="70">
        <f>SUM(DI8:DI13)</f>
        <v>0</v>
      </c>
      <c r="DJ7" s="49">
        <f>COUNTIF(DJ8:DJ13,"&lt;&gt;")</f>
        <v>0</v>
      </c>
      <c r="DK7" s="49">
        <f>COUNTIF(DK8:DK13,"&lt;&gt;")</f>
        <v>0</v>
      </c>
      <c r="DL7" s="70">
        <f>SUM(DL8:DL13)</f>
        <v>0</v>
      </c>
      <c r="DM7" s="70">
        <f>SUM(DM8:DM13)</f>
        <v>0</v>
      </c>
      <c r="DN7" s="49">
        <f>COUNTIF(DN8:DN13,"&lt;&gt;")</f>
        <v>0</v>
      </c>
      <c r="DO7" s="49">
        <f>COUNTIF(DO8:DO13,"&lt;&gt;")</f>
        <v>0</v>
      </c>
      <c r="DP7" s="70">
        <f>SUM(DP8:DP13)</f>
        <v>0</v>
      </c>
      <c r="DQ7" s="70">
        <f>SUM(DQ8:DQ13)</f>
        <v>0</v>
      </c>
      <c r="DR7" s="49">
        <f>COUNTIF(DR8:DR13,"&lt;&gt;")</f>
        <v>0</v>
      </c>
      <c r="DS7" s="49">
        <f>COUNTIF(DS8:DS13,"&lt;&gt;")</f>
        <v>0</v>
      </c>
      <c r="DT7" s="70">
        <f>SUM(DT8:DT13)</f>
        <v>0</v>
      </c>
      <c r="DU7" s="70">
        <f>SUM(DU8:DU13)</f>
        <v>0</v>
      </c>
    </row>
    <row r="8" spans="1:125" s="50" customFormat="1" ht="12" customHeight="1">
      <c r="A8" s="51" t="s">
        <v>481</v>
      </c>
      <c r="B8" s="64" t="s">
        <v>483</v>
      </c>
      <c r="C8" s="51" t="s">
        <v>484</v>
      </c>
      <c r="D8" s="72">
        <f aca="true" t="shared" si="0" ref="D8:E13">SUM(H8,L8,P8,T8,X8,AB8,AF8,AJ8,AN8,AR8,AV8,AZ8,BD8,BH8,BL8,BP8,BT8,BX8,CB8,CF8,CJ8,CN8,CR8,CV8,CZ8,DD8,DH8,DL8,DP8,DT8)</f>
        <v>0</v>
      </c>
      <c r="E8" s="72">
        <f t="shared" si="0"/>
        <v>260256</v>
      </c>
      <c r="F8" s="66" t="s">
        <v>639</v>
      </c>
      <c r="G8" s="52" t="s">
        <v>614</v>
      </c>
      <c r="H8" s="72">
        <v>0</v>
      </c>
      <c r="I8" s="72">
        <v>26138</v>
      </c>
      <c r="J8" s="66" t="s">
        <v>615</v>
      </c>
      <c r="K8" s="52" t="s">
        <v>616</v>
      </c>
      <c r="L8" s="72">
        <v>0</v>
      </c>
      <c r="M8" s="72">
        <v>90023</v>
      </c>
      <c r="N8" s="66" t="s">
        <v>617</v>
      </c>
      <c r="O8" s="52" t="s">
        <v>618</v>
      </c>
      <c r="P8" s="72">
        <v>0</v>
      </c>
      <c r="Q8" s="72">
        <v>64547</v>
      </c>
      <c r="R8" s="66" t="s">
        <v>619</v>
      </c>
      <c r="S8" s="52" t="s">
        <v>620</v>
      </c>
      <c r="T8" s="72">
        <v>0</v>
      </c>
      <c r="U8" s="72">
        <v>79548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481</v>
      </c>
      <c r="B9" s="64" t="s">
        <v>485</v>
      </c>
      <c r="C9" s="51" t="s">
        <v>486</v>
      </c>
      <c r="D9" s="72">
        <f t="shared" si="0"/>
        <v>0</v>
      </c>
      <c r="E9" s="72">
        <f t="shared" si="0"/>
        <v>446295</v>
      </c>
      <c r="F9" s="66" t="s">
        <v>640</v>
      </c>
      <c r="G9" s="52" t="s">
        <v>621</v>
      </c>
      <c r="H9" s="72">
        <v>0</v>
      </c>
      <c r="I9" s="72">
        <v>315118</v>
      </c>
      <c r="J9" s="66" t="s">
        <v>622</v>
      </c>
      <c r="K9" s="52" t="s">
        <v>623</v>
      </c>
      <c r="L9" s="72">
        <v>0</v>
      </c>
      <c r="M9" s="72">
        <v>49516</v>
      </c>
      <c r="N9" s="66" t="s">
        <v>624</v>
      </c>
      <c r="O9" s="52" t="s">
        <v>625</v>
      </c>
      <c r="P9" s="72">
        <v>0</v>
      </c>
      <c r="Q9" s="72">
        <v>54038</v>
      </c>
      <c r="R9" s="66" t="s">
        <v>626</v>
      </c>
      <c r="S9" s="52" t="s">
        <v>627</v>
      </c>
      <c r="T9" s="72">
        <v>0</v>
      </c>
      <c r="U9" s="72">
        <v>23848</v>
      </c>
      <c r="V9" s="66" t="s">
        <v>628</v>
      </c>
      <c r="W9" s="52" t="s">
        <v>629</v>
      </c>
      <c r="X9" s="72">
        <v>0</v>
      </c>
      <c r="Y9" s="72">
        <v>3775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481</v>
      </c>
      <c r="B10" s="64" t="s">
        <v>487</v>
      </c>
      <c r="C10" s="51" t="s">
        <v>488</v>
      </c>
      <c r="D10" s="72">
        <f t="shared" si="0"/>
        <v>432151</v>
      </c>
      <c r="E10" s="72">
        <f t="shared" si="0"/>
        <v>0</v>
      </c>
      <c r="F10" s="66" t="s">
        <v>615</v>
      </c>
      <c r="G10" s="52" t="s">
        <v>616</v>
      </c>
      <c r="H10" s="72">
        <v>172371</v>
      </c>
      <c r="I10" s="72">
        <v>0</v>
      </c>
      <c r="J10" s="66" t="s">
        <v>619</v>
      </c>
      <c r="K10" s="52" t="s">
        <v>620</v>
      </c>
      <c r="L10" s="72">
        <v>259780</v>
      </c>
      <c r="M10" s="72">
        <v>0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481</v>
      </c>
      <c r="B11" s="64" t="s">
        <v>489</v>
      </c>
      <c r="C11" s="51" t="s">
        <v>490</v>
      </c>
      <c r="D11" s="72">
        <f t="shared" si="0"/>
        <v>475382</v>
      </c>
      <c r="E11" s="72">
        <f t="shared" si="0"/>
        <v>298000</v>
      </c>
      <c r="F11" s="66" t="s">
        <v>641</v>
      </c>
      <c r="G11" s="52" t="s">
        <v>630</v>
      </c>
      <c r="H11" s="72">
        <v>157504</v>
      </c>
      <c r="I11" s="72">
        <v>102749</v>
      </c>
      <c r="J11" s="66" t="s">
        <v>631</v>
      </c>
      <c r="K11" s="52" t="s">
        <v>632</v>
      </c>
      <c r="L11" s="72">
        <v>150817</v>
      </c>
      <c r="M11" s="72">
        <v>78340</v>
      </c>
      <c r="N11" s="66" t="s">
        <v>633</v>
      </c>
      <c r="O11" s="52" t="s">
        <v>634</v>
      </c>
      <c r="P11" s="72">
        <v>107740</v>
      </c>
      <c r="Q11" s="72">
        <v>67253</v>
      </c>
      <c r="R11" s="66" t="s">
        <v>635</v>
      </c>
      <c r="S11" s="52" t="s">
        <v>636</v>
      </c>
      <c r="T11" s="72">
        <v>59321</v>
      </c>
      <c r="U11" s="72">
        <v>49658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481</v>
      </c>
      <c r="B12" s="54" t="s">
        <v>491</v>
      </c>
      <c r="C12" s="53" t="s">
        <v>492</v>
      </c>
      <c r="D12" s="74">
        <f t="shared" si="0"/>
        <v>760540</v>
      </c>
      <c r="E12" s="74">
        <f t="shared" si="0"/>
        <v>0</v>
      </c>
      <c r="F12" s="54" t="s">
        <v>640</v>
      </c>
      <c r="G12" s="53" t="s">
        <v>621</v>
      </c>
      <c r="H12" s="74">
        <v>649001</v>
      </c>
      <c r="I12" s="74">
        <v>0</v>
      </c>
      <c r="J12" s="54" t="s">
        <v>626</v>
      </c>
      <c r="K12" s="53" t="s">
        <v>627</v>
      </c>
      <c r="L12" s="74">
        <v>46708</v>
      </c>
      <c r="M12" s="74">
        <v>0</v>
      </c>
      <c r="N12" s="54" t="s">
        <v>624</v>
      </c>
      <c r="O12" s="53" t="s">
        <v>625</v>
      </c>
      <c r="P12" s="74">
        <v>31758</v>
      </c>
      <c r="Q12" s="74">
        <v>0</v>
      </c>
      <c r="R12" s="54" t="s">
        <v>622</v>
      </c>
      <c r="S12" s="53" t="s">
        <v>623</v>
      </c>
      <c r="T12" s="74">
        <v>29021</v>
      </c>
      <c r="U12" s="74">
        <v>0</v>
      </c>
      <c r="V12" s="54" t="s">
        <v>628</v>
      </c>
      <c r="W12" s="53" t="s">
        <v>629</v>
      </c>
      <c r="X12" s="74">
        <v>4052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481</v>
      </c>
      <c r="B13" s="54" t="s">
        <v>493</v>
      </c>
      <c r="C13" s="53" t="s">
        <v>494</v>
      </c>
      <c r="D13" s="74">
        <f t="shared" si="0"/>
        <v>67793</v>
      </c>
      <c r="E13" s="74">
        <f t="shared" si="0"/>
        <v>0</v>
      </c>
      <c r="F13" s="54" t="s">
        <v>639</v>
      </c>
      <c r="G13" s="53" t="s">
        <v>614</v>
      </c>
      <c r="H13" s="74">
        <v>49222</v>
      </c>
      <c r="I13" s="74">
        <v>0</v>
      </c>
      <c r="J13" s="54" t="s">
        <v>637</v>
      </c>
      <c r="K13" s="53" t="s">
        <v>638</v>
      </c>
      <c r="L13" s="74">
        <v>12452</v>
      </c>
      <c r="M13" s="74">
        <v>0</v>
      </c>
      <c r="N13" s="54" t="s">
        <v>617</v>
      </c>
      <c r="O13" s="53" t="s">
        <v>618</v>
      </c>
      <c r="P13" s="74">
        <v>6119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495</v>
      </c>
      <c r="D2" s="25" t="s">
        <v>111</v>
      </c>
      <c r="E2" s="144" t="s">
        <v>496</v>
      </c>
      <c r="F2" s="3"/>
      <c r="G2" s="3"/>
      <c r="H2" s="3"/>
      <c r="I2" s="3"/>
      <c r="J2" s="3"/>
      <c r="K2" s="3"/>
      <c r="L2" s="3" t="str">
        <f>LEFT(D2,2)</f>
        <v>16</v>
      </c>
      <c r="M2" s="3" t="str">
        <f>IF(L2&lt;&gt;"",VLOOKUP(L2,$AK$6:$AL$34,2,FALSE),"-")</f>
        <v>富山県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497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498</v>
      </c>
      <c r="C6" s="192"/>
      <c r="D6" s="193"/>
      <c r="E6" s="13" t="s">
        <v>45</v>
      </c>
      <c r="F6" s="14" t="s">
        <v>47</v>
      </c>
      <c r="H6" s="169" t="s">
        <v>499</v>
      </c>
      <c r="I6" s="194"/>
      <c r="J6" s="194"/>
      <c r="K6" s="182"/>
      <c r="L6" s="13" t="s">
        <v>45</v>
      </c>
      <c r="M6" s="13" t="s">
        <v>47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500</v>
      </c>
      <c r="AL6" s="28" t="s">
        <v>7</v>
      </c>
    </row>
    <row r="7" spans="2:38" ht="19.5" customHeight="1">
      <c r="B7" s="187" t="s">
        <v>81</v>
      </c>
      <c r="C7" s="189"/>
      <c r="D7" s="189"/>
      <c r="E7" s="17">
        <f aca="true" t="shared" si="0" ref="E7:E12">AF7</f>
        <v>274702</v>
      </c>
      <c r="F7" s="17">
        <f aca="true" t="shared" si="1" ref="F7:F12">AF14</f>
        <v>22724</v>
      </c>
      <c r="H7" s="175" t="s">
        <v>395</v>
      </c>
      <c r="I7" s="175" t="s">
        <v>501</v>
      </c>
      <c r="J7" s="169" t="s">
        <v>89</v>
      </c>
      <c r="K7" s="171"/>
      <c r="L7" s="17">
        <f aca="true" t="shared" si="2" ref="L7:L12">AF21</f>
        <v>7017</v>
      </c>
      <c r="M7" s="17">
        <f aca="true" t="shared" si="3" ref="M7:M12">AF42</f>
        <v>150</v>
      </c>
      <c r="AC7" s="15" t="s">
        <v>81</v>
      </c>
      <c r="AD7" s="41" t="s">
        <v>502</v>
      </c>
      <c r="AE7" s="40" t="s">
        <v>503</v>
      </c>
      <c r="AF7" s="36">
        <f aca="true" ca="1" t="shared" si="4" ref="AF7:AF38">IF(AF$2=0,INDIRECT("'"&amp;AD7&amp;"'!"&amp;AE7&amp;$AI$2),0)</f>
        <v>274702</v>
      </c>
      <c r="AG7" s="40"/>
      <c r="AH7" s="122" t="str">
        <f>+'廃棄物事業経費（歳入）'!B7</f>
        <v>16000</v>
      </c>
      <c r="AI7" s="2">
        <v>7</v>
      </c>
      <c r="AK7" s="26" t="s">
        <v>504</v>
      </c>
      <c r="AL7" s="28" t="s">
        <v>8</v>
      </c>
    </row>
    <row r="8" spans="2:38" ht="19.5" customHeight="1">
      <c r="B8" s="187" t="s">
        <v>505</v>
      </c>
      <c r="C8" s="189"/>
      <c r="D8" s="189"/>
      <c r="E8" s="17">
        <f t="shared" si="0"/>
        <v>84298</v>
      </c>
      <c r="F8" s="17">
        <f t="shared" si="1"/>
        <v>18837</v>
      </c>
      <c r="H8" s="178"/>
      <c r="I8" s="178"/>
      <c r="J8" s="169" t="s">
        <v>91</v>
      </c>
      <c r="K8" s="182"/>
      <c r="L8" s="17">
        <f t="shared" si="2"/>
        <v>137712</v>
      </c>
      <c r="M8" s="17">
        <f t="shared" si="3"/>
        <v>394145</v>
      </c>
      <c r="AC8" s="15" t="s">
        <v>505</v>
      </c>
      <c r="AD8" s="41" t="s">
        <v>502</v>
      </c>
      <c r="AE8" s="40" t="s">
        <v>506</v>
      </c>
      <c r="AF8" s="36">
        <f ca="1" t="shared" si="4"/>
        <v>84298</v>
      </c>
      <c r="AG8" s="40"/>
      <c r="AH8" s="122" t="str">
        <f>+'廃棄物事業経費（歳入）'!B8</f>
        <v>16201</v>
      </c>
      <c r="AI8" s="2">
        <v>8</v>
      </c>
      <c r="AK8" s="26" t="s">
        <v>507</v>
      </c>
      <c r="AL8" s="28" t="s">
        <v>9</v>
      </c>
    </row>
    <row r="9" spans="2:38" ht="19.5" customHeight="1">
      <c r="B9" s="187" t="s">
        <v>84</v>
      </c>
      <c r="C9" s="189"/>
      <c r="D9" s="189"/>
      <c r="E9" s="17">
        <f t="shared" si="0"/>
        <v>758400</v>
      </c>
      <c r="F9" s="17">
        <f t="shared" si="1"/>
        <v>240331</v>
      </c>
      <c r="H9" s="178"/>
      <c r="I9" s="178"/>
      <c r="J9" s="169" t="s">
        <v>93</v>
      </c>
      <c r="K9" s="171"/>
      <c r="L9" s="17">
        <f t="shared" si="2"/>
        <v>783758</v>
      </c>
      <c r="M9" s="17">
        <f t="shared" si="3"/>
        <v>0</v>
      </c>
      <c r="AC9" s="15" t="s">
        <v>84</v>
      </c>
      <c r="AD9" s="41" t="s">
        <v>502</v>
      </c>
      <c r="AE9" s="40" t="s">
        <v>508</v>
      </c>
      <c r="AF9" s="36">
        <f ca="1" t="shared" si="4"/>
        <v>758400</v>
      </c>
      <c r="AG9" s="40"/>
      <c r="AH9" s="122" t="str">
        <f>+'廃棄物事業経費（歳入）'!B9</f>
        <v>16202</v>
      </c>
      <c r="AI9" s="2">
        <v>9</v>
      </c>
      <c r="AK9" s="26" t="s">
        <v>509</v>
      </c>
      <c r="AL9" s="28" t="s">
        <v>10</v>
      </c>
    </row>
    <row r="10" spans="2:38" ht="19.5" customHeight="1">
      <c r="B10" s="187" t="s">
        <v>510</v>
      </c>
      <c r="C10" s="189"/>
      <c r="D10" s="189"/>
      <c r="E10" s="17">
        <f t="shared" si="0"/>
        <v>2109454</v>
      </c>
      <c r="F10" s="17">
        <f t="shared" si="1"/>
        <v>254302</v>
      </c>
      <c r="H10" s="178"/>
      <c r="I10" s="179"/>
      <c r="J10" s="169" t="s">
        <v>1</v>
      </c>
      <c r="K10" s="171"/>
      <c r="L10" s="17">
        <f t="shared" si="2"/>
        <v>747</v>
      </c>
      <c r="M10" s="17">
        <f t="shared" si="3"/>
        <v>2580</v>
      </c>
      <c r="AC10" s="15" t="s">
        <v>510</v>
      </c>
      <c r="AD10" s="41" t="s">
        <v>502</v>
      </c>
      <c r="AE10" s="40" t="s">
        <v>511</v>
      </c>
      <c r="AF10" s="36">
        <f ca="1" t="shared" si="4"/>
        <v>2109454</v>
      </c>
      <c r="AG10" s="40"/>
      <c r="AH10" s="122" t="str">
        <f>+'廃棄物事業経費（歳入）'!B10</f>
        <v>16204</v>
      </c>
      <c r="AI10" s="2">
        <v>10</v>
      </c>
      <c r="AK10" s="26" t="s">
        <v>512</v>
      </c>
      <c r="AL10" s="28" t="s">
        <v>11</v>
      </c>
    </row>
    <row r="11" spans="2:38" ht="19.5" customHeight="1">
      <c r="B11" s="187" t="s">
        <v>513</v>
      </c>
      <c r="C11" s="189"/>
      <c r="D11" s="189"/>
      <c r="E11" s="17">
        <f t="shared" si="0"/>
        <v>1735866</v>
      </c>
      <c r="F11" s="17">
        <f t="shared" si="1"/>
        <v>1004551</v>
      </c>
      <c r="H11" s="178"/>
      <c r="I11" s="190" t="s">
        <v>61</v>
      </c>
      <c r="J11" s="190"/>
      <c r="K11" s="190"/>
      <c r="L11" s="17">
        <f t="shared" si="2"/>
        <v>51346</v>
      </c>
      <c r="M11" s="17">
        <f t="shared" si="3"/>
        <v>106445</v>
      </c>
      <c r="AC11" s="15" t="s">
        <v>513</v>
      </c>
      <c r="AD11" s="41" t="s">
        <v>502</v>
      </c>
      <c r="AE11" s="40" t="s">
        <v>514</v>
      </c>
      <c r="AF11" s="36">
        <f ca="1" t="shared" si="4"/>
        <v>1735866</v>
      </c>
      <c r="AG11" s="40"/>
      <c r="AH11" s="122" t="str">
        <f>+'廃棄物事業経費（歳入）'!B11</f>
        <v>16205</v>
      </c>
      <c r="AI11" s="2">
        <v>11</v>
      </c>
      <c r="AK11" s="26" t="s">
        <v>515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575828</v>
      </c>
      <c r="F12" s="17">
        <f t="shared" si="1"/>
        <v>25060</v>
      </c>
      <c r="H12" s="178"/>
      <c r="I12" s="190" t="s">
        <v>516</v>
      </c>
      <c r="J12" s="190"/>
      <c r="K12" s="190"/>
      <c r="L12" s="17">
        <f t="shared" si="2"/>
        <v>97149</v>
      </c>
      <c r="M12" s="17">
        <f t="shared" si="3"/>
        <v>163480</v>
      </c>
      <c r="AC12" s="15" t="s">
        <v>1</v>
      </c>
      <c r="AD12" s="41" t="s">
        <v>502</v>
      </c>
      <c r="AE12" s="40" t="s">
        <v>517</v>
      </c>
      <c r="AF12" s="36">
        <f ca="1" t="shared" si="4"/>
        <v>575828</v>
      </c>
      <c r="AG12" s="40"/>
      <c r="AH12" s="122" t="str">
        <f>+'廃棄物事業経費（歳入）'!B12</f>
        <v>16206</v>
      </c>
      <c r="AI12" s="2">
        <v>12</v>
      </c>
      <c r="AK12" s="26" t="s">
        <v>518</v>
      </c>
      <c r="AL12" s="28" t="s">
        <v>13</v>
      </c>
    </row>
    <row r="13" spans="2:38" ht="19.5" customHeight="1">
      <c r="B13" s="183" t="s">
        <v>519</v>
      </c>
      <c r="C13" s="191"/>
      <c r="D13" s="191"/>
      <c r="E13" s="18">
        <f>SUM(E7:E12)</f>
        <v>5538548</v>
      </c>
      <c r="F13" s="18">
        <f>SUM(F7:F12)</f>
        <v>1565805</v>
      </c>
      <c r="H13" s="178"/>
      <c r="I13" s="172" t="s">
        <v>402</v>
      </c>
      <c r="J13" s="173"/>
      <c r="K13" s="174"/>
      <c r="L13" s="19">
        <f>SUM(L7:L12)</f>
        <v>1077729</v>
      </c>
      <c r="M13" s="19">
        <f>SUM(M7:M12)</f>
        <v>666800</v>
      </c>
      <c r="AC13" s="15" t="s">
        <v>58</v>
      </c>
      <c r="AD13" s="41" t="s">
        <v>502</v>
      </c>
      <c r="AE13" s="40" t="s">
        <v>520</v>
      </c>
      <c r="AF13" s="36">
        <f ca="1" t="shared" si="4"/>
        <v>7640978</v>
      </c>
      <c r="AG13" s="40"/>
      <c r="AH13" s="122" t="str">
        <f>+'廃棄物事業経費（歳入）'!B13</f>
        <v>16207</v>
      </c>
      <c r="AI13" s="2">
        <v>13</v>
      </c>
      <c r="AK13" s="26" t="s">
        <v>521</v>
      </c>
      <c r="AL13" s="28" t="s">
        <v>14</v>
      </c>
    </row>
    <row r="14" spans="2:38" ht="19.5" customHeight="1">
      <c r="B14" s="20"/>
      <c r="C14" s="185" t="s">
        <v>522</v>
      </c>
      <c r="D14" s="186"/>
      <c r="E14" s="22">
        <f>E13-E11</f>
        <v>3802682</v>
      </c>
      <c r="F14" s="22">
        <f>F13-F11</f>
        <v>561254</v>
      </c>
      <c r="H14" s="179"/>
      <c r="I14" s="20"/>
      <c r="J14" s="24"/>
      <c r="K14" s="21" t="s">
        <v>522</v>
      </c>
      <c r="L14" s="23">
        <f>L13-L12</f>
        <v>980580</v>
      </c>
      <c r="M14" s="23">
        <f>M13-M12</f>
        <v>503320</v>
      </c>
      <c r="AC14" s="15" t="s">
        <v>81</v>
      </c>
      <c r="AD14" s="41" t="s">
        <v>502</v>
      </c>
      <c r="AE14" s="40" t="s">
        <v>523</v>
      </c>
      <c r="AF14" s="36">
        <f ca="1" t="shared" si="4"/>
        <v>22724</v>
      </c>
      <c r="AG14" s="40"/>
      <c r="AH14" s="122" t="str">
        <f>+'廃棄物事業経費（歳入）'!B14</f>
        <v>16208</v>
      </c>
      <c r="AI14" s="2">
        <v>14</v>
      </c>
      <c r="AK14" s="26" t="s">
        <v>524</v>
      </c>
      <c r="AL14" s="28" t="s">
        <v>15</v>
      </c>
    </row>
    <row r="15" spans="2:38" ht="19.5" customHeight="1">
      <c r="B15" s="187" t="s">
        <v>58</v>
      </c>
      <c r="C15" s="189"/>
      <c r="D15" s="189"/>
      <c r="E15" s="17">
        <f>AF13</f>
        <v>7640978</v>
      </c>
      <c r="F15" s="17">
        <f>AF20</f>
        <v>1668821</v>
      </c>
      <c r="H15" s="175" t="s">
        <v>525</v>
      </c>
      <c r="I15" s="175" t="s">
        <v>526</v>
      </c>
      <c r="J15" s="16" t="s">
        <v>95</v>
      </c>
      <c r="K15" s="27"/>
      <c r="L15" s="17">
        <f aca="true" t="shared" si="5" ref="L15:L28">AF27</f>
        <v>1255795</v>
      </c>
      <c r="M15" s="17">
        <f aca="true" t="shared" si="6" ref="M15:M28">AF48</f>
        <v>268816</v>
      </c>
      <c r="AC15" s="15" t="s">
        <v>505</v>
      </c>
      <c r="AD15" s="41" t="s">
        <v>502</v>
      </c>
      <c r="AE15" s="40" t="s">
        <v>527</v>
      </c>
      <c r="AF15" s="36">
        <f ca="1" t="shared" si="4"/>
        <v>18837</v>
      </c>
      <c r="AG15" s="40"/>
      <c r="AH15" s="122" t="str">
        <f>+'廃棄物事業経費（歳入）'!B15</f>
        <v>16209</v>
      </c>
      <c r="AI15" s="2">
        <v>15</v>
      </c>
      <c r="AK15" s="26" t="s">
        <v>528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13179526</v>
      </c>
      <c r="F16" s="18">
        <f>SUM(F13,F15)</f>
        <v>3234626</v>
      </c>
      <c r="H16" s="176"/>
      <c r="I16" s="178"/>
      <c r="J16" s="178" t="s">
        <v>529</v>
      </c>
      <c r="K16" s="13" t="s">
        <v>97</v>
      </c>
      <c r="L16" s="17">
        <f t="shared" si="5"/>
        <v>1730590</v>
      </c>
      <c r="M16" s="17">
        <f t="shared" si="6"/>
        <v>185935</v>
      </c>
      <c r="AC16" s="15" t="s">
        <v>84</v>
      </c>
      <c r="AD16" s="41" t="s">
        <v>502</v>
      </c>
      <c r="AE16" s="40" t="s">
        <v>530</v>
      </c>
      <c r="AF16" s="36">
        <f ca="1" t="shared" si="4"/>
        <v>240331</v>
      </c>
      <c r="AG16" s="40"/>
      <c r="AH16" s="122" t="str">
        <f>+'廃棄物事業経費（歳入）'!B16</f>
        <v>16210</v>
      </c>
      <c r="AI16" s="2">
        <v>16</v>
      </c>
      <c r="AK16" s="26" t="s">
        <v>531</v>
      </c>
      <c r="AL16" s="28" t="s">
        <v>17</v>
      </c>
    </row>
    <row r="17" spans="2:38" ht="19.5" customHeight="1">
      <c r="B17" s="20"/>
      <c r="C17" s="185" t="s">
        <v>522</v>
      </c>
      <c r="D17" s="186"/>
      <c r="E17" s="22">
        <f>SUM(E14:E15)</f>
        <v>11443660</v>
      </c>
      <c r="F17" s="22">
        <f>SUM(F14:F15)</f>
        <v>2230075</v>
      </c>
      <c r="H17" s="176"/>
      <c r="I17" s="178"/>
      <c r="J17" s="178"/>
      <c r="K17" s="13" t="s">
        <v>99</v>
      </c>
      <c r="L17" s="17">
        <f t="shared" si="5"/>
        <v>623688</v>
      </c>
      <c r="M17" s="17">
        <f t="shared" si="6"/>
        <v>206499</v>
      </c>
      <c r="AC17" s="15" t="s">
        <v>510</v>
      </c>
      <c r="AD17" s="41" t="s">
        <v>502</v>
      </c>
      <c r="AE17" s="40" t="s">
        <v>532</v>
      </c>
      <c r="AF17" s="36">
        <f ca="1" t="shared" si="4"/>
        <v>254302</v>
      </c>
      <c r="AG17" s="40"/>
      <c r="AH17" s="122" t="str">
        <f>+'廃棄物事業経費（歳入）'!B17</f>
        <v>16211</v>
      </c>
      <c r="AI17" s="2">
        <v>17</v>
      </c>
      <c r="AK17" s="26" t="s">
        <v>533</v>
      </c>
      <c r="AL17" s="28" t="s">
        <v>18</v>
      </c>
    </row>
    <row r="18" spans="8:38" ht="19.5" customHeight="1">
      <c r="H18" s="176"/>
      <c r="I18" s="179"/>
      <c r="J18" s="179"/>
      <c r="K18" s="13" t="s">
        <v>101</v>
      </c>
      <c r="L18" s="17">
        <f t="shared" si="5"/>
        <v>62856</v>
      </c>
      <c r="M18" s="17">
        <f t="shared" si="6"/>
        <v>0</v>
      </c>
      <c r="AC18" s="15" t="s">
        <v>513</v>
      </c>
      <c r="AD18" s="41" t="s">
        <v>502</v>
      </c>
      <c r="AE18" s="40" t="s">
        <v>534</v>
      </c>
      <c r="AF18" s="36">
        <f ca="1" t="shared" si="4"/>
        <v>1004551</v>
      </c>
      <c r="AG18" s="40"/>
      <c r="AH18" s="122" t="str">
        <f>+'廃棄物事業経費（歳入）'!B18</f>
        <v>16321</v>
      </c>
      <c r="AI18" s="2">
        <v>18</v>
      </c>
      <c r="AK18" s="26" t="s">
        <v>535</v>
      </c>
      <c r="AL18" s="28" t="s">
        <v>19</v>
      </c>
    </row>
    <row r="19" spans="8:38" ht="19.5" customHeight="1">
      <c r="H19" s="176"/>
      <c r="I19" s="175" t="s">
        <v>536</v>
      </c>
      <c r="J19" s="169" t="s">
        <v>103</v>
      </c>
      <c r="K19" s="171"/>
      <c r="L19" s="17">
        <f t="shared" si="5"/>
        <v>180445</v>
      </c>
      <c r="M19" s="17">
        <f t="shared" si="6"/>
        <v>592</v>
      </c>
      <c r="AC19" s="15" t="s">
        <v>1</v>
      </c>
      <c r="AD19" s="41" t="s">
        <v>502</v>
      </c>
      <c r="AE19" s="40" t="s">
        <v>537</v>
      </c>
      <c r="AF19" s="36">
        <f ca="1" t="shared" si="4"/>
        <v>25060</v>
      </c>
      <c r="AG19" s="40"/>
      <c r="AH19" s="122" t="str">
        <f>+'廃棄物事業経費（歳入）'!B19</f>
        <v>16322</v>
      </c>
      <c r="AI19" s="2">
        <v>19</v>
      </c>
      <c r="AK19" s="26" t="s">
        <v>538</v>
      </c>
      <c r="AL19" s="28" t="s">
        <v>20</v>
      </c>
    </row>
    <row r="20" spans="2:38" ht="19.5" customHeight="1">
      <c r="B20" s="187" t="s">
        <v>539</v>
      </c>
      <c r="C20" s="188"/>
      <c r="D20" s="188"/>
      <c r="E20" s="29">
        <f>E11</f>
        <v>1735866</v>
      </c>
      <c r="F20" s="29">
        <f>F11</f>
        <v>1004551</v>
      </c>
      <c r="H20" s="176"/>
      <c r="I20" s="178"/>
      <c r="J20" s="169" t="s">
        <v>105</v>
      </c>
      <c r="K20" s="171"/>
      <c r="L20" s="17">
        <f t="shared" si="5"/>
        <v>1072152</v>
      </c>
      <c r="M20" s="17">
        <f t="shared" si="6"/>
        <v>530181</v>
      </c>
      <c r="AC20" s="15" t="s">
        <v>58</v>
      </c>
      <c r="AD20" s="41" t="s">
        <v>502</v>
      </c>
      <c r="AE20" s="40" t="s">
        <v>540</v>
      </c>
      <c r="AF20" s="36">
        <f ca="1" t="shared" si="4"/>
        <v>1668821</v>
      </c>
      <c r="AG20" s="40"/>
      <c r="AH20" s="122" t="str">
        <f>+'廃棄物事業経費（歳入）'!B20</f>
        <v>16323</v>
      </c>
      <c r="AI20" s="2">
        <v>20</v>
      </c>
      <c r="AK20" s="26" t="s">
        <v>541</v>
      </c>
      <c r="AL20" s="28" t="s">
        <v>21</v>
      </c>
    </row>
    <row r="21" spans="2:38" ht="19.5" customHeight="1">
      <c r="B21" s="187" t="s">
        <v>542</v>
      </c>
      <c r="C21" s="187"/>
      <c r="D21" s="187"/>
      <c r="E21" s="29">
        <f>L12+L27</f>
        <v>1735866</v>
      </c>
      <c r="F21" s="29">
        <f>M12+M27</f>
        <v>1004551</v>
      </c>
      <c r="H21" s="176"/>
      <c r="I21" s="179"/>
      <c r="J21" s="169" t="s">
        <v>107</v>
      </c>
      <c r="K21" s="171"/>
      <c r="L21" s="17">
        <f t="shared" si="5"/>
        <v>248048</v>
      </c>
      <c r="M21" s="17">
        <f t="shared" si="6"/>
        <v>1136</v>
      </c>
      <c r="AB21" s="28" t="s">
        <v>45</v>
      </c>
      <c r="AC21" s="15" t="s">
        <v>543</v>
      </c>
      <c r="AD21" s="41" t="s">
        <v>544</v>
      </c>
      <c r="AE21" s="40" t="s">
        <v>503</v>
      </c>
      <c r="AF21" s="36">
        <f ca="1" t="shared" si="4"/>
        <v>7017</v>
      </c>
      <c r="AG21" s="40"/>
      <c r="AH21" s="122" t="str">
        <f>+'廃棄物事業経費（歳入）'!B21</f>
        <v>16342</v>
      </c>
      <c r="AI21" s="2">
        <v>21</v>
      </c>
      <c r="AK21" s="26" t="s">
        <v>545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66</v>
      </c>
      <c r="J22" s="170"/>
      <c r="K22" s="171"/>
      <c r="L22" s="17">
        <f t="shared" si="5"/>
        <v>81821</v>
      </c>
      <c r="M22" s="17">
        <f t="shared" si="6"/>
        <v>0</v>
      </c>
      <c r="AB22" s="28" t="s">
        <v>45</v>
      </c>
      <c r="AC22" s="15" t="s">
        <v>546</v>
      </c>
      <c r="AD22" s="41" t="s">
        <v>544</v>
      </c>
      <c r="AE22" s="40" t="s">
        <v>506</v>
      </c>
      <c r="AF22" s="36">
        <f ca="1" t="shared" si="4"/>
        <v>137712</v>
      </c>
      <c r="AH22" s="122" t="str">
        <f>+'廃棄物事業経費（歳入）'!B22</f>
        <v>16343</v>
      </c>
      <c r="AI22" s="2">
        <v>22</v>
      </c>
      <c r="AK22" s="26" t="s">
        <v>547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548</v>
      </c>
      <c r="J23" s="172" t="s">
        <v>103</v>
      </c>
      <c r="K23" s="174"/>
      <c r="L23" s="17">
        <f t="shared" si="5"/>
        <v>2304275</v>
      </c>
      <c r="M23" s="17">
        <f t="shared" si="6"/>
        <v>256450</v>
      </c>
      <c r="AB23" s="28" t="s">
        <v>45</v>
      </c>
      <c r="AC23" s="1" t="s">
        <v>549</v>
      </c>
      <c r="AD23" s="41" t="s">
        <v>544</v>
      </c>
      <c r="AE23" s="35" t="s">
        <v>508</v>
      </c>
      <c r="AF23" s="36">
        <f ca="1" t="shared" si="4"/>
        <v>783758</v>
      </c>
      <c r="AH23" s="122" t="str">
        <f>+'廃棄物事業経費（歳入）'!B23</f>
        <v>16842</v>
      </c>
      <c r="AI23" s="2">
        <v>23</v>
      </c>
      <c r="AK23" s="26" t="s">
        <v>550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105</v>
      </c>
      <c r="K24" s="171"/>
      <c r="L24" s="17">
        <f t="shared" si="5"/>
        <v>1635183</v>
      </c>
      <c r="M24" s="17">
        <f t="shared" si="6"/>
        <v>141265</v>
      </c>
      <c r="AB24" s="28" t="s">
        <v>45</v>
      </c>
      <c r="AC24" s="15" t="s">
        <v>1</v>
      </c>
      <c r="AD24" s="41" t="s">
        <v>544</v>
      </c>
      <c r="AE24" s="40" t="s">
        <v>511</v>
      </c>
      <c r="AF24" s="36">
        <f ca="1" t="shared" si="4"/>
        <v>747</v>
      </c>
      <c r="AH24" s="122" t="str">
        <f>+'廃棄物事業経費（歳入）'!B24</f>
        <v>16846</v>
      </c>
      <c r="AI24" s="2">
        <v>24</v>
      </c>
      <c r="AK24" s="26" t="s">
        <v>551</v>
      </c>
      <c r="AL24" s="28" t="s">
        <v>25</v>
      </c>
    </row>
    <row r="25" spans="8:38" ht="19.5" customHeight="1">
      <c r="H25" s="176"/>
      <c r="I25" s="178"/>
      <c r="J25" s="169" t="s">
        <v>107</v>
      </c>
      <c r="K25" s="171"/>
      <c r="L25" s="17">
        <f t="shared" si="5"/>
        <v>59807</v>
      </c>
      <c r="M25" s="17">
        <f t="shared" si="6"/>
        <v>1873</v>
      </c>
      <c r="AB25" s="28" t="s">
        <v>45</v>
      </c>
      <c r="AC25" s="15" t="s">
        <v>61</v>
      </c>
      <c r="AD25" s="41" t="s">
        <v>544</v>
      </c>
      <c r="AE25" s="40" t="s">
        <v>514</v>
      </c>
      <c r="AF25" s="36">
        <f ca="1" t="shared" si="4"/>
        <v>51346</v>
      </c>
      <c r="AH25" s="122" t="str">
        <f>+'廃棄物事業経費（歳入）'!B25</f>
        <v>16891</v>
      </c>
      <c r="AI25" s="2">
        <v>25</v>
      </c>
      <c r="AK25" s="26" t="s">
        <v>552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172562</v>
      </c>
      <c r="M26" s="17">
        <f t="shared" si="6"/>
        <v>41482</v>
      </c>
      <c r="AB26" s="28" t="s">
        <v>45</v>
      </c>
      <c r="AC26" s="1" t="s">
        <v>516</v>
      </c>
      <c r="AD26" s="41" t="s">
        <v>544</v>
      </c>
      <c r="AE26" s="35" t="s">
        <v>517</v>
      </c>
      <c r="AF26" s="36">
        <f ca="1" t="shared" si="4"/>
        <v>97149</v>
      </c>
      <c r="AH26" s="122" t="str">
        <f>+'廃棄物事業経費（歳入）'!B26</f>
        <v>16892</v>
      </c>
      <c r="AI26" s="2">
        <v>26</v>
      </c>
      <c r="AK26" s="26" t="s">
        <v>553</v>
      </c>
      <c r="AL26" s="28" t="s">
        <v>27</v>
      </c>
    </row>
    <row r="27" spans="8:38" ht="19.5" customHeight="1">
      <c r="H27" s="176"/>
      <c r="I27" s="169" t="s">
        <v>516</v>
      </c>
      <c r="J27" s="170"/>
      <c r="K27" s="171"/>
      <c r="L27" s="17">
        <f t="shared" si="5"/>
        <v>1638717</v>
      </c>
      <c r="M27" s="17">
        <f t="shared" si="6"/>
        <v>841071</v>
      </c>
      <c r="AB27" s="28" t="s">
        <v>45</v>
      </c>
      <c r="AC27" s="1" t="s">
        <v>554</v>
      </c>
      <c r="AD27" s="41" t="s">
        <v>544</v>
      </c>
      <c r="AE27" s="35" t="s">
        <v>555</v>
      </c>
      <c r="AF27" s="36">
        <f ca="1" t="shared" si="4"/>
        <v>1255795</v>
      </c>
      <c r="AH27" s="122" t="str">
        <f>+'廃棄物事業経費（歳入）'!B27</f>
        <v>16897</v>
      </c>
      <c r="AI27" s="2">
        <v>27</v>
      </c>
      <c r="AK27" s="26" t="s">
        <v>556</v>
      </c>
      <c r="AL27" s="28" t="s">
        <v>28</v>
      </c>
    </row>
    <row r="28" spans="8:38" ht="19.5" customHeight="1">
      <c r="H28" s="176"/>
      <c r="I28" s="169" t="s">
        <v>40</v>
      </c>
      <c r="J28" s="170"/>
      <c r="K28" s="171"/>
      <c r="L28" s="17">
        <f t="shared" si="5"/>
        <v>9507</v>
      </c>
      <c r="M28" s="17">
        <f t="shared" si="6"/>
        <v>1956</v>
      </c>
      <c r="AB28" s="28" t="s">
        <v>45</v>
      </c>
      <c r="AC28" s="1" t="s">
        <v>557</v>
      </c>
      <c r="AD28" s="41" t="s">
        <v>544</v>
      </c>
      <c r="AE28" s="35" t="s">
        <v>523</v>
      </c>
      <c r="AF28" s="36">
        <f ca="1" t="shared" si="4"/>
        <v>1730590</v>
      </c>
      <c r="AH28" s="122" t="str">
        <f>+'廃棄物事業経費（歳入）'!B28</f>
        <v>16900</v>
      </c>
      <c r="AI28" s="2">
        <v>28</v>
      </c>
      <c r="AK28" s="26" t="s">
        <v>558</v>
      </c>
      <c r="AL28" s="28" t="s">
        <v>29</v>
      </c>
    </row>
    <row r="29" spans="8:38" ht="19.5" customHeight="1">
      <c r="H29" s="176"/>
      <c r="I29" s="172" t="s">
        <v>402</v>
      </c>
      <c r="J29" s="173"/>
      <c r="K29" s="174"/>
      <c r="L29" s="19">
        <f>SUM(L15:L28)</f>
        <v>11075446</v>
      </c>
      <c r="M29" s="19">
        <f>SUM(M15:M28)</f>
        <v>2477256</v>
      </c>
      <c r="AB29" s="28" t="s">
        <v>45</v>
      </c>
      <c r="AC29" s="1" t="s">
        <v>559</v>
      </c>
      <c r="AD29" s="41" t="s">
        <v>544</v>
      </c>
      <c r="AE29" s="35" t="s">
        <v>527</v>
      </c>
      <c r="AF29" s="36">
        <f ca="1" t="shared" si="4"/>
        <v>623688</v>
      </c>
      <c r="AH29" s="122">
        <f>+'廃棄物事業経費（歳入）'!B29</f>
        <v>0</v>
      </c>
      <c r="AI29" s="2">
        <v>29</v>
      </c>
      <c r="AK29" s="26" t="s">
        <v>560</v>
      </c>
      <c r="AL29" s="28" t="s">
        <v>30</v>
      </c>
    </row>
    <row r="30" spans="8:38" ht="19.5" customHeight="1">
      <c r="H30" s="177"/>
      <c r="I30" s="20"/>
      <c r="J30" s="24"/>
      <c r="K30" s="21" t="s">
        <v>522</v>
      </c>
      <c r="L30" s="23">
        <f>L29-L27</f>
        <v>9436729</v>
      </c>
      <c r="M30" s="23">
        <f>M29-M27</f>
        <v>1636185</v>
      </c>
      <c r="AB30" s="28" t="s">
        <v>45</v>
      </c>
      <c r="AC30" s="1" t="s">
        <v>561</v>
      </c>
      <c r="AD30" s="41" t="s">
        <v>544</v>
      </c>
      <c r="AE30" s="35" t="s">
        <v>530</v>
      </c>
      <c r="AF30" s="36">
        <f ca="1" t="shared" si="4"/>
        <v>62856</v>
      </c>
      <c r="AH30" s="122">
        <f>+'廃棄物事業経費（歳入）'!B30</f>
        <v>0</v>
      </c>
      <c r="AI30" s="2">
        <v>30</v>
      </c>
      <c r="AK30" s="26" t="s">
        <v>562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1026351</v>
      </c>
      <c r="M31" s="17">
        <f>AF62</f>
        <v>90570</v>
      </c>
      <c r="AB31" s="28" t="s">
        <v>45</v>
      </c>
      <c r="AC31" s="1" t="s">
        <v>563</v>
      </c>
      <c r="AD31" s="41" t="s">
        <v>544</v>
      </c>
      <c r="AE31" s="35" t="s">
        <v>534</v>
      </c>
      <c r="AF31" s="36">
        <f ca="1" t="shared" si="4"/>
        <v>180445</v>
      </c>
      <c r="AH31" s="122">
        <f>+'廃棄物事業経費（歳入）'!B31</f>
        <v>0</v>
      </c>
      <c r="AI31" s="2">
        <v>31</v>
      </c>
      <c r="AK31" s="26" t="s">
        <v>564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13179526</v>
      </c>
      <c r="M32" s="19">
        <f>SUM(M13,M29,M31)</f>
        <v>3234626</v>
      </c>
      <c r="AB32" s="28" t="s">
        <v>45</v>
      </c>
      <c r="AC32" s="1" t="s">
        <v>565</v>
      </c>
      <c r="AD32" s="41" t="s">
        <v>544</v>
      </c>
      <c r="AE32" s="35" t="s">
        <v>537</v>
      </c>
      <c r="AF32" s="36">
        <f ca="1" t="shared" si="4"/>
        <v>1072152</v>
      </c>
      <c r="AH32" s="122">
        <f>+'廃棄物事業経費（歳入）'!B32</f>
        <v>0</v>
      </c>
      <c r="AI32" s="2">
        <v>32</v>
      </c>
      <c r="AK32" s="26" t="s">
        <v>566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522</v>
      </c>
      <c r="L33" s="23">
        <f>SUM(L14,L30,L31)</f>
        <v>11443660</v>
      </c>
      <c r="M33" s="23">
        <f>SUM(M14,M30,M31)</f>
        <v>2230075</v>
      </c>
      <c r="AB33" s="28" t="s">
        <v>45</v>
      </c>
      <c r="AC33" s="1" t="s">
        <v>567</v>
      </c>
      <c r="AD33" s="41" t="s">
        <v>544</v>
      </c>
      <c r="AE33" s="35" t="s">
        <v>540</v>
      </c>
      <c r="AF33" s="36">
        <f ca="1" t="shared" si="4"/>
        <v>248048</v>
      </c>
      <c r="AH33" s="122">
        <f>+'廃棄物事業経費（歳入）'!B33</f>
        <v>0</v>
      </c>
      <c r="AI33" s="2">
        <v>33</v>
      </c>
      <c r="AK33" s="26" t="s">
        <v>568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45</v>
      </c>
      <c r="AC34" s="15" t="s">
        <v>66</v>
      </c>
      <c r="AD34" s="41" t="s">
        <v>544</v>
      </c>
      <c r="AE34" s="35" t="s">
        <v>569</v>
      </c>
      <c r="AF34" s="36">
        <f ca="1" t="shared" si="4"/>
        <v>81821</v>
      </c>
      <c r="AH34" s="122">
        <f>+'廃棄物事業経費（歳入）'!B34</f>
        <v>0</v>
      </c>
      <c r="AI34" s="2">
        <v>34</v>
      </c>
      <c r="AK34" s="26" t="s">
        <v>570</v>
      </c>
      <c r="AL34" s="28" t="s">
        <v>35</v>
      </c>
    </row>
    <row r="35" spans="28:35" ht="14.25" hidden="1">
      <c r="AB35" s="28" t="s">
        <v>45</v>
      </c>
      <c r="AC35" s="1" t="s">
        <v>571</v>
      </c>
      <c r="AD35" s="41" t="s">
        <v>544</v>
      </c>
      <c r="AE35" s="35" t="s">
        <v>572</v>
      </c>
      <c r="AF35" s="36">
        <f ca="1" t="shared" si="4"/>
        <v>2304275</v>
      </c>
      <c r="AH35" s="122">
        <f>+'廃棄物事業経費（歳入）'!B35</f>
        <v>0</v>
      </c>
      <c r="AI35" s="2">
        <v>35</v>
      </c>
    </row>
    <row r="36" spans="28:35" ht="14.25" hidden="1">
      <c r="AB36" s="28" t="s">
        <v>45</v>
      </c>
      <c r="AC36" s="1" t="s">
        <v>573</v>
      </c>
      <c r="AD36" s="41" t="s">
        <v>544</v>
      </c>
      <c r="AE36" s="35" t="s">
        <v>574</v>
      </c>
      <c r="AF36" s="36">
        <f ca="1" t="shared" si="4"/>
        <v>1635183</v>
      </c>
      <c r="AH36" s="122">
        <f>+'廃棄物事業経費（歳入）'!B36</f>
        <v>0</v>
      </c>
      <c r="AI36" s="2">
        <v>36</v>
      </c>
    </row>
    <row r="37" spans="28:35" ht="14.25" hidden="1">
      <c r="AB37" s="28" t="s">
        <v>45</v>
      </c>
      <c r="AC37" s="1" t="s">
        <v>575</v>
      </c>
      <c r="AD37" s="41" t="s">
        <v>544</v>
      </c>
      <c r="AE37" s="35" t="s">
        <v>576</v>
      </c>
      <c r="AF37" s="36">
        <f ca="1" t="shared" si="4"/>
        <v>59807</v>
      </c>
      <c r="AH37" s="122">
        <f>+'廃棄物事業経費（歳入）'!B37</f>
        <v>0</v>
      </c>
      <c r="AI37" s="2">
        <v>37</v>
      </c>
    </row>
    <row r="38" spans="28:35" ht="14.25" hidden="1">
      <c r="AB38" s="28" t="s">
        <v>45</v>
      </c>
      <c r="AC38" s="1" t="s">
        <v>1</v>
      </c>
      <c r="AD38" s="41" t="s">
        <v>544</v>
      </c>
      <c r="AE38" s="35" t="s">
        <v>577</v>
      </c>
      <c r="AF38" s="35">
        <f ca="1" t="shared" si="4"/>
        <v>172562</v>
      </c>
      <c r="AH38" s="122">
        <f>+'廃棄物事業経費（歳入）'!B38</f>
        <v>0</v>
      </c>
      <c r="AI38" s="2">
        <v>38</v>
      </c>
    </row>
    <row r="39" spans="28:35" ht="14.25" hidden="1">
      <c r="AB39" s="28" t="s">
        <v>45</v>
      </c>
      <c r="AC39" s="1" t="s">
        <v>516</v>
      </c>
      <c r="AD39" s="41" t="s">
        <v>544</v>
      </c>
      <c r="AE39" s="35" t="s">
        <v>578</v>
      </c>
      <c r="AF39" s="35">
        <f aca="true" ca="1" t="shared" si="7" ref="AF39:AF70">IF(AF$2=0,INDIRECT("'"&amp;AD39&amp;"'!"&amp;AE39&amp;$AI$2),0)</f>
        <v>1638717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45</v>
      </c>
      <c r="AC40" s="1" t="s">
        <v>40</v>
      </c>
      <c r="AD40" s="41" t="s">
        <v>544</v>
      </c>
      <c r="AE40" s="35" t="s">
        <v>579</v>
      </c>
      <c r="AF40" s="35">
        <f ca="1" t="shared" si="7"/>
        <v>9507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45</v>
      </c>
      <c r="AC41" s="1" t="s">
        <v>1</v>
      </c>
      <c r="AD41" s="41" t="s">
        <v>544</v>
      </c>
      <c r="AE41" s="35" t="s">
        <v>580</v>
      </c>
      <c r="AF41" s="35">
        <f ca="1" t="shared" si="7"/>
        <v>1026351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47</v>
      </c>
      <c r="AC42" s="15" t="s">
        <v>543</v>
      </c>
      <c r="AD42" s="41" t="s">
        <v>544</v>
      </c>
      <c r="AE42" s="35" t="s">
        <v>581</v>
      </c>
      <c r="AF42" s="35">
        <f ca="1" t="shared" si="7"/>
        <v>150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47</v>
      </c>
      <c r="AC43" s="15" t="s">
        <v>546</v>
      </c>
      <c r="AD43" s="41" t="s">
        <v>544</v>
      </c>
      <c r="AE43" s="35" t="s">
        <v>582</v>
      </c>
      <c r="AF43" s="35">
        <f ca="1" t="shared" si="7"/>
        <v>394145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47</v>
      </c>
      <c r="AC44" s="1" t="s">
        <v>549</v>
      </c>
      <c r="AD44" s="41" t="s">
        <v>544</v>
      </c>
      <c r="AE44" s="35" t="s">
        <v>583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47</v>
      </c>
      <c r="AC45" s="15" t="s">
        <v>1</v>
      </c>
      <c r="AD45" s="41" t="s">
        <v>544</v>
      </c>
      <c r="AE45" s="35" t="s">
        <v>584</v>
      </c>
      <c r="AF45" s="35">
        <f ca="1" t="shared" si="7"/>
        <v>2580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47</v>
      </c>
      <c r="AC46" s="15" t="s">
        <v>61</v>
      </c>
      <c r="AD46" s="41" t="s">
        <v>544</v>
      </c>
      <c r="AE46" s="35" t="s">
        <v>585</v>
      </c>
      <c r="AF46" s="35">
        <f ca="1" t="shared" si="7"/>
        <v>106445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47</v>
      </c>
      <c r="AC47" s="1" t="s">
        <v>516</v>
      </c>
      <c r="AD47" s="41" t="s">
        <v>544</v>
      </c>
      <c r="AE47" s="35" t="s">
        <v>586</v>
      </c>
      <c r="AF47" s="35">
        <f ca="1" t="shared" si="7"/>
        <v>163480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47</v>
      </c>
      <c r="AC48" s="1" t="s">
        <v>554</v>
      </c>
      <c r="AD48" s="41" t="s">
        <v>544</v>
      </c>
      <c r="AE48" s="35" t="s">
        <v>587</v>
      </c>
      <c r="AF48" s="35">
        <f ca="1" t="shared" si="7"/>
        <v>268816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47</v>
      </c>
      <c r="AC49" s="1" t="s">
        <v>557</v>
      </c>
      <c r="AD49" s="41" t="s">
        <v>544</v>
      </c>
      <c r="AE49" s="35" t="s">
        <v>588</v>
      </c>
      <c r="AF49" s="35">
        <f ca="1" t="shared" si="7"/>
        <v>185935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47</v>
      </c>
      <c r="AC50" s="1" t="s">
        <v>559</v>
      </c>
      <c r="AD50" s="41" t="s">
        <v>544</v>
      </c>
      <c r="AE50" s="35" t="s">
        <v>589</v>
      </c>
      <c r="AF50" s="35">
        <f ca="1" t="shared" si="7"/>
        <v>206499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47</v>
      </c>
      <c r="AC51" s="1" t="s">
        <v>561</v>
      </c>
      <c r="AD51" s="41" t="s">
        <v>544</v>
      </c>
      <c r="AE51" s="35" t="s">
        <v>590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47</v>
      </c>
      <c r="AC52" s="1" t="s">
        <v>563</v>
      </c>
      <c r="AD52" s="41" t="s">
        <v>544</v>
      </c>
      <c r="AE52" s="35" t="s">
        <v>591</v>
      </c>
      <c r="AF52" s="35">
        <f ca="1" t="shared" si="7"/>
        <v>592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47</v>
      </c>
      <c r="AC53" s="1" t="s">
        <v>565</v>
      </c>
      <c r="AD53" s="41" t="s">
        <v>544</v>
      </c>
      <c r="AE53" s="35" t="s">
        <v>592</v>
      </c>
      <c r="AF53" s="35">
        <f ca="1" t="shared" si="7"/>
        <v>530181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47</v>
      </c>
      <c r="AC54" s="1" t="s">
        <v>567</v>
      </c>
      <c r="AD54" s="41" t="s">
        <v>544</v>
      </c>
      <c r="AE54" s="35" t="s">
        <v>593</v>
      </c>
      <c r="AF54" s="35">
        <f ca="1" t="shared" si="7"/>
        <v>1136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47</v>
      </c>
      <c r="AC55" s="15" t="s">
        <v>66</v>
      </c>
      <c r="AD55" s="41" t="s">
        <v>544</v>
      </c>
      <c r="AE55" s="35" t="s">
        <v>594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47</v>
      </c>
      <c r="AC56" s="1" t="s">
        <v>571</v>
      </c>
      <c r="AD56" s="41" t="s">
        <v>544</v>
      </c>
      <c r="AE56" s="35" t="s">
        <v>595</v>
      </c>
      <c r="AF56" s="35">
        <f ca="1" t="shared" si="7"/>
        <v>256450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47</v>
      </c>
      <c r="AC57" s="1" t="s">
        <v>573</v>
      </c>
      <c r="AD57" s="41" t="s">
        <v>544</v>
      </c>
      <c r="AE57" s="35" t="s">
        <v>596</v>
      </c>
      <c r="AF57" s="35">
        <f ca="1" t="shared" si="7"/>
        <v>141265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47</v>
      </c>
      <c r="AC58" s="1" t="s">
        <v>575</v>
      </c>
      <c r="AD58" s="41" t="s">
        <v>544</v>
      </c>
      <c r="AE58" s="35" t="s">
        <v>597</v>
      </c>
      <c r="AF58" s="35">
        <f ca="1" t="shared" si="7"/>
        <v>1873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47</v>
      </c>
      <c r="AC59" s="1" t="s">
        <v>1</v>
      </c>
      <c r="AD59" s="41" t="s">
        <v>544</v>
      </c>
      <c r="AE59" s="35" t="s">
        <v>598</v>
      </c>
      <c r="AF59" s="35">
        <f ca="1" t="shared" si="7"/>
        <v>41482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47</v>
      </c>
      <c r="AC60" s="1" t="s">
        <v>516</v>
      </c>
      <c r="AD60" s="41" t="s">
        <v>544</v>
      </c>
      <c r="AE60" s="35" t="s">
        <v>599</v>
      </c>
      <c r="AF60" s="35">
        <f ca="1" t="shared" si="7"/>
        <v>841071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47</v>
      </c>
      <c r="AC61" s="1" t="s">
        <v>40</v>
      </c>
      <c r="AD61" s="41" t="s">
        <v>544</v>
      </c>
      <c r="AE61" s="35" t="s">
        <v>600</v>
      </c>
      <c r="AF61" s="35">
        <f ca="1" t="shared" si="7"/>
        <v>1956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47</v>
      </c>
      <c r="AC62" s="1" t="s">
        <v>1</v>
      </c>
      <c r="AD62" s="41" t="s">
        <v>544</v>
      </c>
      <c r="AE62" s="35" t="s">
        <v>601</v>
      </c>
      <c r="AF62" s="35">
        <f ca="1" t="shared" si="7"/>
        <v>90570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2011-03-29T13:59:35Z</dcterms:modified>
  <cp:category/>
  <cp:version/>
  <cp:contentType/>
  <cp:contentStatus/>
</cp:coreProperties>
</file>