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'市町村分担金内訳'!$2:$19</definedName>
    <definedName name="_xlnm.Print_Area" localSheetId="4">'組合分担金内訳'!$2:$42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'廃棄物事業経費（市町村）'!$2:$42</definedName>
    <definedName name="_xlnm.Print_Area" localSheetId="1">'廃棄物事業経費（組合）'!$2:$19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<sst xmlns="http://schemas.openxmlformats.org/spreadsheetml/2006/main" count="2320" uniqueCount="874">
  <si>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</si>
  <si>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</si>
  <si>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</si>
  <si>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</si>
  <si>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</si>
  <si>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</si>
  <si>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</si>
  <si>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</si>
  <si>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</si>
  <si>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</si>
  <si>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</si>
  <si>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</si>
  <si>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</si>
  <si>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</si>
  <si>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</si>
  <si>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</si>
  <si>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</si>
  <si>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</si>
  <si>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</si>
  <si>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</si>
  <si>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</si>
  <si>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</si>
  <si>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</si>
  <si>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</si>
  <si>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</si>
  <si>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</si>
  <si>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</si>
  <si>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</si>
  <si>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</si>
  <si>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</si>
  <si>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</si>
  <si>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</si>
  <si>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</si>
  <si>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</si>
  <si>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</si>
  <si>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</si>
  <si>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</si>
  <si>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</si>
  <si>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</si>
  <si>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</si>
  <si>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</si>
  <si>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</si>
  <si>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</si>
  <si>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</si>
  <si>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</si>
  <si>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</si>
  <si>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</si>
  <si>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</si>
  <si>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</si>
  <si>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</si>
  <si>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</si>
  <si>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</si>
  <si>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</si>
  <si>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</si>
  <si>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</si>
  <si>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</si>
  <si>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</si>
  <si>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</si>
  <si>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</si>
  <si>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</si>
  <si>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</si>
  <si>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</si>
  <si>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</si>
  <si>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</si>
  <si>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</si>
  <si>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</si>
  <si>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</si>
  <si>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</si>
  <si>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</si>
  <si>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</si>
  <si>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</si>
  <si>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</si>
  <si>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</si>
  <si>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</si>
  <si>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</si>
  <si>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</si>
  <si>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</si>
  <si>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</si>
  <si>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</si>
  <si>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</si>
  <si>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</si>
  <si>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</si>
  <si>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</si>
  <si>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</si>
  <si>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</si>
  <si>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</si>
  <si>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</si>
  <si>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</si>
  <si>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</si>
  <si>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</si>
  <si>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</si>
  <si>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</si>
  <si>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</si>
  <si>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</si>
  <si>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</si>
  <si>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</si>
  <si>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</si>
  <si>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</si>
  <si>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</si>
  <si>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</si>
  <si>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</si>
  <si>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</si>
  <si>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</si>
  <si>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</si>
  <si>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</si>
  <si>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</si>
  <si>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</si>
  <si>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群馬県</t>
  </si>
  <si>
    <t>10000</t>
  </si>
  <si>
    <t>10000</t>
  </si>
  <si>
    <t>-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</si>
  <si>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</si>
  <si>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</si>
  <si>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</si>
  <si>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</si>
  <si>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</si>
  <si>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</si>
  <si>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</si>
  <si>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</si>
  <si>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</si>
  <si>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</si>
  <si>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</si>
  <si>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</si>
  <si>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</si>
  <si>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</si>
  <si>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</si>
  <si>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</si>
  <si>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</si>
  <si>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</si>
  <si>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</si>
  <si>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</si>
  <si>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</si>
  <si>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</si>
  <si>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</si>
  <si>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</si>
  <si>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</si>
  <si>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</si>
  <si>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</si>
  <si>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</si>
  <si>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</si>
  <si>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</si>
  <si>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</si>
  <si>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</si>
  <si>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</si>
  <si>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</si>
  <si>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</si>
  <si>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</si>
  <si>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</si>
  <si>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</si>
  <si>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</si>
  <si>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</si>
  <si>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</si>
  <si>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</si>
  <si>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</si>
  <si>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</si>
  <si>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</si>
  <si>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</si>
  <si>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</si>
  <si>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</si>
  <si>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</si>
  <si>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</si>
  <si>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</si>
  <si>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</si>
  <si>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</si>
  <si>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</si>
  <si>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</si>
  <si>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</si>
  <si>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</si>
  <si>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</si>
  <si>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</si>
  <si>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</si>
  <si>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</si>
  <si>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</si>
  <si>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</si>
  <si>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</si>
  <si>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</si>
  <si>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</si>
  <si>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</si>
  <si>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</si>
  <si>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</si>
  <si>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</si>
  <si>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</si>
  <si>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</si>
  <si>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</si>
  <si>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</si>
  <si>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</si>
  <si>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</si>
  <si>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</si>
  <si>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</si>
  <si>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</si>
  <si>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</si>
  <si>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</si>
  <si>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</si>
  <si>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</si>
  <si>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</si>
  <si>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</si>
  <si>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</si>
  <si>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</si>
  <si>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</si>
  <si>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</si>
  <si>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</si>
  <si>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</si>
  <si>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</si>
  <si>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</si>
  <si>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</si>
  <si>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</si>
  <si>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</si>
  <si>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</si>
  <si>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</si>
  <si>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</si>
  <si>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</si>
  <si>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</si>
  <si>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</si>
  <si>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</si>
  <si>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</si>
  <si>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</si>
  <si>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</si>
  <si>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</si>
  <si>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</si>
  <si>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</si>
  <si>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</si>
  <si>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</si>
  <si>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</si>
  <si>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</si>
  <si>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</si>
  <si>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</si>
  <si>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</si>
  <si>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</si>
  <si>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</si>
  <si>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</si>
  <si>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</si>
  <si>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</si>
  <si>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</si>
  <si>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</si>
  <si>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</si>
  <si>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</si>
  <si>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</si>
  <si>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</si>
  <si>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</si>
  <si>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</si>
  <si>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</si>
  <si>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</si>
  <si>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</si>
  <si>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</si>
  <si>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</si>
  <si>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</si>
  <si>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</si>
  <si>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</si>
  <si>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</si>
  <si>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</si>
  <si>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</si>
  <si>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</si>
  <si>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</si>
  <si>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</si>
  <si>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</si>
  <si>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</si>
  <si>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</si>
  <si>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</si>
  <si>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</si>
  <si>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</si>
  <si>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</si>
  <si>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</si>
  <si>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群馬県</t>
  </si>
  <si>
    <t>10000</t>
  </si>
  <si>
    <t>-</t>
  </si>
  <si>
    <t>群馬県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</si>
  <si>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</si>
  <si>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</si>
  <si>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</si>
  <si>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</si>
  <si>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</si>
  <si>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</si>
  <si>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</si>
  <si>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</si>
  <si>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</si>
  <si>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</si>
  <si>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</si>
  <si>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</si>
  <si>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</si>
  <si>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</si>
  <si>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</si>
  <si>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</si>
  <si>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</si>
  <si>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</si>
  <si>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</si>
  <si>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</si>
  <si>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</si>
  <si>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</si>
  <si>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</si>
  <si>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</si>
  <si>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</si>
  <si>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</si>
  <si>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</si>
  <si>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</si>
  <si>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</si>
  <si>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</si>
  <si>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</si>
  <si>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</si>
  <si>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</si>
  <si>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</si>
  <si>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</si>
  <si>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</si>
  <si>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</si>
  <si>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</si>
  <si>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</si>
  <si>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</si>
  <si>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</si>
  <si>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</si>
  <si>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</si>
  <si>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</si>
  <si>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</si>
  <si>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</si>
  <si>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</si>
  <si>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</si>
  <si>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</si>
  <si>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</si>
  <si>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</si>
  <si>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</si>
  <si>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</si>
  <si>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</si>
  <si>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</si>
  <si>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</si>
  <si>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</si>
  <si>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</si>
  <si>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</si>
  <si>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</si>
  <si>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</si>
  <si>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</si>
  <si>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</si>
  <si>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</si>
  <si>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</si>
  <si>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</si>
  <si>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</si>
  <si>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</si>
  <si>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</si>
  <si>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</si>
  <si>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</si>
  <si>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</si>
  <si>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</si>
  <si>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</si>
  <si>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</si>
  <si>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</si>
  <si>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群馬県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</si>
  <si>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</si>
  <si>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</si>
  <si>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</si>
  <si>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</si>
  <si>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</si>
  <si>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</si>
  <si>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</si>
  <si>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</si>
  <si>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</si>
  <si>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</si>
  <si>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</si>
  <si>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</si>
  <si>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</si>
  <si>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</si>
  <si>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</si>
  <si>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</si>
  <si>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</si>
  <si>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</si>
  <si>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</si>
  <si>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</si>
  <si>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</si>
  <si>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</si>
  <si>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</si>
  <si>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</si>
  <si>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</si>
  <si>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</si>
  <si>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</si>
  <si>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</si>
  <si>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</si>
  <si>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</si>
  <si>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</si>
  <si>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</si>
  <si>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</si>
  <si>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</si>
  <si>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</si>
  <si>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</si>
  <si>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</si>
  <si>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</si>
  <si>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</si>
  <si>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</si>
  <si>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</si>
  <si>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</si>
  <si>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</si>
  <si>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</si>
  <si>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</si>
  <si>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</si>
  <si>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</si>
  <si>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</si>
  <si>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</si>
  <si>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</si>
  <si>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</si>
  <si>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</si>
  <si>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</si>
  <si>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</si>
  <si>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</si>
  <si>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</si>
  <si>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</si>
  <si>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</si>
  <si>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</si>
  <si>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</si>
  <si>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</si>
  <si>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</si>
  <si>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</si>
  <si>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</si>
  <si>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</si>
  <si>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</si>
  <si>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</si>
  <si>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</si>
  <si>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</si>
  <si>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</si>
  <si>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</si>
  <si>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</si>
  <si>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</si>
  <si>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</si>
  <si>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</si>
  <si>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</si>
  <si>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</si>
  <si>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</si>
  <si>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</si>
  <si>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</si>
  <si>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</si>
  <si>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</si>
  <si>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</si>
  <si>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</si>
  <si>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</si>
  <si>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</si>
  <si>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</si>
  <si>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</si>
  <si>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</si>
  <si>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</si>
  <si>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</si>
  <si>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</si>
  <si>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</si>
  <si>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</si>
  <si>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</si>
  <si>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</si>
  <si>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</si>
  <si>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</si>
  <si>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</si>
  <si>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</si>
  <si>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</si>
  <si>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</si>
  <si>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</si>
  <si>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</si>
  <si>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</si>
  <si>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</si>
  <si>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</si>
  <si>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</si>
  <si>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</si>
  <si>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</si>
  <si>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</si>
  <si>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</si>
  <si>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</si>
  <si>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</si>
  <si>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</si>
  <si>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</si>
  <si>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</si>
  <si>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</si>
  <si>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</si>
  <si>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</si>
  <si>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</si>
  <si>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</si>
  <si>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</si>
  <si>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</si>
  <si>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</si>
  <si>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</si>
  <si>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</si>
  <si>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</si>
  <si>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</si>
  <si>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</si>
  <si>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</si>
  <si>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</si>
  <si>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</si>
  <si>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</si>
  <si>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</si>
  <si>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</si>
  <si>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</si>
  <si>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</si>
  <si>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</si>
  <si>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</si>
  <si>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</si>
  <si>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</si>
  <si>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</si>
  <si>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</si>
  <si>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</si>
  <si>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</si>
  <si>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</si>
  <si>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</si>
  <si>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</si>
  <si>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</si>
  <si>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</si>
  <si>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</si>
  <si>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</si>
  <si>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</si>
  <si>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</si>
  <si>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</si>
  <si>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</si>
  <si>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</si>
  <si>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</si>
  <si>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</si>
  <si>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</si>
  <si>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</si>
  <si>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</si>
  <si>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</si>
  <si>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</si>
  <si>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</si>
  <si>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</si>
  <si>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</si>
  <si>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</si>
  <si>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</si>
  <si>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</si>
  <si>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</si>
  <si>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</si>
  <si>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</si>
  <si>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</si>
  <si>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</si>
  <si>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</si>
  <si>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</si>
  <si>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</si>
  <si>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</si>
  <si>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</si>
  <si>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</si>
  <si>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</si>
  <si>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</si>
  <si>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</si>
  <si>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</si>
  <si>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</si>
  <si>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</si>
  <si>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</si>
  <si>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</si>
  <si>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</si>
  <si>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</si>
  <si>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</si>
  <si>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</si>
  <si>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</si>
  <si>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</si>
  <si>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</si>
  <si>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</si>
  <si>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</si>
  <si>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</si>
  <si>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</si>
  <si>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</si>
  <si>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</si>
  <si>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</si>
  <si>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</si>
  <si>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</si>
  <si>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</si>
  <si>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</si>
  <si>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</si>
  <si>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</si>
  <si>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</si>
  <si>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</si>
  <si>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</si>
  <si>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</si>
  <si>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</si>
  <si>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</si>
  <si>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</si>
  <si>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</si>
  <si>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</si>
  <si>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</si>
  <si>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</si>
  <si>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</si>
  <si>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</si>
  <si>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</si>
  <si>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</si>
  <si>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</si>
  <si>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</si>
  <si>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</si>
  <si>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</si>
  <si>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</si>
  <si>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</si>
  <si>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</si>
  <si>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</si>
  <si>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</si>
  <si>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</si>
  <si>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</si>
  <si>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</si>
  <si>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</si>
  <si>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</si>
  <si>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</si>
  <si>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</si>
  <si>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</si>
  <si>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</si>
  <si>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</si>
  <si>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</si>
  <si>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</si>
  <si>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</si>
  <si>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</si>
  <si>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</si>
  <si>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</si>
  <si>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</si>
  <si>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</si>
  <si>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</si>
  <si>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</si>
  <si>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</si>
  <si>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</si>
  <si>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</si>
  <si>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</si>
  <si>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</si>
  <si>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</si>
  <si>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</si>
  <si>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</si>
  <si>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</si>
  <si>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</si>
  <si>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</si>
  <si>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</si>
  <si>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</si>
  <si>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</si>
  <si>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</si>
  <si>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</si>
  <si>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</si>
  <si>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</si>
  <si>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</si>
  <si>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</si>
  <si>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</si>
  <si>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</si>
  <si>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</si>
  <si>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</si>
  <si>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</si>
  <si>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</si>
  <si>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</si>
  <si>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</si>
  <si>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</si>
  <si>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</si>
  <si>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</si>
  <si>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</si>
  <si>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</si>
  <si>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</si>
  <si>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</si>
  <si>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</si>
  <si>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</si>
  <si>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</si>
  <si>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</si>
  <si>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</si>
  <si>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</si>
  <si>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</si>
  <si>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</si>
  <si>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</si>
  <si>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</si>
  <si>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</si>
  <si>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</si>
  <si>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</si>
  <si>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</si>
  <si>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</si>
  <si>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</si>
  <si>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</si>
  <si>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</si>
  <si>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</si>
  <si>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</si>
  <si>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</si>
  <si>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</si>
  <si>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</si>
  <si>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</si>
  <si>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</si>
  <si>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</si>
  <si>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</si>
  <si>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</si>
  <si>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</si>
  <si>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</si>
  <si>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</si>
  <si>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</si>
  <si>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</si>
  <si>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し尿</t>
  </si>
  <si>
    <t>市区町村
コード</t>
  </si>
  <si>
    <t>し尿</t>
  </si>
  <si>
    <t>（千円）</t>
  </si>
  <si>
    <t>群馬県</t>
  </si>
  <si>
    <t>合計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</si>
  <si>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</si>
  <si>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</si>
  <si>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</si>
  <si>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</si>
  <si>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</si>
  <si>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</si>
  <si>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</si>
  <si>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</si>
  <si>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</si>
  <si>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</si>
  <si>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</si>
  <si>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</si>
  <si>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</si>
  <si>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</si>
  <si>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</si>
  <si>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</si>
  <si>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</si>
  <si>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</si>
  <si>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</si>
  <si>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</si>
  <si>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</si>
  <si>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</si>
  <si>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</si>
  <si>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</si>
  <si>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</si>
  <si>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</si>
  <si>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</si>
  <si>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</si>
  <si>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</si>
  <si>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</si>
  <si>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</si>
  <si>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</si>
  <si>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</si>
  <si>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</si>
  <si>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</si>
  <si>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</si>
  <si>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</si>
  <si>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</si>
  <si>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</si>
  <si>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</si>
  <si>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</si>
  <si>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</si>
  <si>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</si>
  <si>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</si>
  <si>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</si>
  <si>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</si>
  <si>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</si>
  <si>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</si>
  <si>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</si>
  <si>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</si>
  <si>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</si>
  <si>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</si>
  <si>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</si>
  <si>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</si>
  <si>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</si>
  <si>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</si>
  <si>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</si>
  <si>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</si>
  <si>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</si>
  <si>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</si>
  <si>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</si>
  <si>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</si>
  <si>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</si>
  <si>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</si>
  <si>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</si>
  <si>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</si>
  <si>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</si>
  <si>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</si>
  <si>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</si>
  <si>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</si>
  <si>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</si>
  <si>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</si>
  <si>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</si>
  <si>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</si>
  <si>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</si>
  <si>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</si>
  <si>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</si>
  <si>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</si>
  <si>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</si>
  <si>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</si>
  <si>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</si>
  <si>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</si>
  <si>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</si>
  <si>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</si>
  <si>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</si>
  <si>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</si>
  <si>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</si>
  <si>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</si>
  <si>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</si>
  <si>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</si>
  <si>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</si>
  <si>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</si>
  <si>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</si>
  <si>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</si>
  <si>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</si>
  <si>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</si>
  <si>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</si>
  <si>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</si>
  <si>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</si>
  <si>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</si>
  <si>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</si>
  <si>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</si>
  <si>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</si>
  <si>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</si>
  <si>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</si>
  <si>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</si>
  <si>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</si>
  <si>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</si>
  <si>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</si>
  <si>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</si>
  <si>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</si>
  <si>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</si>
  <si>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</si>
  <si>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</si>
  <si>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</si>
  <si>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</si>
  <si>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</si>
  <si>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</si>
  <si>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</si>
  <si>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</si>
  <si>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</si>
  <si>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</si>
  <si>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</si>
  <si>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</si>
  <si>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</si>
  <si>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</si>
  <si>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</si>
  <si>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</si>
  <si>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</si>
  <si>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</si>
  <si>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</si>
  <si>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10882</t>
  </si>
  <si>
    <t>多野藤岡広域市町村圏振興整備組合</t>
  </si>
  <si>
    <t>10914</t>
  </si>
  <si>
    <t>太田市外三町広域清掃組合</t>
  </si>
  <si>
    <t>10875</t>
  </si>
  <si>
    <t>沼田市外二箇村清掃施設組合</t>
  </si>
  <si>
    <t>10892</t>
  </si>
  <si>
    <t>利根東部衛生施設組合</t>
  </si>
  <si>
    <t>10839</t>
  </si>
  <si>
    <t>館林衛生施設組合</t>
  </si>
  <si>
    <t>10873</t>
  </si>
  <si>
    <t>渋川地区広域市町村圏振興整備組合</t>
  </si>
  <si>
    <t>10838</t>
  </si>
  <si>
    <t>甘楽西部環境衛生施設組合</t>
  </si>
  <si>
    <t>10837</t>
  </si>
  <si>
    <t>富岡甘楽衛生施設組合</t>
  </si>
  <si>
    <t>10840</t>
  </si>
  <si>
    <t>吾妻東部衛生施設組合</t>
  </si>
  <si>
    <t>10870</t>
  </si>
  <si>
    <t>西吾妻環境衛生施設組合</t>
  </si>
  <si>
    <t>10842</t>
  </si>
  <si>
    <t>西吾妻衛生施設組合</t>
  </si>
  <si>
    <t>10890</t>
  </si>
  <si>
    <t>大泉町外二町環境衛生施設組合</t>
  </si>
  <si>
    <t>10382</t>
  </si>
  <si>
    <t>下仁田町</t>
  </si>
  <si>
    <t>10383</t>
  </si>
  <si>
    <t>南牧村</t>
  </si>
  <si>
    <t>10207</t>
  </si>
  <si>
    <t>館林市</t>
  </si>
  <si>
    <t>10521</t>
  </si>
  <si>
    <t>板倉町</t>
  </si>
  <si>
    <t>10522</t>
  </si>
  <si>
    <t>明和町</t>
  </si>
  <si>
    <t>10523</t>
  </si>
  <si>
    <t>千代田町</t>
  </si>
  <si>
    <t>10421</t>
  </si>
  <si>
    <t>中之条町</t>
  </si>
  <si>
    <t>10429</t>
  </si>
  <si>
    <t>東吾妻町</t>
  </si>
  <si>
    <t>10428</t>
  </si>
  <si>
    <t>高山村</t>
  </si>
  <si>
    <t>10424</t>
  </si>
  <si>
    <t>長野原町</t>
  </si>
  <si>
    <t>10425</t>
  </si>
  <si>
    <t>嬬恋村</t>
  </si>
  <si>
    <t>10426</t>
  </si>
  <si>
    <t>草津町</t>
  </si>
  <si>
    <t>10208</t>
  </si>
  <si>
    <t>渋川市</t>
  </si>
  <si>
    <t>10345</t>
  </si>
  <si>
    <t>吉岡町</t>
  </si>
  <si>
    <t>10344</t>
  </si>
  <si>
    <t>榛東村</t>
  </si>
  <si>
    <t>10206</t>
  </si>
  <si>
    <t>沼田市</t>
  </si>
  <si>
    <t>10444</t>
  </si>
  <si>
    <t>川場村</t>
  </si>
  <si>
    <t>10448</t>
  </si>
  <si>
    <t>昭和村</t>
  </si>
  <si>
    <t>10209</t>
  </si>
  <si>
    <t>藤岡市</t>
  </si>
  <si>
    <t>10202</t>
  </si>
  <si>
    <t>高崎市</t>
  </si>
  <si>
    <t>10524</t>
  </si>
  <si>
    <t>大泉町</t>
  </si>
  <si>
    <t>10525</t>
  </si>
  <si>
    <t>邑楽町</t>
  </si>
  <si>
    <t>10443</t>
  </si>
  <si>
    <t>片品村</t>
  </si>
  <si>
    <t>10205</t>
  </si>
  <si>
    <t>太田市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</si>
</sst>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SUM(D8:D42)</f>
        <v>19413102</v>
      </c>
      <c r="E7" s="70">
        <f t="shared" si="0"/>
        <v>3280634</v>
      </c>
      <c r="F7" s="70">
        <f t="shared" si="0"/>
        <v>6683</v>
      </c>
      <c r="G7" s="70">
        <f t="shared" si="0"/>
        <v>3239</v>
      </c>
      <c r="H7" s="70">
        <f t="shared" si="0"/>
        <v>5600</v>
      </c>
      <c r="I7" s="70">
        <f t="shared" si="0"/>
        <v>2406659</v>
      </c>
      <c r="J7" s="71" t="s">
        <v>110</v>
      </c>
      <c r="K7" s="70">
        <f aca="true" t="shared" si="1" ref="K7:R7">SUM(K8:K42)</f>
        <v>858453</v>
      </c>
      <c r="L7" s="70">
        <f t="shared" si="1"/>
        <v>16132468</v>
      </c>
      <c r="M7" s="70">
        <f t="shared" si="1"/>
        <v>4686224</v>
      </c>
      <c r="N7" s="70">
        <f t="shared" si="1"/>
        <v>865420</v>
      </c>
      <c r="O7" s="70">
        <f t="shared" si="1"/>
        <v>16905</v>
      </c>
      <c r="P7" s="70">
        <f t="shared" si="1"/>
        <v>18641</v>
      </c>
      <c r="Q7" s="70">
        <f t="shared" si="1"/>
        <v>0</v>
      </c>
      <c r="R7" s="70">
        <f t="shared" si="1"/>
        <v>356020</v>
      </c>
      <c r="S7" s="71" t="s">
        <v>110</v>
      </c>
      <c r="T7" s="70">
        <f aca="true" t="shared" si="2" ref="T7:AA7">SUM(T8:T42)</f>
        <v>473854</v>
      </c>
      <c r="U7" s="70">
        <f t="shared" si="2"/>
        <v>3820804</v>
      </c>
      <c r="V7" s="70">
        <f t="shared" si="2"/>
        <v>24099326</v>
      </c>
      <c r="W7" s="70">
        <f t="shared" si="2"/>
        <v>4146054</v>
      </c>
      <c r="X7" s="70">
        <f t="shared" si="2"/>
        <v>23588</v>
      </c>
      <c r="Y7" s="70">
        <f t="shared" si="2"/>
        <v>21880</v>
      </c>
      <c r="Z7" s="70">
        <f t="shared" si="2"/>
        <v>5600</v>
      </c>
      <c r="AA7" s="70">
        <f t="shared" si="2"/>
        <v>2762679</v>
      </c>
      <c r="AB7" s="71" t="s">
        <v>110</v>
      </c>
      <c r="AC7" s="70">
        <f aca="true" t="shared" si="3" ref="AC7:BH7">SUM(AC8:AC42)</f>
        <v>1332307</v>
      </c>
      <c r="AD7" s="70">
        <f t="shared" si="3"/>
        <v>19953272</v>
      </c>
      <c r="AE7" s="70">
        <f t="shared" si="3"/>
        <v>805209</v>
      </c>
      <c r="AF7" s="70">
        <f t="shared" si="3"/>
        <v>785154</v>
      </c>
      <c r="AG7" s="70">
        <f t="shared" si="3"/>
        <v>5572</v>
      </c>
      <c r="AH7" s="70">
        <f t="shared" si="3"/>
        <v>521399</v>
      </c>
      <c r="AI7" s="70">
        <f t="shared" si="3"/>
        <v>50795</v>
      </c>
      <c r="AJ7" s="70">
        <f t="shared" si="3"/>
        <v>207388</v>
      </c>
      <c r="AK7" s="70">
        <f t="shared" si="3"/>
        <v>20055</v>
      </c>
      <c r="AL7" s="70">
        <f t="shared" si="3"/>
        <v>226117</v>
      </c>
      <c r="AM7" s="70">
        <f t="shared" si="3"/>
        <v>14931194</v>
      </c>
      <c r="AN7" s="70">
        <f t="shared" si="3"/>
        <v>3168212</v>
      </c>
      <c r="AO7" s="70">
        <f t="shared" si="3"/>
        <v>1422497</v>
      </c>
      <c r="AP7" s="70">
        <f t="shared" si="3"/>
        <v>899292</v>
      </c>
      <c r="AQ7" s="70">
        <f t="shared" si="3"/>
        <v>678959</v>
      </c>
      <c r="AR7" s="70">
        <f t="shared" si="3"/>
        <v>167464</v>
      </c>
      <c r="AS7" s="70">
        <f t="shared" si="3"/>
        <v>3569995</v>
      </c>
      <c r="AT7" s="70">
        <f t="shared" si="3"/>
        <v>716771</v>
      </c>
      <c r="AU7" s="70">
        <f t="shared" si="3"/>
        <v>2617243</v>
      </c>
      <c r="AV7" s="70">
        <f t="shared" si="3"/>
        <v>235981</v>
      </c>
      <c r="AW7" s="70">
        <f t="shared" si="3"/>
        <v>43665</v>
      </c>
      <c r="AX7" s="70">
        <f t="shared" si="3"/>
        <v>8146906</v>
      </c>
      <c r="AY7" s="70">
        <f t="shared" si="3"/>
        <v>3880267</v>
      </c>
      <c r="AZ7" s="70">
        <f t="shared" si="3"/>
        <v>3436019</v>
      </c>
      <c r="BA7" s="70">
        <f t="shared" si="3"/>
        <v>573631</v>
      </c>
      <c r="BB7" s="70">
        <f t="shared" si="3"/>
        <v>256989</v>
      </c>
      <c r="BC7" s="70">
        <f t="shared" si="3"/>
        <v>2687503</v>
      </c>
      <c r="BD7" s="70">
        <f t="shared" si="3"/>
        <v>2416</v>
      </c>
      <c r="BE7" s="70">
        <f t="shared" si="3"/>
        <v>763079</v>
      </c>
      <c r="BF7" s="70">
        <f t="shared" si="3"/>
        <v>16499482</v>
      </c>
      <c r="BG7" s="70">
        <f t="shared" si="3"/>
        <v>451159</v>
      </c>
      <c r="BH7" s="70">
        <f t="shared" si="3"/>
        <v>451159</v>
      </c>
      <c r="BI7" s="70">
        <f aca="true" t="shared" si="4" ref="BI7:CN7">SUM(BI8:BI42)</f>
        <v>0</v>
      </c>
      <c r="BJ7" s="70">
        <f t="shared" si="4"/>
        <v>451159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14887</v>
      </c>
      <c r="BO7" s="70">
        <f t="shared" si="4"/>
        <v>3015731</v>
      </c>
      <c r="BP7" s="70">
        <f t="shared" si="4"/>
        <v>459112</v>
      </c>
      <c r="BQ7" s="70">
        <f t="shared" si="4"/>
        <v>293435</v>
      </c>
      <c r="BR7" s="70">
        <f t="shared" si="4"/>
        <v>44530</v>
      </c>
      <c r="BS7" s="70">
        <f t="shared" si="4"/>
        <v>121147</v>
      </c>
      <c r="BT7" s="70">
        <f t="shared" si="4"/>
        <v>0</v>
      </c>
      <c r="BU7" s="70">
        <f t="shared" si="4"/>
        <v>1273100</v>
      </c>
      <c r="BV7" s="70">
        <f t="shared" si="4"/>
        <v>50133</v>
      </c>
      <c r="BW7" s="70">
        <f t="shared" si="4"/>
        <v>1222795</v>
      </c>
      <c r="BX7" s="70">
        <f t="shared" si="4"/>
        <v>172</v>
      </c>
      <c r="BY7" s="70">
        <f t="shared" si="4"/>
        <v>4389</v>
      </c>
      <c r="BZ7" s="70">
        <f t="shared" si="4"/>
        <v>1279130</v>
      </c>
      <c r="CA7" s="70">
        <f t="shared" si="4"/>
        <v>142879</v>
      </c>
      <c r="CB7" s="70">
        <f t="shared" si="4"/>
        <v>920469</v>
      </c>
      <c r="CC7" s="70">
        <f t="shared" si="4"/>
        <v>73463</v>
      </c>
      <c r="CD7" s="70">
        <f t="shared" si="4"/>
        <v>142319</v>
      </c>
      <c r="CE7" s="70">
        <f t="shared" si="4"/>
        <v>990690</v>
      </c>
      <c r="CF7" s="70">
        <f t="shared" si="4"/>
        <v>0</v>
      </c>
      <c r="CG7" s="70">
        <f t="shared" si="4"/>
        <v>213757</v>
      </c>
      <c r="CH7" s="70">
        <f t="shared" si="4"/>
        <v>3680647</v>
      </c>
      <c r="CI7" s="70">
        <f t="shared" si="4"/>
        <v>1256368</v>
      </c>
      <c r="CJ7" s="70">
        <f t="shared" si="4"/>
        <v>1236313</v>
      </c>
      <c r="CK7" s="70">
        <f t="shared" si="4"/>
        <v>5572</v>
      </c>
      <c r="CL7" s="70">
        <f t="shared" si="4"/>
        <v>972558</v>
      </c>
      <c r="CM7" s="70">
        <f t="shared" si="4"/>
        <v>50795</v>
      </c>
      <c r="CN7" s="70">
        <f t="shared" si="4"/>
        <v>207388</v>
      </c>
      <c r="CO7" s="70">
        <f aca="true" t="shared" si="5" ref="CO7:DT7">SUM(CO8:CO42)</f>
        <v>20055</v>
      </c>
      <c r="CP7" s="70">
        <f t="shared" si="5"/>
        <v>241004</v>
      </c>
      <c r="CQ7" s="70">
        <f t="shared" si="5"/>
        <v>17946925</v>
      </c>
      <c r="CR7" s="70">
        <f t="shared" si="5"/>
        <v>3627324</v>
      </c>
      <c r="CS7" s="70">
        <f t="shared" si="5"/>
        <v>1715932</v>
      </c>
      <c r="CT7" s="70">
        <f t="shared" si="5"/>
        <v>943822</v>
      </c>
      <c r="CU7" s="70">
        <f t="shared" si="5"/>
        <v>800106</v>
      </c>
      <c r="CV7" s="70">
        <f t="shared" si="5"/>
        <v>167464</v>
      </c>
      <c r="CW7" s="70">
        <f t="shared" si="5"/>
        <v>4843095</v>
      </c>
      <c r="CX7" s="70">
        <f t="shared" si="5"/>
        <v>766904</v>
      </c>
      <c r="CY7" s="70">
        <f t="shared" si="5"/>
        <v>3840038</v>
      </c>
      <c r="CZ7" s="70">
        <f t="shared" si="5"/>
        <v>236153</v>
      </c>
      <c r="DA7" s="70">
        <f t="shared" si="5"/>
        <v>48054</v>
      </c>
      <c r="DB7" s="70">
        <f t="shared" si="5"/>
        <v>9426036</v>
      </c>
      <c r="DC7" s="70">
        <f t="shared" si="5"/>
        <v>4023146</v>
      </c>
      <c r="DD7" s="70">
        <f t="shared" si="5"/>
        <v>4356488</v>
      </c>
      <c r="DE7" s="70">
        <f t="shared" si="5"/>
        <v>647094</v>
      </c>
      <c r="DF7" s="70">
        <f t="shared" si="5"/>
        <v>399308</v>
      </c>
      <c r="DG7" s="70">
        <f t="shared" si="5"/>
        <v>3678193</v>
      </c>
      <c r="DH7" s="70">
        <f t="shared" si="5"/>
        <v>2416</v>
      </c>
      <c r="DI7" s="70">
        <f t="shared" si="5"/>
        <v>976836</v>
      </c>
      <c r="DJ7" s="70">
        <f t="shared" si="5"/>
        <v>20180129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42">SUM(E8,+L8)</f>
        <v>3310916</v>
      </c>
      <c r="E8" s="72">
        <f aca="true" t="shared" si="7" ref="E8:E42">SUM(F8:I8)+K8</f>
        <v>724537</v>
      </c>
      <c r="F8" s="72">
        <v>0</v>
      </c>
      <c r="G8" s="72">
        <v>0</v>
      </c>
      <c r="H8" s="72">
        <v>0</v>
      </c>
      <c r="I8" s="72">
        <v>538718</v>
      </c>
      <c r="J8" s="73" t="s">
        <v>110</v>
      </c>
      <c r="K8" s="72">
        <v>185819</v>
      </c>
      <c r="L8" s="72">
        <v>2586379</v>
      </c>
      <c r="M8" s="72">
        <f aca="true" t="shared" si="8" ref="M8:M42">SUM(N8,+U8)</f>
        <v>842307</v>
      </c>
      <c r="N8" s="72">
        <f aca="true" t="shared" si="9" ref="N8:N42">SUM(O8:R8)+T8</f>
        <v>287194</v>
      </c>
      <c r="O8" s="72">
        <v>0</v>
      </c>
      <c r="P8" s="72">
        <v>0</v>
      </c>
      <c r="Q8" s="72">
        <v>0</v>
      </c>
      <c r="R8" s="72">
        <v>286984</v>
      </c>
      <c r="S8" s="73" t="s">
        <v>110</v>
      </c>
      <c r="T8" s="72">
        <v>210</v>
      </c>
      <c r="U8" s="72">
        <v>555113</v>
      </c>
      <c r="V8" s="72">
        <f aca="true" t="shared" si="10" ref="V8:V42">+SUM(D8,M8)</f>
        <v>4153223</v>
      </c>
      <c r="W8" s="72">
        <f aca="true" t="shared" si="11" ref="W8:W42">+SUM(E8,N8)</f>
        <v>1011731</v>
      </c>
      <c r="X8" s="72">
        <f aca="true" t="shared" si="12" ref="X8:X42">+SUM(F8,O8)</f>
        <v>0</v>
      </c>
      <c r="Y8" s="72">
        <f aca="true" t="shared" si="13" ref="Y8:Y42">+SUM(G8,P8)</f>
        <v>0</v>
      </c>
      <c r="Z8" s="72">
        <f aca="true" t="shared" si="14" ref="Z8:Z42">+SUM(H8,Q8)</f>
        <v>0</v>
      </c>
      <c r="AA8" s="72">
        <f aca="true" t="shared" si="15" ref="AA8:AA42">+SUM(I8,R8)</f>
        <v>825702</v>
      </c>
      <c r="AB8" s="73" t="s">
        <v>110</v>
      </c>
      <c r="AC8" s="72">
        <f aca="true" t="shared" si="16" ref="AC8:AC42">+SUM(K8,T8)</f>
        <v>186029</v>
      </c>
      <c r="AD8" s="72">
        <f aca="true" t="shared" si="17" ref="AD8:AD42">+SUM(L8,U8)</f>
        <v>3141492</v>
      </c>
      <c r="AE8" s="72">
        <f aca="true" t="shared" si="18" ref="AE8:AE42">SUM(AF8,+AK8)</f>
        <v>330755</v>
      </c>
      <c r="AF8" s="72">
        <f aca="true" t="shared" si="19" ref="AF8:AF42">SUM(AG8:AJ8)</f>
        <v>330755</v>
      </c>
      <c r="AG8" s="72">
        <v>0</v>
      </c>
      <c r="AH8" s="72">
        <v>325232</v>
      </c>
      <c r="AI8" s="72">
        <v>5523</v>
      </c>
      <c r="AJ8" s="72">
        <v>0</v>
      </c>
      <c r="AK8" s="72">
        <v>0</v>
      </c>
      <c r="AL8" s="72">
        <v>0</v>
      </c>
      <c r="AM8" s="72">
        <f aca="true" t="shared" si="20" ref="AM8:AM42">SUM(AN8,AS8,AW8,AX8,BD8)</f>
        <v>2803244</v>
      </c>
      <c r="AN8" s="72">
        <f aca="true" t="shared" si="21" ref="AN8:AN42">SUM(AO8:AR8)</f>
        <v>1028333</v>
      </c>
      <c r="AO8" s="72">
        <v>169768</v>
      </c>
      <c r="AP8" s="72">
        <v>417096</v>
      </c>
      <c r="AQ8" s="72">
        <v>402071</v>
      </c>
      <c r="AR8" s="72">
        <v>39398</v>
      </c>
      <c r="AS8" s="72">
        <f aca="true" t="shared" si="22" ref="AS8:AS42">SUM(AT8:AV8)</f>
        <v>455941</v>
      </c>
      <c r="AT8" s="72">
        <v>26072</v>
      </c>
      <c r="AU8" s="72">
        <v>347523</v>
      </c>
      <c r="AV8" s="72">
        <v>82346</v>
      </c>
      <c r="AW8" s="72">
        <v>3678</v>
      </c>
      <c r="AX8" s="72">
        <f aca="true" t="shared" si="23" ref="AX8:AX42">SUM(AY8:BB8)</f>
        <v>1315292</v>
      </c>
      <c r="AY8" s="72">
        <v>662223</v>
      </c>
      <c r="AZ8" s="72">
        <v>609497</v>
      </c>
      <c r="BA8" s="72">
        <v>43572</v>
      </c>
      <c r="BB8" s="72">
        <v>0</v>
      </c>
      <c r="BC8" s="72">
        <v>0</v>
      </c>
      <c r="BD8" s="72">
        <v>0</v>
      </c>
      <c r="BE8" s="72">
        <v>176917</v>
      </c>
      <c r="BF8" s="72">
        <f aca="true" t="shared" si="24" ref="BF8:BF42">SUM(AE8,+AM8,+BE8)</f>
        <v>3310916</v>
      </c>
      <c r="BG8" s="72">
        <f aca="true" t="shared" si="25" ref="BG8:BG42">SUM(BH8,+BM8)</f>
        <v>390635</v>
      </c>
      <c r="BH8" s="72">
        <f aca="true" t="shared" si="26" ref="BH8:BH42">SUM(BI8:BL8)</f>
        <v>390635</v>
      </c>
      <c r="BI8" s="72">
        <v>0</v>
      </c>
      <c r="BJ8" s="72">
        <v>390635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2">SUM(BP8,BU8,BY8,BZ8,CF8)</f>
        <v>440864</v>
      </c>
      <c r="BP8" s="72">
        <f aca="true" t="shared" si="28" ref="BP8:BP42">SUM(BQ8:BT8)</f>
        <v>72548</v>
      </c>
      <c r="BQ8" s="72">
        <v>28018</v>
      </c>
      <c r="BR8" s="72">
        <v>44530</v>
      </c>
      <c r="BS8" s="72">
        <v>0</v>
      </c>
      <c r="BT8" s="72">
        <v>0</v>
      </c>
      <c r="BU8" s="72">
        <f aca="true" t="shared" si="29" ref="BU8:BU42">SUM(BV8:BX8)</f>
        <v>159339</v>
      </c>
      <c r="BV8" s="72">
        <v>24787</v>
      </c>
      <c r="BW8" s="72">
        <v>134552</v>
      </c>
      <c r="BX8" s="72">
        <v>0</v>
      </c>
      <c r="BY8" s="72">
        <v>0</v>
      </c>
      <c r="BZ8" s="72">
        <f aca="true" t="shared" si="30" ref="BZ8:BZ42">SUM(CA8:CD8)</f>
        <v>208977</v>
      </c>
      <c r="CA8" s="72">
        <v>12546</v>
      </c>
      <c r="CB8" s="72">
        <v>129700</v>
      </c>
      <c r="CC8" s="72">
        <v>12495</v>
      </c>
      <c r="CD8" s="72">
        <v>54236</v>
      </c>
      <c r="CE8" s="72">
        <v>0</v>
      </c>
      <c r="CF8" s="72">
        <v>0</v>
      </c>
      <c r="CG8" s="72">
        <v>10808</v>
      </c>
      <c r="CH8" s="72">
        <f aca="true" t="shared" si="31" ref="CH8:CH42">SUM(BG8,+BO8,+CG8)</f>
        <v>842307</v>
      </c>
      <c r="CI8" s="72">
        <f aca="true" t="shared" si="32" ref="CI8:CI42">SUM(AE8,+BG8)</f>
        <v>721390</v>
      </c>
      <c r="CJ8" s="72">
        <f aca="true" t="shared" si="33" ref="CJ8:CJ42">SUM(AF8,+BH8)</f>
        <v>721390</v>
      </c>
      <c r="CK8" s="72">
        <f aca="true" t="shared" si="34" ref="CK8:CK42">SUM(AG8,+BI8)</f>
        <v>0</v>
      </c>
      <c r="CL8" s="72">
        <f aca="true" t="shared" si="35" ref="CL8:CL42">SUM(AH8,+BJ8)</f>
        <v>715867</v>
      </c>
      <c r="CM8" s="72">
        <f aca="true" t="shared" si="36" ref="CM8:CM42">SUM(AI8,+BK8)</f>
        <v>5523</v>
      </c>
      <c r="CN8" s="72">
        <f aca="true" t="shared" si="37" ref="CN8:CN42">SUM(AJ8,+BL8)</f>
        <v>0</v>
      </c>
      <c r="CO8" s="72">
        <f aca="true" t="shared" si="38" ref="CO8:CO42">SUM(AK8,+BM8)</f>
        <v>0</v>
      </c>
      <c r="CP8" s="72">
        <f aca="true" t="shared" si="39" ref="CP8:CP42">SUM(AL8,+BN8)</f>
        <v>0</v>
      </c>
      <c r="CQ8" s="72">
        <f aca="true" t="shared" si="40" ref="CQ8:CQ42">SUM(AM8,+BO8)</f>
        <v>3244108</v>
      </c>
      <c r="CR8" s="72">
        <f aca="true" t="shared" si="41" ref="CR8:CR42">SUM(AN8,+BP8)</f>
        <v>1100881</v>
      </c>
      <c r="CS8" s="72">
        <f aca="true" t="shared" si="42" ref="CS8:CS42">SUM(AO8,+BQ8)</f>
        <v>197786</v>
      </c>
      <c r="CT8" s="72">
        <f aca="true" t="shared" si="43" ref="CT8:CT42">SUM(AP8,+BR8)</f>
        <v>461626</v>
      </c>
      <c r="CU8" s="72">
        <f aca="true" t="shared" si="44" ref="CU8:CU42">SUM(AQ8,+BS8)</f>
        <v>402071</v>
      </c>
      <c r="CV8" s="72">
        <f aca="true" t="shared" si="45" ref="CV8:CV42">SUM(AR8,+BT8)</f>
        <v>39398</v>
      </c>
      <c r="CW8" s="72">
        <f aca="true" t="shared" si="46" ref="CW8:CW42">SUM(AS8,+BU8)</f>
        <v>615280</v>
      </c>
      <c r="CX8" s="72">
        <f aca="true" t="shared" si="47" ref="CX8:CX42">SUM(AT8,+BV8)</f>
        <v>50859</v>
      </c>
      <c r="CY8" s="72">
        <f aca="true" t="shared" si="48" ref="CY8:CY42">SUM(AU8,+BW8)</f>
        <v>482075</v>
      </c>
      <c r="CZ8" s="72">
        <f aca="true" t="shared" si="49" ref="CZ8:CZ42">SUM(AV8,+BX8)</f>
        <v>82346</v>
      </c>
      <c r="DA8" s="72">
        <f aca="true" t="shared" si="50" ref="DA8:DA42">SUM(AW8,+BY8)</f>
        <v>3678</v>
      </c>
      <c r="DB8" s="72">
        <f aca="true" t="shared" si="51" ref="DB8:DB42">SUM(AX8,+BZ8)</f>
        <v>1524269</v>
      </c>
      <c r="DC8" s="72">
        <f aca="true" t="shared" si="52" ref="DC8:DC42">SUM(AY8,+CA8)</f>
        <v>674769</v>
      </c>
      <c r="DD8" s="72">
        <f aca="true" t="shared" si="53" ref="DD8:DD42">SUM(AZ8,+CB8)</f>
        <v>739197</v>
      </c>
      <c r="DE8" s="72">
        <f aca="true" t="shared" si="54" ref="DE8:DE42">SUM(BA8,+CC8)</f>
        <v>56067</v>
      </c>
      <c r="DF8" s="72">
        <f aca="true" t="shared" si="55" ref="DF8:DF42">SUM(BB8,+CD8)</f>
        <v>54236</v>
      </c>
      <c r="DG8" s="72">
        <f aca="true" t="shared" si="56" ref="DG8:DG42">SUM(BC8,+CE8)</f>
        <v>0</v>
      </c>
      <c r="DH8" s="72">
        <f aca="true" t="shared" si="57" ref="DH8:DH42">SUM(BD8,+CF8)</f>
        <v>0</v>
      </c>
      <c r="DI8" s="72">
        <f aca="true" t="shared" si="58" ref="DI8:DI42">SUM(BE8,+CG8)</f>
        <v>187725</v>
      </c>
      <c r="DJ8" s="72">
        <f aca="true" t="shared" si="59" ref="DJ8:DJ42">SUM(BF8,+CH8)</f>
        <v>4153223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3527276</v>
      </c>
      <c r="E9" s="72">
        <f t="shared" si="7"/>
        <v>751067</v>
      </c>
      <c r="F9" s="72">
        <v>6683</v>
      </c>
      <c r="G9" s="72">
        <v>2691</v>
      </c>
      <c r="H9" s="72">
        <v>5600</v>
      </c>
      <c r="I9" s="72">
        <v>497165</v>
      </c>
      <c r="J9" s="73" t="s">
        <v>110</v>
      </c>
      <c r="K9" s="72">
        <v>238928</v>
      </c>
      <c r="L9" s="72">
        <v>2776209</v>
      </c>
      <c r="M9" s="72">
        <f t="shared" si="8"/>
        <v>396010</v>
      </c>
      <c r="N9" s="72">
        <f t="shared" si="9"/>
        <v>51073</v>
      </c>
      <c r="O9" s="72">
        <v>16905</v>
      </c>
      <c r="P9" s="72">
        <v>15183</v>
      </c>
      <c r="Q9" s="72">
        <v>0</v>
      </c>
      <c r="R9" s="72">
        <v>18985</v>
      </c>
      <c r="S9" s="73" t="s">
        <v>110</v>
      </c>
      <c r="T9" s="72">
        <v>0</v>
      </c>
      <c r="U9" s="72">
        <v>344937</v>
      </c>
      <c r="V9" s="72">
        <f t="shared" si="10"/>
        <v>3923286</v>
      </c>
      <c r="W9" s="72">
        <f t="shared" si="11"/>
        <v>802140</v>
      </c>
      <c r="X9" s="72">
        <f t="shared" si="12"/>
        <v>23588</v>
      </c>
      <c r="Y9" s="72">
        <f t="shared" si="13"/>
        <v>17874</v>
      </c>
      <c r="Z9" s="72">
        <f t="shared" si="14"/>
        <v>5600</v>
      </c>
      <c r="AA9" s="72">
        <f t="shared" si="15"/>
        <v>516150</v>
      </c>
      <c r="AB9" s="73" t="s">
        <v>110</v>
      </c>
      <c r="AC9" s="72">
        <f t="shared" si="16"/>
        <v>238928</v>
      </c>
      <c r="AD9" s="72">
        <f t="shared" si="17"/>
        <v>3121146</v>
      </c>
      <c r="AE9" s="72">
        <f t="shared" si="18"/>
        <v>20055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20055</v>
      </c>
      <c r="AL9" s="72">
        <v>0</v>
      </c>
      <c r="AM9" s="72">
        <f t="shared" si="20"/>
        <v>3137801</v>
      </c>
      <c r="AN9" s="72">
        <f t="shared" si="21"/>
        <v>657717</v>
      </c>
      <c r="AO9" s="72">
        <v>302993</v>
      </c>
      <c r="AP9" s="72">
        <v>251263</v>
      </c>
      <c r="AQ9" s="72">
        <v>59121</v>
      </c>
      <c r="AR9" s="72">
        <v>44340</v>
      </c>
      <c r="AS9" s="72">
        <f t="shared" si="22"/>
        <v>988540</v>
      </c>
      <c r="AT9" s="72">
        <v>17791</v>
      </c>
      <c r="AU9" s="72">
        <v>897251</v>
      </c>
      <c r="AV9" s="72">
        <v>73498</v>
      </c>
      <c r="AW9" s="72">
        <v>17433</v>
      </c>
      <c r="AX9" s="72">
        <f t="shared" si="23"/>
        <v>1474111</v>
      </c>
      <c r="AY9" s="72">
        <v>1013134</v>
      </c>
      <c r="AZ9" s="72">
        <v>338611</v>
      </c>
      <c r="BA9" s="72">
        <v>21420</v>
      </c>
      <c r="BB9" s="72">
        <v>100946</v>
      </c>
      <c r="BC9" s="72">
        <v>145443</v>
      </c>
      <c r="BD9" s="72">
        <v>0</v>
      </c>
      <c r="BE9" s="72">
        <v>223977</v>
      </c>
      <c r="BF9" s="72">
        <f t="shared" si="24"/>
        <v>3381833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379165</v>
      </c>
      <c r="BP9" s="72">
        <f t="shared" si="28"/>
        <v>103461</v>
      </c>
      <c r="BQ9" s="72">
        <v>44340</v>
      </c>
      <c r="BR9" s="72">
        <v>0</v>
      </c>
      <c r="BS9" s="72">
        <v>59121</v>
      </c>
      <c r="BT9" s="72">
        <v>0</v>
      </c>
      <c r="BU9" s="72">
        <f t="shared" si="29"/>
        <v>222647</v>
      </c>
      <c r="BV9" s="72">
        <v>0</v>
      </c>
      <c r="BW9" s="72">
        <v>222647</v>
      </c>
      <c r="BX9" s="72">
        <v>0</v>
      </c>
      <c r="BY9" s="72">
        <v>0</v>
      </c>
      <c r="BZ9" s="72">
        <f t="shared" si="30"/>
        <v>53057</v>
      </c>
      <c r="CA9" s="72">
        <v>41024</v>
      </c>
      <c r="CB9" s="72">
        <v>2971</v>
      </c>
      <c r="CC9" s="72">
        <v>0</v>
      </c>
      <c r="CD9" s="72">
        <v>9062</v>
      </c>
      <c r="CE9" s="72">
        <v>0</v>
      </c>
      <c r="CF9" s="72">
        <v>0</v>
      </c>
      <c r="CG9" s="72">
        <v>16845</v>
      </c>
      <c r="CH9" s="72">
        <f t="shared" si="31"/>
        <v>396010</v>
      </c>
      <c r="CI9" s="72">
        <f t="shared" si="32"/>
        <v>20055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20055</v>
      </c>
      <c r="CP9" s="72">
        <f t="shared" si="39"/>
        <v>0</v>
      </c>
      <c r="CQ9" s="72">
        <f t="shared" si="40"/>
        <v>3516966</v>
      </c>
      <c r="CR9" s="72">
        <f t="shared" si="41"/>
        <v>761178</v>
      </c>
      <c r="CS9" s="72">
        <f t="shared" si="42"/>
        <v>347333</v>
      </c>
      <c r="CT9" s="72">
        <f t="shared" si="43"/>
        <v>251263</v>
      </c>
      <c r="CU9" s="72">
        <f t="shared" si="44"/>
        <v>118242</v>
      </c>
      <c r="CV9" s="72">
        <f t="shared" si="45"/>
        <v>44340</v>
      </c>
      <c r="CW9" s="72">
        <f t="shared" si="46"/>
        <v>1211187</v>
      </c>
      <c r="CX9" s="72">
        <f t="shared" si="47"/>
        <v>17791</v>
      </c>
      <c r="CY9" s="72">
        <f t="shared" si="48"/>
        <v>1119898</v>
      </c>
      <c r="CZ9" s="72">
        <f t="shared" si="49"/>
        <v>73498</v>
      </c>
      <c r="DA9" s="72">
        <f t="shared" si="50"/>
        <v>17433</v>
      </c>
      <c r="DB9" s="72">
        <f t="shared" si="51"/>
        <v>1527168</v>
      </c>
      <c r="DC9" s="72">
        <f t="shared" si="52"/>
        <v>1054158</v>
      </c>
      <c r="DD9" s="72">
        <f t="shared" si="53"/>
        <v>341582</v>
      </c>
      <c r="DE9" s="72">
        <f t="shared" si="54"/>
        <v>21420</v>
      </c>
      <c r="DF9" s="72">
        <f t="shared" si="55"/>
        <v>110008</v>
      </c>
      <c r="DG9" s="72">
        <f t="shared" si="56"/>
        <v>145443</v>
      </c>
      <c r="DH9" s="72">
        <f t="shared" si="57"/>
        <v>0</v>
      </c>
      <c r="DI9" s="72">
        <f t="shared" si="58"/>
        <v>240822</v>
      </c>
      <c r="DJ9" s="72">
        <f t="shared" si="59"/>
        <v>3777843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580861</v>
      </c>
      <c r="E10" s="72">
        <f t="shared" si="7"/>
        <v>12404</v>
      </c>
      <c r="F10" s="72">
        <v>0</v>
      </c>
      <c r="G10" s="72">
        <v>0</v>
      </c>
      <c r="H10" s="72">
        <v>0</v>
      </c>
      <c r="I10" s="72">
        <v>2621</v>
      </c>
      <c r="J10" s="73" t="s">
        <v>110</v>
      </c>
      <c r="K10" s="72">
        <v>9783</v>
      </c>
      <c r="L10" s="72">
        <v>568457</v>
      </c>
      <c r="M10" s="72">
        <f t="shared" si="8"/>
        <v>412226</v>
      </c>
      <c r="N10" s="72">
        <f t="shared" si="9"/>
        <v>210180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210180</v>
      </c>
      <c r="U10" s="72">
        <v>202046</v>
      </c>
      <c r="V10" s="72">
        <f t="shared" si="10"/>
        <v>993087</v>
      </c>
      <c r="W10" s="72">
        <f t="shared" si="11"/>
        <v>222584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2621</v>
      </c>
      <c r="AB10" s="73" t="s">
        <v>110</v>
      </c>
      <c r="AC10" s="72">
        <f t="shared" si="16"/>
        <v>219963</v>
      </c>
      <c r="AD10" s="72">
        <f t="shared" si="17"/>
        <v>770503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570377</v>
      </c>
      <c r="AN10" s="72">
        <f t="shared" si="21"/>
        <v>183553</v>
      </c>
      <c r="AO10" s="72">
        <v>183553</v>
      </c>
      <c r="AP10" s="72">
        <v>0</v>
      </c>
      <c r="AQ10" s="72">
        <v>0</v>
      </c>
      <c r="AR10" s="72">
        <v>0</v>
      </c>
      <c r="AS10" s="72">
        <f t="shared" si="22"/>
        <v>13755</v>
      </c>
      <c r="AT10" s="72">
        <v>11135</v>
      </c>
      <c r="AU10" s="72">
        <v>0</v>
      </c>
      <c r="AV10" s="72">
        <v>2620</v>
      </c>
      <c r="AW10" s="72">
        <v>0</v>
      </c>
      <c r="AX10" s="72">
        <f t="shared" si="23"/>
        <v>373069</v>
      </c>
      <c r="AY10" s="72">
        <v>371327</v>
      </c>
      <c r="AZ10" s="72">
        <v>0</v>
      </c>
      <c r="BA10" s="72">
        <v>1237</v>
      </c>
      <c r="BB10" s="72">
        <v>505</v>
      </c>
      <c r="BC10" s="72">
        <v>0</v>
      </c>
      <c r="BD10" s="72">
        <v>0</v>
      </c>
      <c r="BE10" s="72">
        <v>10484</v>
      </c>
      <c r="BF10" s="72">
        <f t="shared" si="24"/>
        <v>580861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412226</v>
      </c>
      <c r="BP10" s="72">
        <f t="shared" si="28"/>
        <v>53092</v>
      </c>
      <c r="BQ10" s="72">
        <v>53092</v>
      </c>
      <c r="BR10" s="72">
        <v>0</v>
      </c>
      <c r="BS10" s="72">
        <v>0</v>
      </c>
      <c r="BT10" s="72">
        <v>0</v>
      </c>
      <c r="BU10" s="72">
        <f t="shared" si="29"/>
        <v>277981</v>
      </c>
      <c r="BV10" s="72">
        <v>25346</v>
      </c>
      <c r="BW10" s="72">
        <v>252635</v>
      </c>
      <c r="BX10" s="72">
        <v>0</v>
      </c>
      <c r="BY10" s="72">
        <v>0</v>
      </c>
      <c r="BZ10" s="72">
        <f t="shared" si="30"/>
        <v>81153</v>
      </c>
      <c r="CA10" s="72">
        <v>19455</v>
      </c>
      <c r="CB10" s="72">
        <v>52716</v>
      </c>
      <c r="CC10" s="72">
        <v>0</v>
      </c>
      <c r="CD10" s="72">
        <v>8982</v>
      </c>
      <c r="CE10" s="72">
        <v>0</v>
      </c>
      <c r="CF10" s="72">
        <v>0</v>
      </c>
      <c r="CG10" s="72">
        <v>0</v>
      </c>
      <c r="CH10" s="72">
        <f t="shared" si="31"/>
        <v>412226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982603</v>
      </c>
      <c r="CR10" s="72">
        <f t="shared" si="41"/>
        <v>236645</v>
      </c>
      <c r="CS10" s="72">
        <f t="shared" si="42"/>
        <v>236645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291736</v>
      </c>
      <c r="CX10" s="72">
        <f t="shared" si="47"/>
        <v>36481</v>
      </c>
      <c r="CY10" s="72">
        <f t="shared" si="48"/>
        <v>252635</v>
      </c>
      <c r="CZ10" s="72">
        <f t="shared" si="49"/>
        <v>2620</v>
      </c>
      <c r="DA10" s="72">
        <f t="shared" si="50"/>
        <v>0</v>
      </c>
      <c r="DB10" s="72">
        <f t="shared" si="51"/>
        <v>454222</v>
      </c>
      <c r="DC10" s="72">
        <f t="shared" si="52"/>
        <v>390782</v>
      </c>
      <c r="DD10" s="72">
        <f t="shared" si="53"/>
        <v>52716</v>
      </c>
      <c r="DE10" s="72">
        <f t="shared" si="54"/>
        <v>1237</v>
      </c>
      <c r="DF10" s="72">
        <f t="shared" si="55"/>
        <v>9487</v>
      </c>
      <c r="DG10" s="72">
        <f t="shared" si="56"/>
        <v>0</v>
      </c>
      <c r="DH10" s="72">
        <f t="shared" si="57"/>
        <v>0</v>
      </c>
      <c r="DI10" s="72">
        <f t="shared" si="58"/>
        <v>10484</v>
      </c>
      <c r="DJ10" s="72">
        <f t="shared" si="59"/>
        <v>993087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1586332</v>
      </c>
      <c r="E11" s="72">
        <f t="shared" si="7"/>
        <v>328292</v>
      </c>
      <c r="F11" s="72">
        <v>0</v>
      </c>
      <c r="G11" s="72">
        <v>0</v>
      </c>
      <c r="H11" s="72">
        <v>0</v>
      </c>
      <c r="I11" s="72">
        <v>287306</v>
      </c>
      <c r="J11" s="73" t="s">
        <v>110</v>
      </c>
      <c r="K11" s="72">
        <v>40986</v>
      </c>
      <c r="L11" s="72">
        <v>1258040</v>
      </c>
      <c r="M11" s="72">
        <f t="shared" si="8"/>
        <v>364838</v>
      </c>
      <c r="N11" s="72">
        <f t="shared" si="9"/>
        <v>31369</v>
      </c>
      <c r="O11" s="72">
        <v>0</v>
      </c>
      <c r="P11" s="72">
        <v>0</v>
      </c>
      <c r="Q11" s="72">
        <v>0</v>
      </c>
      <c r="R11" s="72">
        <v>25</v>
      </c>
      <c r="S11" s="73" t="s">
        <v>110</v>
      </c>
      <c r="T11" s="72">
        <v>31344</v>
      </c>
      <c r="U11" s="72">
        <v>333469</v>
      </c>
      <c r="V11" s="72">
        <f t="shared" si="10"/>
        <v>1951170</v>
      </c>
      <c r="W11" s="72">
        <f t="shared" si="11"/>
        <v>359661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287331</v>
      </c>
      <c r="AB11" s="73" t="s">
        <v>110</v>
      </c>
      <c r="AC11" s="72">
        <f t="shared" si="16"/>
        <v>72330</v>
      </c>
      <c r="AD11" s="72">
        <f t="shared" si="17"/>
        <v>1591509</v>
      </c>
      <c r="AE11" s="72">
        <f t="shared" si="18"/>
        <v>1155</v>
      </c>
      <c r="AF11" s="72">
        <f t="shared" si="19"/>
        <v>1155</v>
      </c>
      <c r="AG11" s="72">
        <v>0</v>
      </c>
      <c r="AH11" s="72">
        <v>0</v>
      </c>
      <c r="AI11" s="72">
        <v>1155</v>
      </c>
      <c r="AJ11" s="72">
        <v>0</v>
      </c>
      <c r="AK11" s="72">
        <v>0</v>
      </c>
      <c r="AL11" s="72">
        <v>0</v>
      </c>
      <c r="AM11" s="72">
        <f t="shared" si="20"/>
        <v>1584471</v>
      </c>
      <c r="AN11" s="72">
        <f t="shared" si="21"/>
        <v>177372</v>
      </c>
      <c r="AO11" s="72">
        <v>100345</v>
      </c>
      <c r="AP11" s="72">
        <v>42863</v>
      </c>
      <c r="AQ11" s="72">
        <v>19230</v>
      </c>
      <c r="AR11" s="72">
        <v>14934</v>
      </c>
      <c r="AS11" s="72">
        <f t="shared" si="22"/>
        <v>352261</v>
      </c>
      <c r="AT11" s="72">
        <v>7492</v>
      </c>
      <c r="AU11" s="72">
        <v>312632</v>
      </c>
      <c r="AV11" s="72">
        <v>32137</v>
      </c>
      <c r="AW11" s="72">
        <v>0</v>
      </c>
      <c r="AX11" s="72">
        <f t="shared" si="23"/>
        <v>1054838</v>
      </c>
      <c r="AY11" s="72">
        <v>394745</v>
      </c>
      <c r="AZ11" s="72">
        <v>555290</v>
      </c>
      <c r="BA11" s="72">
        <v>22525</v>
      </c>
      <c r="BB11" s="72">
        <v>82278</v>
      </c>
      <c r="BC11" s="72">
        <v>0</v>
      </c>
      <c r="BD11" s="72">
        <v>0</v>
      </c>
      <c r="BE11" s="72">
        <v>706</v>
      </c>
      <c r="BF11" s="72">
        <f t="shared" si="24"/>
        <v>1586332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364838</v>
      </c>
      <c r="BP11" s="72">
        <f t="shared" si="28"/>
        <v>63817</v>
      </c>
      <c r="BQ11" s="72">
        <v>39053</v>
      </c>
      <c r="BR11" s="72">
        <v>0</v>
      </c>
      <c r="BS11" s="72">
        <v>24764</v>
      </c>
      <c r="BT11" s="72">
        <v>0</v>
      </c>
      <c r="BU11" s="72">
        <f t="shared" si="29"/>
        <v>212121</v>
      </c>
      <c r="BV11" s="72">
        <v>0</v>
      </c>
      <c r="BW11" s="72">
        <v>212121</v>
      </c>
      <c r="BX11" s="72">
        <v>0</v>
      </c>
      <c r="BY11" s="72">
        <v>0</v>
      </c>
      <c r="BZ11" s="72">
        <f t="shared" si="30"/>
        <v>88900</v>
      </c>
      <c r="CA11" s="72">
        <v>0</v>
      </c>
      <c r="CB11" s="72">
        <v>82273</v>
      </c>
      <c r="CC11" s="72">
        <v>0</v>
      </c>
      <c r="CD11" s="72">
        <v>6627</v>
      </c>
      <c r="CE11" s="72">
        <v>0</v>
      </c>
      <c r="CF11" s="72">
        <v>0</v>
      </c>
      <c r="CG11" s="72">
        <v>0</v>
      </c>
      <c r="CH11" s="72">
        <f t="shared" si="31"/>
        <v>364838</v>
      </c>
      <c r="CI11" s="72">
        <f t="shared" si="32"/>
        <v>1155</v>
      </c>
      <c r="CJ11" s="72">
        <f t="shared" si="33"/>
        <v>1155</v>
      </c>
      <c r="CK11" s="72">
        <f t="shared" si="34"/>
        <v>0</v>
      </c>
      <c r="CL11" s="72">
        <f t="shared" si="35"/>
        <v>0</v>
      </c>
      <c r="CM11" s="72">
        <f t="shared" si="36"/>
        <v>1155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1949309</v>
      </c>
      <c r="CR11" s="72">
        <f t="shared" si="41"/>
        <v>241189</v>
      </c>
      <c r="CS11" s="72">
        <f t="shared" si="42"/>
        <v>139398</v>
      </c>
      <c r="CT11" s="72">
        <f t="shared" si="43"/>
        <v>42863</v>
      </c>
      <c r="CU11" s="72">
        <f t="shared" si="44"/>
        <v>43994</v>
      </c>
      <c r="CV11" s="72">
        <f t="shared" si="45"/>
        <v>14934</v>
      </c>
      <c r="CW11" s="72">
        <f t="shared" si="46"/>
        <v>564382</v>
      </c>
      <c r="CX11" s="72">
        <f t="shared" si="47"/>
        <v>7492</v>
      </c>
      <c r="CY11" s="72">
        <f t="shared" si="48"/>
        <v>524753</v>
      </c>
      <c r="CZ11" s="72">
        <f t="shared" si="49"/>
        <v>32137</v>
      </c>
      <c r="DA11" s="72">
        <f t="shared" si="50"/>
        <v>0</v>
      </c>
      <c r="DB11" s="72">
        <f t="shared" si="51"/>
        <v>1143738</v>
      </c>
      <c r="DC11" s="72">
        <f t="shared" si="52"/>
        <v>394745</v>
      </c>
      <c r="DD11" s="72">
        <f t="shared" si="53"/>
        <v>637563</v>
      </c>
      <c r="DE11" s="72">
        <f t="shared" si="54"/>
        <v>22525</v>
      </c>
      <c r="DF11" s="72">
        <f t="shared" si="55"/>
        <v>88905</v>
      </c>
      <c r="DG11" s="72">
        <f t="shared" si="56"/>
        <v>0</v>
      </c>
      <c r="DH11" s="72">
        <f t="shared" si="57"/>
        <v>0</v>
      </c>
      <c r="DI11" s="72">
        <f t="shared" si="58"/>
        <v>706</v>
      </c>
      <c r="DJ11" s="72">
        <f t="shared" si="59"/>
        <v>1951170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2256992</v>
      </c>
      <c r="E12" s="74">
        <f t="shared" si="7"/>
        <v>531136</v>
      </c>
      <c r="F12" s="74">
        <v>0</v>
      </c>
      <c r="G12" s="74">
        <v>0</v>
      </c>
      <c r="H12" s="74">
        <v>0</v>
      </c>
      <c r="I12" s="74">
        <v>530245</v>
      </c>
      <c r="J12" s="75" t="s">
        <v>110</v>
      </c>
      <c r="K12" s="74">
        <v>891</v>
      </c>
      <c r="L12" s="74">
        <v>1725856</v>
      </c>
      <c r="M12" s="74">
        <f t="shared" si="8"/>
        <v>446501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110</v>
      </c>
      <c r="T12" s="74">
        <v>0</v>
      </c>
      <c r="U12" s="74">
        <v>446501</v>
      </c>
      <c r="V12" s="74">
        <f t="shared" si="10"/>
        <v>2703493</v>
      </c>
      <c r="W12" s="74">
        <f t="shared" si="11"/>
        <v>531136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530245</v>
      </c>
      <c r="AB12" s="75" t="s">
        <v>110</v>
      </c>
      <c r="AC12" s="74">
        <f t="shared" si="16"/>
        <v>891</v>
      </c>
      <c r="AD12" s="74">
        <f t="shared" si="17"/>
        <v>2172357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1975111</v>
      </c>
      <c r="AN12" s="74">
        <f t="shared" si="21"/>
        <v>274266</v>
      </c>
      <c r="AO12" s="74">
        <v>174655</v>
      </c>
      <c r="AP12" s="74">
        <v>35210</v>
      </c>
      <c r="AQ12" s="74">
        <v>64401</v>
      </c>
      <c r="AR12" s="74">
        <v>0</v>
      </c>
      <c r="AS12" s="74">
        <f t="shared" si="22"/>
        <v>1003968</v>
      </c>
      <c r="AT12" s="74">
        <v>530259</v>
      </c>
      <c r="AU12" s="74">
        <v>472547</v>
      </c>
      <c r="AV12" s="74">
        <v>1162</v>
      </c>
      <c r="AW12" s="74">
        <v>0</v>
      </c>
      <c r="AX12" s="74">
        <f t="shared" si="23"/>
        <v>696877</v>
      </c>
      <c r="AY12" s="74">
        <v>103583</v>
      </c>
      <c r="AZ12" s="74">
        <v>352126</v>
      </c>
      <c r="BA12" s="74">
        <v>241168</v>
      </c>
      <c r="BB12" s="74">
        <v>0</v>
      </c>
      <c r="BC12" s="74">
        <v>281881</v>
      </c>
      <c r="BD12" s="74">
        <v>0</v>
      </c>
      <c r="BE12" s="74">
        <v>0</v>
      </c>
      <c r="BF12" s="74">
        <f t="shared" si="24"/>
        <v>1975111</v>
      </c>
      <c r="BG12" s="74">
        <f t="shared" si="25"/>
        <v>40000</v>
      </c>
      <c r="BH12" s="74">
        <f t="shared" si="26"/>
        <v>40000</v>
      </c>
      <c r="BI12" s="74">
        <v>0</v>
      </c>
      <c r="BJ12" s="74">
        <v>40000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406501</v>
      </c>
      <c r="BP12" s="74">
        <f t="shared" si="28"/>
        <v>42752</v>
      </c>
      <c r="BQ12" s="74">
        <v>42752</v>
      </c>
      <c r="BR12" s="74">
        <v>0</v>
      </c>
      <c r="BS12" s="74">
        <v>0</v>
      </c>
      <c r="BT12" s="74">
        <v>0</v>
      </c>
      <c r="BU12" s="74">
        <f t="shared" si="29"/>
        <v>141206</v>
      </c>
      <c r="BV12" s="74">
        <v>0</v>
      </c>
      <c r="BW12" s="74">
        <v>141206</v>
      </c>
      <c r="BX12" s="74">
        <v>0</v>
      </c>
      <c r="BY12" s="74">
        <v>0</v>
      </c>
      <c r="BZ12" s="74">
        <f t="shared" si="30"/>
        <v>222543</v>
      </c>
      <c r="CA12" s="74">
        <v>12996</v>
      </c>
      <c r="CB12" s="74">
        <v>152675</v>
      </c>
      <c r="CC12" s="74">
        <v>0</v>
      </c>
      <c r="CD12" s="74">
        <v>56872</v>
      </c>
      <c r="CE12" s="74">
        <v>0</v>
      </c>
      <c r="CF12" s="74">
        <v>0</v>
      </c>
      <c r="CG12" s="74">
        <v>0</v>
      </c>
      <c r="CH12" s="74">
        <f t="shared" si="31"/>
        <v>446501</v>
      </c>
      <c r="CI12" s="74">
        <f t="shared" si="32"/>
        <v>40000</v>
      </c>
      <c r="CJ12" s="74">
        <f t="shared" si="33"/>
        <v>40000</v>
      </c>
      <c r="CK12" s="74">
        <f t="shared" si="34"/>
        <v>0</v>
      </c>
      <c r="CL12" s="74">
        <f t="shared" si="35"/>
        <v>40000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2381612</v>
      </c>
      <c r="CR12" s="74">
        <f t="shared" si="41"/>
        <v>317018</v>
      </c>
      <c r="CS12" s="74">
        <f t="shared" si="42"/>
        <v>217407</v>
      </c>
      <c r="CT12" s="74">
        <f t="shared" si="43"/>
        <v>35210</v>
      </c>
      <c r="CU12" s="74">
        <f t="shared" si="44"/>
        <v>64401</v>
      </c>
      <c r="CV12" s="74">
        <f t="shared" si="45"/>
        <v>0</v>
      </c>
      <c r="CW12" s="74">
        <f t="shared" si="46"/>
        <v>1145174</v>
      </c>
      <c r="CX12" s="74">
        <f t="shared" si="47"/>
        <v>530259</v>
      </c>
      <c r="CY12" s="74">
        <f t="shared" si="48"/>
        <v>613753</v>
      </c>
      <c r="CZ12" s="74">
        <f t="shared" si="49"/>
        <v>1162</v>
      </c>
      <c r="DA12" s="74">
        <f t="shared" si="50"/>
        <v>0</v>
      </c>
      <c r="DB12" s="74">
        <f t="shared" si="51"/>
        <v>919420</v>
      </c>
      <c r="DC12" s="74">
        <f t="shared" si="52"/>
        <v>116579</v>
      </c>
      <c r="DD12" s="74">
        <f t="shared" si="53"/>
        <v>504801</v>
      </c>
      <c r="DE12" s="74">
        <f t="shared" si="54"/>
        <v>241168</v>
      </c>
      <c r="DF12" s="74">
        <f t="shared" si="55"/>
        <v>56872</v>
      </c>
      <c r="DG12" s="74">
        <f t="shared" si="56"/>
        <v>281881</v>
      </c>
      <c r="DH12" s="74">
        <f t="shared" si="57"/>
        <v>0</v>
      </c>
      <c r="DI12" s="74">
        <f t="shared" si="58"/>
        <v>0</v>
      </c>
      <c r="DJ12" s="74">
        <f t="shared" si="59"/>
        <v>2421612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503252</v>
      </c>
      <c r="E13" s="74">
        <f t="shared" si="7"/>
        <v>34401</v>
      </c>
      <c r="F13" s="74">
        <v>0</v>
      </c>
      <c r="G13" s="74">
        <v>0</v>
      </c>
      <c r="H13" s="74">
        <v>0</v>
      </c>
      <c r="I13" s="74">
        <v>4696</v>
      </c>
      <c r="J13" s="75" t="s">
        <v>110</v>
      </c>
      <c r="K13" s="74">
        <v>29705</v>
      </c>
      <c r="L13" s="74">
        <v>468851</v>
      </c>
      <c r="M13" s="74">
        <f t="shared" si="8"/>
        <v>116080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110</v>
      </c>
      <c r="T13" s="74">
        <v>0</v>
      </c>
      <c r="U13" s="74">
        <v>116080</v>
      </c>
      <c r="V13" s="74">
        <f t="shared" si="10"/>
        <v>619332</v>
      </c>
      <c r="W13" s="74">
        <f t="shared" si="11"/>
        <v>34401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4696</v>
      </c>
      <c r="AB13" s="75" t="s">
        <v>110</v>
      </c>
      <c r="AC13" s="74">
        <f t="shared" si="16"/>
        <v>29705</v>
      </c>
      <c r="AD13" s="74">
        <f t="shared" si="17"/>
        <v>584931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255484</v>
      </c>
      <c r="AN13" s="74">
        <f t="shared" si="21"/>
        <v>92620</v>
      </c>
      <c r="AO13" s="74">
        <v>37048</v>
      </c>
      <c r="AP13" s="74">
        <v>0</v>
      </c>
      <c r="AQ13" s="74">
        <v>0</v>
      </c>
      <c r="AR13" s="74">
        <v>55572</v>
      </c>
      <c r="AS13" s="74">
        <f t="shared" si="22"/>
        <v>20320</v>
      </c>
      <c r="AT13" s="74">
        <v>1541</v>
      </c>
      <c r="AU13" s="74">
        <v>0</v>
      </c>
      <c r="AV13" s="74">
        <v>18779</v>
      </c>
      <c r="AW13" s="74">
        <v>0</v>
      </c>
      <c r="AX13" s="74">
        <f t="shared" si="23"/>
        <v>140128</v>
      </c>
      <c r="AY13" s="74">
        <v>113581</v>
      </c>
      <c r="AZ13" s="74">
        <v>26242</v>
      </c>
      <c r="BA13" s="74">
        <v>0</v>
      </c>
      <c r="BB13" s="74">
        <v>305</v>
      </c>
      <c r="BC13" s="74">
        <v>220258</v>
      </c>
      <c r="BD13" s="74">
        <v>2416</v>
      </c>
      <c r="BE13" s="74">
        <v>27510</v>
      </c>
      <c r="BF13" s="74">
        <f t="shared" si="24"/>
        <v>282994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112495</v>
      </c>
      <c r="CF13" s="74">
        <v>0</v>
      </c>
      <c r="CG13" s="74">
        <v>3585</v>
      </c>
      <c r="CH13" s="74">
        <f t="shared" si="31"/>
        <v>3585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255484</v>
      </c>
      <c r="CR13" s="74">
        <f t="shared" si="41"/>
        <v>92620</v>
      </c>
      <c r="CS13" s="74">
        <f t="shared" si="42"/>
        <v>37048</v>
      </c>
      <c r="CT13" s="74">
        <f t="shared" si="43"/>
        <v>0</v>
      </c>
      <c r="CU13" s="74">
        <f t="shared" si="44"/>
        <v>0</v>
      </c>
      <c r="CV13" s="74">
        <f t="shared" si="45"/>
        <v>55572</v>
      </c>
      <c r="CW13" s="74">
        <f t="shared" si="46"/>
        <v>20320</v>
      </c>
      <c r="CX13" s="74">
        <f t="shared" si="47"/>
        <v>1541</v>
      </c>
      <c r="CY13" s="74">
        <f t="shared" si="48"/>
        <v>0</v>
      </c>
      <c r="CZ13" s="74">
        <f t="shared" si="49"/>
        <v>18779</v>
      </c>
      <c r="DA13" s="74">
        <f t="shared" si="50"/>
        <v>0</v>
      </c>
      <c r="DB13" s="74">
        <f t="shared" si="51"/>
        <v>140128</v>
      </c>
      <c r="DC13" s="74">
        <f t="shared" si="52"/>
        <v>113581</v>
      </c>
      <c r="DD13" s="74">
        <f t="shared" si="53"/>
        <v>26242</v>
      </c>
      <c r="DE13" s="74">
        <f t="shared" si="54"/>
        <v>0</v>
      </c>
      <c r="DF13" s="74">
        <f t="shared" si="55"/>
        <v>305</v>
      </c>
      <c r="DG13" s="74">
        <f t="shared" si="56"/>
        <v>332753</v>
      </c>
      <c r="DH13" s="74">
        <f t="shared" si="57"/>
        <v>2416</v>
      </c>
      <c r="DI13" s="74">
        <f t="shared" si="58"/>
        <v>31095</v>
      </c>
      <c r="DJ13" s="74">
        <f t="shared" si="59"/>
        <v>286579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890256</v>
      </c>
      <c r="E14" s="74">
        <f t="shared" si="7"/>
        <v>192754</v>
      </c>
      <c r="F14" s="74">
        <v>0</v>
      </c>
      <c r="G14" s="74">
        <v>0</v>
      </c>
      <c r="H14" s="74">
        <v>0</v>
      </c>
      <c r="I14" s="74">
        <v>83336</v>
      </c>
      <c r="J14" s="75" t="s">
        <v>110</v>
      </c>
      <c r="K14" s="74">
        <v>109418</v>
      </c>
      <c r="L14" s="74">
        <v>697502</v>
      </c>
      <c r="M14" s="74">
        <f t="shared" si="8"/>
        <v>139047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110</v>
      </c>
      <c r="T14" s="74">
        <v>0</v>
      </c>
      <c r="U14" s="74">
        <v>139047</v>
      </c>
      <c r="V14" s="74">
        <f t="shared" si="10"/>
        <v>1029303</v>
      </c>
      <c r="W14" s="74">
        <f t="shared" si="11"/>
        <v>192754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83336</v>
      </c>
      <c r="AB14" s="75" t="s">
        <v>110</v>
      </c>
      <c r="AC14" s="74">
        <f t="shared" si="16"/>
        <v>109418</v>
      </c>
      <c r="AD14" s="74">
        <f t="shared" si="17"/>
        <v>836549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849865</v>
      </c>
      <c r="AN14" s="74">
        <f t="shared" si="21"/>
        <v>78320</v>
      </c>
      <c r="AO14" s="74">
        <v>70488</v>
      </c>
      <c r="AP14" s="74">
        <v>0</v>
      </c>
      <c r="AQ14" s="74">
        <v>0</v>
      </c>
      <c r="AR14" s="74">
        <v>7832</v>
      </c>
      <c r="AS14" s="74">
        <f t="shared" si="22"/>
        <v>66068</v>
      </c>
      <c r="AT14" s="74">
        <v>0</v>
      </c>
      <c r="AU14" s="74">
        <v>60994</v>
      </c>
      <c r="AV14" s="74">
        <v>5074</v>
      </c>
      <c r="AW14" s="74">
        <v>0</v>
      </c>
      <c r="AX14" s="74">
        <f t="shared" si="23"/>
        <v>705477</v>
      </c>
      <c r="AY14" s="74">
        <v>237478</v>
      </c>
      <c r="AZ14" s="74">
        <v>388323</v>
      </c>
      <c r="BA14" s="74">
        <v>79676</v>
      </c>
      <c r="BB14" s="74">
        <v>0</v>
      </c>
      <c r="BC14" s="74">
        <v>0</v>
      </c>
      <c r="BD14" s="74">
        <v>0</v>
      </c>
      <c r="BE14" s="74">
        <v>40391</v>
      </c>
      <c r="BF14" s="74">
        <f t="shared" si="24"/>
        <v>890256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139047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849865</v>
      </c>
      <c r="CR14" s="74">
        <f t="shared" si="41"/>
        <v>78320</v>
      </c>
      <c r="CS14" s="74">
        <f t="shared" si="42"/>
        <v>70488</v>
      </c>
      <c r="CT14" s="74">
        <f t="shared" si="43"/>
        <v>0</v>
      </c>
      <c r="CU14" s="74">
        <f t="shared" si="44"/>
        <v>0</v>
      </c>
      <c r="CV14" s="74">
        <f t="shared" si="45"/>
        <v>7832</v>
      </c>
      <c r="CW14" s="74">
        <f t="shared" si="46"/>
        <v>66068</v>
      </c>
      <c r="CX14" s="74">
        <f t="shared" si="47"/>
        <v>0</v>
      </c>
      <c r="CY14" s="74">
        <f t="shared" si="48"/>
        <v>60994</v>
      </c>
      <c r="CZ14" s="74">
        <f t="shared" si="49"/>
        <v>5074</v>
      </c>
      <c r="DA14" s="74">
        <f t="shared" si="50"/>
        <v>0</v>
      </c>
      <c r="DB14" s="74">
        <f t="shared" si="51"/>
        <v>705477</v>
      </c>
      <c r="DC14" s="74">
        <f t="shared" si="52"/>
        <v>237478</v>
      </c>
      <c r="DD14" s="74">
        <f t="shared" si="53"/>
        <v>388323</v>
      </c>
      <c r="DE14" s="74">
        <f t="shared" si="54"/>
        <v>79676</v>
      </c>
      <c r="DF14" s="74">
        <f t="shared" si="55"/>
        <v>0</v>
      </c>
      <c r="DG14" s="74">
        <f t="shared" si="56"/>
        <v>139047</v>
      </c>
      <c r="DH14" s="74">
        <f t="shared" si="57"/>
        <v>0</v>
      </c>
      <c r="DI14" s="74">
        <f t="shared" si="58"/>
        <v>40391</v>
      </c>
      <c r="DJ14" s="74">
        <f t="shared" si="59"/>
        <v>890256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726662</v>
      </c>
      <c r="E15" s="74">
        <f t="shared" si="7"/>
        <v>49616</v>
      </c>
      <c r="F15" s="74">
        <v>0</v>
      </c>
      <c r="G15" s="74">
        <v>548</v>
      </c>
      <c r="H15" s="74">
        <v>0</v>
      </c>
      <c r="I15" s="74">
        <v>342</v>
      </c>
      <c r="J15" s="75" t="s">
        <v>110</v>
      </c>
      <c r="K15" s="74">
        <v>48726</v>
      </c>
      <c r="L15" s="74">
        <v>677046</v>
      </c>
      <c r="M15" s="74">
        <f t="shared" si="8"/>
        <v>162076</v>
      </c>
      <c r="N15" s="74">
        <f t="shared" si="9"/>
        <v>33982</v>
      </c>
      <c r="O15" s="74">
        <v>0</v>
      </c>
      <c r="P15" s="74">
        <v>3458</v>
      </c>
      <c r="Q15" s="74">
        <v>0</v>
      </c>
      <c r="R15" s="74">
        <v>29699</v>
      </c>
      <c r="S15" s="75" t="s">
        <v>110</v>
      </c>
      <c r="T15" s="74">
        <v>825</v>
      </c>
      <c r="U15" s="74">
        <v>128094</v>
      </c>
      <c r="V15" s="74">
        <f t="shared" si="10"/>
        <v>888738</v>
      </c>
      <c r="W15" s="74">
        <f t="shared" si="11"/>
        <v>83598</v>
      </c>
      <c r="X15" s="74">
        <f t="shared" si="12"/>
        <v>0</v>
      </c>
      <c r="Y15" s="74">
        <f t="shared" si="13"/>
        <v>4006</v>
      </c>
      <c r="Z15" s="74">
        <f t="shared" si="14"/>
        <v>0</v>
      </c>
      <c r="AA15" s="74">
        <f t="shared" si="15"/>
        <v>30041</v>
      </c>
      <c r="AB15" s="75" t="s">
        <v>110</v>
      </c>
      <c r="AC15" s="74">
        <f t="shared" si="16"/>
        <v>49551</v>
      </c>
      <c r="AD15" s="74">
        <f t="shared" si="17"/>
        <v>805140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2122</v>
      </c>
      <c r="AM15" s="74">
        <f t="shared" si="20"/>
        <v>336819</v>
      </c>
      <c r="AN15" s="74">
        <f t="shared" si="21"/>
        <v>78242</v>
      </c>
      <c r="AO15" s="74">
        <v>26419</v>
      </c>
      <c r="AP15" s="74">
        <v>51823</v>
      </c>
      <c r="AQ15" s="74">
        <v>0</v>
      </c>
      <c r="AR15" s="74">
        <v>0</v>
      </c>
      <c r="AS15" s="74">
        <f t="shared" si="22"/>
        <v>60046</v>
      </c>
      <c r="AT15" s="74">
        <v>60046</v>
      </c>
      <c r="AU15" s="74">
        <v>0</v>
      </c>
      <c r="AV15" s="74">
        <v>0</v>
      </c>
      <c r="AW15" s="74">
        <v>10185</v>
      </c>
      <c r="AX15" s="74">
        <f t="shared" si="23"/>
        <v>188346</v>
      </c>
      <c r="AY15" s="74">
        <v>188346</v>
      </c>
      <c r="AZ15" s="74">
        <v>0</v>
      </c>
      <c r="BA15" s="74">
        <v>0</v>
      </c>
      <c r="BB15" s="74">
        <v>0</v>
      </c>
      <c r="BC15" s="74">
        <v>331104</v>
      </c>
      <c r="BD15" s="74">
        <v>0</v>
      </c>
      <c r="BE15" s="74">
        <v>56617</v>
      </c>
      <c r="BF15" s="74">
        <f t="shared" si="24"/>
        <v>393436</v>
      </c>
      <c r="BG15" s="74">
        <f t="shared" si="25"/>
        <v>10689</v>
      </c>
      <c r="BH15" s="74">
        <f t="shared" si="26"/>
        <v>10689</v>
      </c>
      <c r="BI15" s="74">
        <v>0</v>
      </c>
      <c r="BJ15" s="74">
        <v>10689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37442</v>
      </c>
      <c r="BP15" s="74">
        <f t="shared" si="28"/>
        <v>7198</v>
      </c>
      <c r="BQ15" s="74">
        <v>7198</v>
      </c>
      <c r="BR15" s="74">
        <v>0</v>
      </c>
      <c r="BS15" s="74">
        <v>0</v>
      </c>
      <c r="BT15" s="74">
        <v>0</v>
      </c>
      <c r="BU15" s="74">
        <f t="shared" si="29"/>
        <v>6392</v>
      </c>
      <c r="BV15" s="74">
        <v>0</v>
      </c>
      <c r="BW15" s="74">
        <v>6392</v>
      </c>
      <c r="BX15" s="74">
        <v>0</v>
      </c>
      <c r="BY15" s="74">
        <v>0</v>
      </c>
      <c r="BZ15" s="74">
        <f t="shared" si="30"/>
        <v>23852</v>
      </c>
      <c r="CA15" s="74">
        <v>0</v>
      </c>
      <c r="CB15" s="74">
        <v>23852</v>
      </c>
      <c r="CC15" s="74">
        <v>0</v>
      </c>
      <c r="CD15" s="74">
        <v>0</v>
      </c>
      <c r="CE15" s="74">
        <v>92910</v>
      </c>
      <c r="CF15" s="74">
        <v>0</v>
      </c>
      <c r="CG15" s="74">
        <v>21035</v>
      </c>
      <c r="CH15" s="74">
        <f t="shared" si="31"/>
        <v>69166</v>
      </c>
      <c r="CI15" s="74">
        <f t="shared" si="32"/>
        <v>10689</v>
      </c>
      <c r="CJ15" s="74">
        <f t="shared" si="33"/>
        <v>10689</v>
      </c>
      <c r="CK15" s="74">
        <f t="shared" si="34"/>
        <v>0</v>
      </c>
      <c r="CL15" s="74">
        <f t="shared" si="35"/>
        <v>10689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2122</v>
      </c>
      <c r="CQ15" s="74">
        <f t="shared" si="40"/>
        <v>374261</v>
      </c>
      <c r="CR15" s="74">
        <f t="shared" si="41"/>
        <v>85440</v>
      </c>
      <c r="CS15" s="74">
        <f t="shared" si="42"/>
        <v>33617</v>
      </c>
      <c r="CT15" s="74">
        <f t="shared" si="43"/>
        <v>51823</v>
      </c>
      <c r="CU15" s="74">
        <f t="shared" si="44"/>
        <v>0</v>
      </c>
      <c r="CV15" s="74">
        <f t="shared" si="45"/>
        <v>0</v>
      </c>
      <c r="CW15" s="74">
        <f t="shared" si="46"/>
        <v>66438</v>
      </c>
      <c r="CX15" s="74">
        <f t="shared" si="47"/>
        <v>60046</v>
      </c>
      <c r="CY15" s="74">
        <f t="shared" si="48"/>
        <v>6392</v>
      </c>
      <c r="CZ15" s="74">
        <f t="shared" si="49"/>
        <v>0</v>
      </c>
      <c r="DA15" s="74">
        <f t="shared" si="50"/>
        <v>10185</v>
      </c>
      <c r="DB15" s="74">
        <f t="shared" si="51"/>
        <v>212198</v>
      </c>
      <c r="DC15" s="74">
        <f t="shared" si="52"/>
        <v>188346</v>
      </c>
      <c r="DD15" s="74">
        <f t="shared" si="53"/>
        <v>23852</v>
      </c>
      <c r="DE15" s="74">
        <f t="shared" si="54"/>
        <v>0</v>
      </c>
      <c r="DF15" s="74">
        <f t="shared" si="55"/>
        <v>0</v>
      </c>
      <c r="DG15" s="74">
        <f t="shared" si="56"/>
        <v>424014</v>
      </c>
      <c r="DH15" s="74">
        <f t="shared" si="57"/>
        <v>0</v>
      </c>
      <c r="DI15" s="74">
        <f t="shared" si="58"/>
        <v>77652</v>
      </c>
      <c r="DJ15" s="74">
        <f t="shared" si="59"/>
        <v>462602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755937</v>
      </c>
      <c r="E16" s="74">
        <f t="shared" si="7"/>
        <v>118077</v>
      </c>
      <c r="F16" s="74">
        <v>0</v>
      </c>
      <c r="G16" s="74">
        <v>0</v>
      </c>
      <c r="H16" s="74">
        <v>0</v>
      </c>
      <c r="I16" s="74">
        <v>90690</v>
      </c>
      <c r="J16" s="75" t="s">
        <v>110</v>
      </c>
      <c r="K16" s="74">
        <v>27387</v>
      </c>
      <c r="L16" s="74">
        <v>637860</v>
      </c>
      <c r="M16" s="74">
        <f t="shared" si="8"/>
        <v>146191</v>
      </c>
      <c r="N16" s="74">
        <f t="shared" si="9"/>
        <v>13</v>
      </c>
      <c r="O16" s="74">
        <v>0</v>
      </c>
      <c r="P16" s="74">
        <v>0</v>
      </c>
      <c r="Q16" s="74">
        <v>0</v>
      </c>
      <c r="R16" s="74">
        <v>0</v>
      </c>
      <c r="S16" s="75" t="s">
        <v>110</v>
      </c>
      <c r="T16" s="74">
        <v>13</v>
      </c>
      <c r="U16" s="74">
        <v>146178</v>
      </c>
      <c r="V16" s="74">
        <f t="shared" si="10"/>
        <v>902128</v>
      </c>
      <c r="W16" s="74">
        <f t="shared" si="11"/>
        <v>118090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90690</v>
      </c>
      <c r="AB16" s="75" t="s">
        <v>110</v>
      </c>
      <c r="AC16" s="74">
        <f t="shared" si="16"/>
        <v>27400</v>
      </c>
      <c r="AD16" s="74">
        <f t="shared" si="17"/>
        <v>784038</v>
      </c>
      <c r="AE16" s="74">
        <f t="shared" si="18"/>
        <v>72488</v>
      </c>
      <c r="AF16" s="74">
        <f t="shared" si="19"/>
        <v>72488</v>
      </c>
      <c r="AG16" s="74">
        <v>0</v>
      </c>
      <c r="AH16" s="74">
        <v>34650</v>
      </c>
      <c r="AI16" s="74">
        <v>37838</v>
      </c>
      <c r="AJ16" s="74">
        <v>0</v>
      </c>
      <c r="AK16" s="74">
        <v>0</v>
      </c>
      <c r="AL16" s="74">
        <v>105152</v>
      </c>
      <c r="AM16" s="74">
        <f t="shared" si="20"/>
        <v>504280</v>
      </c>
      <c r="AN16" s="74">
        <f t="shared" si="21"/>
        <v>109987</v>
      </c>
      <c r="AO16" s="74">
        <v>54420</v>
      </c>
      <c r="AP16" s="74">
        <v>55567</v>
      </c>
      <c r="AQ16" s="74">
        <v>0</v>
      </c>
      <c r="AR16" s="74">
        <v>0</v>
      </c>
      <c r="AS16" s="74">
        <f t="shared" si="22"/>
        <v>120348</v>
      </c>
      <c r="AT16" s="74">
        <v>8479</v>
      </c>
      <c r="AU16" s="74">
        <v>108271</v>
      </c>
      <c r="AV16" s="74">
        <v>3598</v>
      </c>
      <c r="AW16" s="74">
        <v>0</v>
      </c>
      <c r="AX16" s="74">
        <f t="shared" si="23"/>
        <v>273945</v>
      </c>
      <c r="AY16" s="74">
        <v>96515</v>
      </c>
      <c r="AZ16" s="74">
        <v>153256</v>
      </c>
      <c r="BA16" s="74">
        <v>7586</v>
      </c>
      <c r="BB16" s="74">
        <v>16588</v>
      </c>
      <c r="BC16" s="74">
        <v>38317</v>
      </c>
      <c r="BD16" s="74">
        <v>0</v>
      </c>
      <c r="BE16" s="74">
        <v>35700</v>
      </c>
      <c r="BF16" s="74">
        <f t="shared" si="24"/>
        <v>612468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146191</v>
      </c>
      <c r="CF16" s="74">
        <v>0</v>
      </c>
      <c r="CG16" s="74">
        <v>0</v>
      </c>
      <c r="CH16" s="74">
        <f t="shared" si="31"/>
        <v>0</v>
      </c>
      <c r="CI16" s="74">
        <f t="shared" si="32"/>
        <v>72488</v>
      </c>
      <c r="CJ16" s="74">
        <f t="shared" si="33"/>
        <v>72488</v>
      </c>
      <c r="CK16" s="74">
        <f t="shared" si="34"/>
        <v>0</v>
      </c>
      <c r="CL16" s="74">
        <f t="shared" si="35"/>
        <v>34650</v>
      </c>
      <c r="CM16" s="74">
        <f t="shared" si="36"/>
        <v>37838</v>
      </c>
      <c r="CN16" s="74">
        <f t="shared" si="37"/>
        <v>0</v>
      </c>
      <c r="CO16" s="74">
        <f t="shared" si="38"/>
        <v>0</v>
      </c>
      <c r="CP16" s="74">
        <f t="shared" si="39"/>
        <v>105152</v>
      </c>
      <c r="CQ16" s="74">
        <f t="shared" si="40"/>
        <v>504280</v>
      </c>
      <c r="CR16" s="74">
        <f t="shared" si="41"/>
        <v>109987</v>
      </c>
      <c r="CS16" s="74">
        <f t="shared" si="42"/>
        <v>54420</v>
      </c>
      <c r="CT16" s="74">
        <f t="shared" si="43"/>
        <v>55567</v>
      </c>
      <c r="CU16" s="74">
        <f t="shared" si="44"/>
        <v>0</v>
      </c>
      <c r="CV16" s="74">
        <f t="shared" si="45"/>
        <v>0</v>
      </c>
      <c r="CW16" s="74">
        <f t="shared" si="46"/>
        <v>120348</v>
      </c>
      <c r="CX16" s="74">
        <f t="shared" si="47"/>
        <v>8479</v>
      </c>
      <c r="CY16" s="74">
        <f t="shared" si="48"/>
        <v>108271</v>
      </c>
      <c r="CZ16" s="74">
        <f t="shared" si="49"/>
        <v>3598</v>
      </c>
      <c r="DA16" s="74">
        <f t="shared" si="50"/>
        <v>0</v>
      </c>
      <c r="DB16" s="74">
        <f t="shared" si="51"/>
        <v>273945</v>
      </c>
      <c r="DC16" s="74">
        <f t="shared" si="52"/>
        <v>96515</v>
      </c>
      <c r="DD16" s="74">
        <f t="shared" si="53"/>
        <v>153256</v>
      </c>
      <c r="DE16" s="74">
        <f t="shared" si="54"/>
        <v>7586</v>
      </c>
      <c r="DF16" s="74">
        <f t="shared" si="55"/>
        <v>16588</v>
      </c>
      <c r="DG16" s="74">
        <f t="shared" si="56"/>
        <v>184508</v>
      </c>
      <c r="DH16" s="74">
        <f t="shared" si="57"/>
        <v>0</v>
      </c>
      <c r="DI16" s="74">
        <f t="shared" si="58"/>
        <v>35700</v>
      </c>
      <c r="DJ16" s="74">
        <f t="shared" si="59"/>
        <v>612468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564840</v>
      </c>
      <c r="E17" s="74">
        <f t="shared" si="7"/>
        <v>176989</v>
      </c>
      <c r="F17" s="74">
        <v>0</v>
      </c>
      <c r="G17" s="74">
        <v>0</v>
      </c>
      <c r="H17" s="74">
        <v>0</v>
      </c>
      <c r="I17" s="74">
        <v>76689</v>
      </c>
      <c r="J17" s="75" t="s">
        <v>110</v>
      </c>
      <c r="K17" s="74">
        <v>100300</v>
      </c>
      <c r="L17" s="74">
        <v>387851</v>
      </c>
      <c r="M17" s="74">
        <f t="shared" si="8"/>
        <v>98556</v>
      </c>
      <c r="N17" s="74">
        <f t="shared" si="9"/>
        <v>98556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98556</v>
      </c>
      <c r="U17" s="74">
        <v>0</v>
      </c>
      <c r="V17" s="74">
        <f t="shared" si="10"/>
        <v>663396</v>
      </c>
      <c r="W17" s="74">
        <f t="shared" si="11"/>
        <v>275545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76689</v>
      </c>
      <c r="AB17" s="75" t="s">
        <v>110</v>
      </c>
      <c r="AC17" s="74">
        <f t="shared" si="16"/>
        <v>198856</v>
      </c>
      <c r="AD17" s="74">
        <f t="shared" si="17"/>
        <v>387851</v>
      </c>
      <c r="AE17" s="74">
        <f t="shared" si="18"/>
        <v>108140</v>
      </c>
      <c r="AF17" s="74">
        <f t="shared" si="19"/>
        <v>108140</v>
      </c>
      <c r="AG17" s="74">
        <v>0</v>
      </c>
      <c r="AH17" s="74">
        <v>101861</v>
      </c>
      <c r="AI17" s="74">
        <v>6279</v>
      </c>
      <c r="AJ17" s="74">
        <v>0</v>
      </c>
      <c r="AK17" s="74">
        <v>0</v>
      </c>
      <c r="AL17" s="74">
        <v>0</v>
      </c>
      <c r="AM17" s="74">
        <f t="shared" si="20"/>
        <v>451837</v>
      </c>
      <c r="AN17" s="74">
        <f t="shared" si="21"/>
        <v>88967</v>
      </c>
      <c r="AO17" s="74">
        <v>25854</v>
      </c>
      <c r="AP17" s="74">
        <v>0</v>
      </c>
      <c r="AQ17" s="74">
        <v>57725</v>
      </c>
      <c r="AR17" s="74">
        <v>5388</v>
      </c>
      <c r="AS17" s="74">
        <f t="shared" si="22"/>
        <v>135597</v>
      </c>
      <c r="AT17" s="74">
        <v>9991</v>
      </c>
      <c r="AU17" s="74">
        <v>109169</v>
      </c>
      <c r="AV17" s="74">
        <v>16437</v>
      </c>
      <c r="AW17" s="74">
        <v>0</v>
      </c>
      <c r="AX17" s="74">
        <f t="shared" si="23"/>
        <v>227273</v>
      </c>
      <c r="AY17" s="74">
        <v>103169</v>
      </c>
      <c r="AZ17" s="74">
        <v>111426</v>
      </c>
      <c r="BA17" s="74">
        <v>12678</v>
      </c>
      <c r="BB17" s="74">
        <v>0</v>
      </c>
      <c r="BC17" s="74">
        <v>0</v>
      </c>
      <c r="BD17" s="74">
        <v>0</v>
      </c>
      <c r="BE17" s="74">
        <v>4863</v>
      </c>
      <c r="BF17" s="74">
        <f t="shared" si="24"/>
        <v>564840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98556</v>
      </c>
      <c r="CH17" s="74">
        <f t="shared" si="31"/>
        <v>98556</v>
      </c>
      <c r="CI17" s="74">
        <f t="shared" si="32"/>
        <v>108140</v>
      </c>
      <c r="CJ17" s="74">
        <f t="shared" si="33"/>
        <v>108140</v>
      </c>
      <c r="CK17" s="74">
        <f t="shared" si="34"/>
        <v>0</v>
      </c>
      <c r="CL17" s="74">
        <f t="shared" si="35"/>
        <v>101861</v>
      </c>
      <c r="CM17" s="74">
        <f t="shared" si="36"/>
        <v>6279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451837</v>
      </c>
      <c r="CR17" s="74">
        <f t="shared" si="41"/>
        <v>88967</v>
      </c>
      <c r="CS17" s="74">
        <f t="shared" si="42"/>
        <v>25854</v>
      </c>
      <c r="CT17" s="74">
        <f t="shared" si="43"/>
        <v>0</v>
      </c>
      <c r="CU17" s="74">
        <f t="shared" si="44"/>
        <v>57725</v>
      </c>
      <c r="CV17" s="74">
        <f t="shared" si="45"/>
        <v>5388</v>
      </c>
      <c r="CW17" s="74">
        <f t="shared" si="46"/>
        <v>135597</v>
      </c>
      <c r="CX17" s="74">
        <f t="shared" si="47"/>
        <v>9991</v>
      </c>
      <c r="CY17" s="74">
        <f t="shared" si="48"/>
        <v>109169</v>
      </c>
      <c r="CZ17" s="74">
        <f t="shared" si="49"/>
        <v>16437</v>
      </c>
      <c r="DA17" s="74">
        <f t="shared" si="50"/>
        <v>0</v>
      </c>
      <c r="DB17" s="74">
        <f t="shared" si="51"/>
        <v>227273</v>
      </c>
      <c r="DC17" s="74">
        <f t="shared" si="52"/>
        <v>103169</v>
      </c>
      <c r="DD17" s="74">
        <f t="shared" si="53"/>
        <v>111426</v>
      </c>
      <c r="DE17" s="74">
        <f t="shared" si="54"/>
        <v>12678</v>
      </c>
      <c r="DF17" s="74">
        <f t="shared" si="55"/>
        <v>0</v>
      </c>
      <c r="DG17" s="74">
        <f t="shared" si="56"/>
        <v>0</v>
      </c>
      <c r="DH17" s="74">
        <f t="shared" si="57"/>
        <v>0</v>
      </c>
      <c r="DI17" s="74">
        <f t="shared" si="58"/>
        <v>103419</v>
      </c>
      <c r="DJ17" s="74">
        <f t="shared" si="59"/>
        <v>663396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612279</v>
      </c>
      <c r="E18" s="74">
        <f t="shared" si="7"/>
        <v>53689</v>
      </c>
      <c r="F18" s="74">
        <v>0</v>
      </c>
      <c r="G18" s="74">
        <v>0</v>
      </c>
      <c r="H18" s="74">
        <v>0</v>
      </c>
      <c r="I18" s="74">
        <v>46234</v>
      </c>
      <c r="J18" s="75" t="s">
        <v>110</v>
      </c>
      <c r="K18" s="74">
        <v>7455</v>
      </c>
      <c r="L18" s="74">
        <v>558590</v>
      </c>
      <c r="M18" s="74">
        <f t="shared" si="8"/>
        <v>160542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110</v>
      </c>
      <c r="T18" s="74">
        <v>0</v>
      </c>
      <c r="U18" s="74">
        <v>160542</v>
      </c>
      <c r="V18" s="74">
        <f t="shared" si="10"/>
        <v>772821</v>
      </c>
      <c r="W18" s="74">
        <f t="shared" si="11"/>
        <v>53689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46234</v>
      </c>
      <c r="AB18" s="75" t="s">
        <v>110</v>
      </c>
      <c r="AC18" s="74">
        <f t="shared" si="16"/>
        <v>7455</v>
      </c>
      <c r="AD18" s="74">
        <f t="shared" si="17"/>
        <v>719132</v>
      </c>
      <c r="AE18" s="74">
        <f t="shared" si="18"/>
        <v>5765</v>
      </c>
      <c r="AF18" s="74">
        <f t="shared" si="19"/>
        <v>5765</v>
      </c>
      <c r="AG18" s="74">
        <v>0</v>
      </c>
      <c r="AH18" s="74">
        <v>5765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580043</v>
      </c>
      <c r="AN18" s="74">
        <f t="shared" si="21"/>
        <v>122331</v>
      </c>
      <c r="AO18" s="74">
        <v>49420</v>
      </c>
      <c r="AP18" s="74">
        <v>0</v>
      </c>
      <c r="AQ18" s="74">
        <v>72911</v>
      </c>
      <c r="AR18" s="74">
        <v>0</v>
      </c>
      <c r="AS18" s="74">
        <f t="shared" si="22"/>
        <v>165178</v>
      </c>
      <c r="AT18" s="74">
        <v>0</v>
      </c>
      <c r="AU18" s="74">
        <v>164848</v>
      </c>
      <c r="AV18" s="74">
        <v>330</v>
      </c>
      <c r="AW18" s="74">
        <v>0</v>
      </c>
      <c r="AX18" s="74">
        <f t="shared" si="23"/>
        <v>292534</v>
      </c>
      <c r="AY18" s="74">
        <v>146362</v>
      </c>
      <c r="AZ18" s="74">
        <v>51450</v>
      </c>
      <c r="BA18" s="74">
        <v>61108</v>
      </c>
      <c r="BB18" s="74">
        <v>33614</v>
      </c>
      <c r="BC18" s="74">
        <v>0</v>
      </c>
      <c r="BD18" s="74">
        <v>0</v>
      </c>
      <c r="BE18" s="74">
        <v>26471</v>
      </c>
      <c r="BF18" s="74">
        <f t="shared" si="24"/>
        <v>612279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156277</v>
      </c>
      <c r="BP18" s="74">
        <f t="shared" si="28"/>
        <v>63333</v>
      </c>
      <c r="BQ18" s="74">
        <v>26071</v>
      </c>
      <c r="BR18" s="74">
        <v>0</v>
      </c>
      <c r="BS18" s="74">
        <v>37262</v>
      </c>
      <c r="BT18" s="74">
        <v>0</v>
      </c>
      <c r="BU18" s="74">
        <f t="shared" si="29"/>
        <v>80113</v>
      </c>
      <c r="BV18" s="74">
        <v>0</v>
      </c>
      <c r="BW18" s="74">
        <v>80113</v>
      </c>
      <c r="BX18" s="74">
        <v>0</v>
      </c>
      <c r="BY18" s="74">
        <v>0</v>
      </c>
      <c r="BZ18" s="74">
        <f t="shared" si="30"/>
        <v>12831</v>
      </c>
      <c r="CA18" s="74">
        <v>0</v>
      </c>
      <c r="CB18" s="74">
        <v>12831</v>
      </c>
      <c r="CC18" s="74">
        <v>0</v>
      </c>
      <c r="CD18" s="74">
        <v>0</v>
      </c>
      <c r="CE18" s="74">
        <v>0</v>
      </c>
      <c r="CF18" s="74">
        <v>0</v>
      </c>
      <c r="CG18" s="74">
        <v>4265</v>
      </c>
      <c r="CH18" s="74">
        <f t="shared" si="31"/>
        <v>160542</v>
      </c>
      <c r="CI18" s="74">
        <f t="shared" si="32"/>
        <v>5765</v>
      </c>
      <c r="CJ18" s="74">
        <f t="shared" si="33"/>
        <v>5765</v>
      </c>
      <c r="CK18" s="74">
        <f t="shared" si="34"/>
        <v>0</v>
      </c>
      <c r="CL18" s="74">
        <f t="shared" si="35"/>
        <v>5765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736320</v>
      </c>
      <c r="CR18" s="74">
        <f t="shared" si="41"/>
        <v>185664</v>
      </c>
      <c r="CS18" s="74">
        <f t="shared" si="42"/>
        <v>75491</v>
      </c>
      <c r="CT18" s="74">
        <f t="shared" si="43"/>
        <v>0</v>
      </c>
      <c r="CU18" s="74">
        <f t="shared" si="44"/>
        <v>110173</v>
      </c>
      <c r="CV18" s="74">
        <f t="shared" si="45"/>
        <v>0</v>
      </c>
      <c r="CW18" s="74">
        <f t="shared" si="46"/>
        <v>245291</v>
      </c>
      <c r="CX18" s="74">
        <f t="shared" si="47"/>
        <v>0</v>
      </c>
      <c r="CY18" s="74">
        <f t="shared" si="48"/>
        <v>244961</v>
      </c>
      <c r="CZ18" s="74">
        <f t="shared" si="49"/>
        <v>330</v>
      </c>
      <c r="DA18" s="74">
        <f t="shared" si="50"/>
        <v>0</v>
      </c>
      <c r="DB18" s="74">
        <f t="shared" si="51"/>
        <v>305365</v>
      </c>
      <c r="DC18" s="74">
        <f t="shared" si="52"/>
        <v>146362</v>
      </c>
      <c r="DD18" s="74">
        <f t="shared" si="53"/>
        <v>64281</v>
      </c>
      <c r="DE18" s="74">
        <f t="shared" si="54"/>
        <v>61108</v>
      </c>
      <c r="DF18" s="74">
        <f t="shared" si="55"/>
        <v>33614</v>
      </c>
      <c r="DG18" s="74">
        <f t="shared" si="56"/>
        <v>0</v>
      </c>
      <c r="DH18" s="74">
        <f t="shared" si="57"/>
        <v>0</v>
      </c>
      <c r="DI18" s="74">
        <f t="shared" si="58"/>
        <v>30736</v>
      </c>
      <c r="DJ18" s="74">
        <f t="shared" si="59"/>
        <v>772821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415476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5" t="s">
        <v>110</v>
      </c>
      <c r="K19" s="74">
        <v>0</v>
      </c>
      <c r="L19" s="74">
        <v>415476</v>
      </c>
      <c r="M19" s="74">
        <f t="shared" si="8"/>
        <v>236803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110</v>
      </c>
      <c r="T19" s="74">
        <v>0</v>
      </c>
      <c r="U19" s="74">
        <v>236803</v>
      </c>
      <c r="V19" s="74">
        <f t="shared" si="10"/>
        <v>652279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110</v>
      </c>
      <c r="AC19" s="74">
        <f t="shared" si="16"/>
        <v>0</v>
      </c>
      <c r="AD19" s="74">
        <f t="shared" si="17"/>
        <v>652279</v>
      </c>
      <c r="AE19" s="74">
        <f t="shared" si="18"/>
        <v>207388</v>
      </c>
      <c r="AF19" s="74">
        <f t="shared" si="19"/>
        <v>207388</v>
      </c>
      <c r="AG19" s="74">
        <v>0</v>
      </c>
      <c r="AH19" s="74">
        <v>0</v>
      </c>
      <c r="AI19" s="74">
        <v>0</v>
      </c>
      <c r="AJ19" s="74">
        <v>207388</v>
      </c>
      <c r="AK19" s="74">
        <v>0</v>
      </c>
      <c r="AL19" s="74">
        <v>0</v>
      </c>
      <c r="AM19" s="74">
        <f t="shared" si="20"/>
        <v>146590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146590</v>
      </c>
      <c r="AY19" s="74">
        <v>136026</v>
      </c>
      <c r="AZ19" s="74">
        <v>0</v>
      </c>
      <c r="BA19" s="74">
        <v>0</v>
      </c>
      <c r="BB19" s="74">
        <v>10564</v>
      </c>
      <c r="BC19" s="74">
        <v>0</v>
      </c>
      <c r="BD19" s="74">
        <v>0</v>
      </c>
      <c r="BE19" s="74">
        <v>61498</v>
      </c>
      <c r="BF19" s="74">
        <f t="shared" si="24"/>
        <v>415476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221602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221602</v>
      </c>
      <c r="CA19" s="74">
        <v>56858</v>
      </c>
      <c r="CB19" s="74">
        <v>164744</v>
      </c>
      <c r="CC19" s="74">
        <v>0</v>
      </c>
      <c r="CD19" s="74">
        <v>0</v>
      </c>
      <c r="CE19" s="74">
        <v>0</v>
      </c>
      <c r="CF19" s="74">
        <v>0</v>
      </c>
      <c r="CG19" s="74">
        <v>15201</v>
      </c>
      <c r="CH19" s="74">
        <f t="shared" si="31"/>
        <v>236803</v>
      </c>
      <c r="CI19" s="74">
        <f t="shared" si="32"/>
        <v>207388</v>
      </c>
      <c r="CJ19" s="74">
        <f t="shared" si="33"/>
        <v>207388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207388</v>
      </c>
      <c r="CO19" s="74">
        <f t="shared" si="38"/>
        <v>0</v>
      </c>
      <c r="CP19" s="74">
        <f t="shared" si="39"/>
        <v>0</v>
      </c>
      <c r="CQ19" s="74">
        <f t="shared" si="40"/>
        <v>368192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368192</v>
      </c>
      <c r="DC19" s="74">
        <f t="shared" si="52"/>
        <v>192884</v>
      </c>
      <c r="DD19" s="74">
        <f t="shared" si="53"/>
        <v>164744</v>
      </c>
      <c r="DE19" s="74">
        <f t="shared" si="54"/>
        <v>0</v>
      </c>
      <c r="DF19" s="74">
        <f t="shared" si="55"/>
        <v>10564</v>
      </c>
      <c r="DG19" s="74">
        <f t="shared" si="56"/>
        <v>0</v>
      </c>
      <c r="DH19" s="74">
        <f t="shared" si="57"/>
        <v>0</v>
      </c>
      <c r="DI19" s="74">
        <f t="shared" si="58"/>
        <v>76699</v>
      </c>
      <c r="DJ19" s="74">
        <f t="shared" si="59"/>
        <v>652279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79605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110</v>
      </c>
      <c r="K20" s="74">
        <v>0</v>
      </c>
      <c r="L20" s="74">
        <v>79605</v>
      </c>
      <c r="M20" s="74">
        <f t="shared" si="8"/>
        <v>16992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110</v>
      </c>
      <c r="T20" s="74">
        <v>0</v>
      </c>
      <c r="U20" s="74">
        <v>16992</v>
      </c>
      <c r="V20" s="74">
        <f t="shared" si="10"/>
        <v>96597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110</v>
      </c>
      <c r="AC20" s="74">
        <f t="shared" si="16"/>
        <v>0</v>
      </c>
      <c r="AD20" s="74">
        <f t="shared" si="17"/>
        <v>96597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18259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18259</v>
      </c>
      <c r="AT20" s="74">
        <v>18259</v>
      </c>
      <c r="AU20" s="74">
        <v>0</v>
      </c>
      <c r="AV20" s="74">
        <v>0</v>
      </c>
      <c r="AW20" s="74">
        <v>0</v>
      </c>
      <c r="AX20" s="74">
        <f t="shared" si="23"/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61289</v>
      </c>
      <c r="BD20" s="74">
        <v>0</v>
      </c>
      <c r="BE20" s="74">
        <v>57</v>
      </c>
      <c r="BF20" s="74">
        <f t="shared" si="24"/>
        <v>18316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16992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18259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18259</v>
      </c>
      <c r="CX20" s="74">
        <f t="shared" si="47"/>
        <v>18259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0</v>
      </c>
      <c r="DC20" s="74">
        <f t="shared" si="52"/>
        <v>0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78281</v>
      </c>
      <c r="DH20" s="74">
        <f t="shared" si="57"/>
        <v>0</v>
      </c>
      <c r="DI20" s="74">
        <f t="shared" si="58"/>
        <v>57</v>
      </c>
      <c r="DJ20" s="74">
        <f t="shared" si="59"/>
        <v>18316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117529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110</v>
      </c>
      <c r="K21" s="74">
        <v>0</v>
      </c>
      <c r="L21" s="74">
        <v>117529</v>
      </c>
      <c r="M21" s="74">
        <f t="shared" si="8"/>
        <v>16666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16666</v>
      </c>
      <c r="V21" s="74">
        <f t="shared" si="10"/>
        <v>134195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110</v>
      </c>
      <c r="AC21" s="74">
        <f t="shared" si="16"/>
        <v>0</v>
      </c>
      <c r="AD21" s="74">
        <f t="shared" si="17"/>
        <v>134195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32210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32210</v>
      </c>
      <c r="AY21" s="74">
        <v>32210</v>
      </c>
      <c r="AZ21" s="74">
        <v>0</v>
      </c>
      <c r="BA21" s="74">
        <v>0</v>
      </c>
      <c r="BB21" s="74">
        <v>0</v>
      </c>
      <c r="BC21" s="74">
        <v>85319</v>
      </c>
      <c r="BD21" s="74">
        <v>0</v>
      </c>
      <c r="BE21" s="74">
        <v>0</v>
      </c>
      <c r="BF21" s="74">
        <f t="shared" si="24"/>
        <v>32210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16666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32210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32210</v>
      </c>
      <c r="DC21" s="74">
        <f t="shared" si="52"/>
        <v>32210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101985</v>
      </c>
      <c r="DH21" s="74">
        <f t="shared" si="57"/>
        <v>0</v>
      </c>
      <c r="DI21" s="74">
        <f t="shared" si="58"/>
        <v>0</v>
      </c>
      <c r="DJ21" s="74">
        <f t="shared" si="59"/>
        <v>32210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31514</v>
      </c>
      <c r="E22" s="74">
        <f t="shared" si="7"/>
        <v>2289</v>
      </c>
      <c r="F22" s="74">
        <v>0</v>
      </c>
      <c r="G22" s="74">
        <v>0</v>
      </c>
      <c r="H22" s="74">
        <v>0</v>
      </c>
      <c r="I22" s="74">
        <v>2289</v>
      </c>
      <c r="J22" s="75" t="s">
        <v>110</v>
      </c>
      <c r="K22" s="74">
        <v>0</v>
      </c>
      <c r="L22" s="74">
        <v>29225</v>
      </c>
      <c r="M22" s="74">
        <f t="shared" si="8"/>
        <v>8826</v>
      </c>
      <c r="N22" s="74">
        <f t="shared" si="9"/>
        <v>233</v>
      </c>
      <c r="O22" s="74">
        <v>0</v>
      </c>
      <c r="P22" s="74">
        <v>0</v>
      </c>
      <c r="Q22" s="74">
        <v>0</v>
      </c>
      <c r="R22" s="74">
        <v>233</v>
      </c>
      <c r="S22" s="75" t="s">
        <v>110</v>
      </c>
      <c r="T22" s="74">
        <v>0</v>
      </c>
      <c r="U22" s="74">
        <v>8593</v>
      </c>
      <c r="V22" s="74">
        <f t="shared" si="10"/>
        <v>40340</v>
      </c>
      <c r="W22" s="74">
        <f t="shared" si="11"/>
        <v>2522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2522</v>
      </c>
      <c r="AB22" s="75" t="s">
        <v>110</v>
      </c>
      <c r="AC22" s="74">
        <f t="shared" si="16"/>
        <v>0</v>
      </c>
      <c r="AD22" s="74">
        <f t="shared" si="17"/>
        <v>37818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21880</v>
      </c>
      <c r="AN22" s="74">
        <f t="shared" si="21"/>
        <v>3500</v>
      </c>
      <c r="AO22" s="74">
        <v>0</v>
      </c>
      <c r="AP22" s="74">
        <v>0</v>
      </c>
      <c r="AQ22" s="74">
        <v>3500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18380</v>
      </c>
      <c r="AY22" s="74">
        <v>2980</v>
      </c>
      <c r="AZ22" s="74">
        <v>14548</v>
      </c>
      <c r="BA22" s="74">
        <v>852</v>
      </c>
      <c r="BB22" s="74">
        <v>0</v>
      </c>
      <c r="BC22" s="74">
        <v>0</v>
      </c>
      <c r="BD22" s="74">
        <v>0</v>
      </c>
      <c r="BE22" s="74">
        <v>9634</v>
      </c>
      <c r="BF22" s="74">
        <f t="shared" si="24"/>
        <v>31514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0</v>
      </c>
      <c r="CF22" s="74">
        <v>0</v>
      </c>
      <c r="CG22" s="74">
        <v>8826</v>
      </c>
      <c r="CH22" s="74">
        <f t="shared" si="31"/>
        <v>8826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21880</v>
      </c>
      <c r="CR22" s="74">
        <f t="shared" si="41"/>
        <v>3500</v>
      </c>
      <c r="CS22" s="74">
        <f t="shared" si="42"/>
        <v>0</v>
      </c>
      <c r="CT22" s="74">
        <f t="shared" si="43"/>
        <v>0</v>
      </c>
      <c r="CU22" s="74">
        <f t="shared" si="44"/>
        <v>3500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18380</v>
      </c>
      <c r="DC22" s="74">
        <f t="shared" si="52"/>
        <v>2980</v>
      </c>
      <c r="DD22" s="74">
        <f t="shared" si="53"/>
        <v>14548</v>
      </c>
      <c r="DE22" s="74">
        <f t="shared" si="54"/>
        <v>852</v>
      </c>
      <c r="DF22" s="74">
        <f t="shared" si="55"/>
        <v>0</v>
      </c>
      <c r="DG22" s="74">
        <f t="shared" si="56"/>
        <v>0</v>
      </c>
      <c r="DH22" s="74">
        <f t="shared" si="57"/>
        <v>0</v>
      </c>
      <c r="DI22" s="74">
        <f t="shared" si="58"/>
        <v>18460</v>
      </c>
      <c r="DJ22" s="74">
        <f t="shared" si="59"/>
        <v>40340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61041</v>
      </c>
      <c r="E23" s="74">
        <f t="shared" si="7"/>
        <v>4871</v>
      </c>
      <c r="F23" s="74">
        <v>0</v>
      </c>
      <c r="G23" s="74">
        <v>0</v>
      </c>
      <c r="H23" s="74">
        <v>0</v>
      </c>
      <c r="I23" s="74">
        <v>3049</v>
      </c>
      <c r="J23" s="75" t="s">
        <v>110</v>
      </c>
      <c r="K23" s="74">
        <v>1822</v>
      </c>
      <c r="L23" s="74">
        <v>56170</v>
      </c>
      <c r="M23" s="74">
        <f t="shared" si="8"/>
        <v>18393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18393</v>
      </c>
      <c r="V23" s="74">
        <f t="shared" si="10"/>
        <v>79434</v>
      </c>
      <c r="W23" s="74">
        <f t="shared" si="11"/>
        <v>4871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3049</v>
      </c>
      <c r="AB23" s="75" t="s">
        <v>110</v>
      </c>
      <c r="AC23" s="74">
        <f t="shared" si="16"/>
        <v>1822</v>
      </c>
      <c r="AD23" s="74">
        <f t="shared" si="17"/>
        <v>74563</v>
      </c>
      <c r="AE23" s="74">
        <f t="shared" si="18"/>
        <v>5572</v>
      </c>
      <c r="AF23" s="74">
        <f t="shared" si="19"/>
        <v>5572</v>
      </c>
      <c r="AG23" s="74">
        <v>5572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55469</v>
      </c>
      <c r="AN23" s="74">
        <f t="shared" si="21"/>
        <v>14862</v>
      </c>
      <c r="AO23" s="74">
        <v>5661</v>
      </c>
      <c r="AP23" s="74">
        <v>9201</v>
      </c>
      <c r="AQ23" s="74"/>
      <c r="AR23" s="74">
        <v>0</v>
      </c>
      <c r="AS23" s="74">
        <f t="shared" si="22"/>
        <v>20997</v>
      </c>
      <c r="AT23" s="74">
        <v>2320</v>
      </c>
      <c r="AU23" s="74">
        <v>18677</v>
      </c>
      <c r="AV23" s="74">
        <v>0</v>
      </c>
      <c r="AW23" s="74">
        <v>12369</v>
      </c>
      <c r="AX23" s="74">
        <f t="shared" si="23"/>
        <v>7241</v>
      </c>
      <c r="AY23" s="74">
        <v>0</v>
      </c>
      <c r="AZ23" s="74">
        <v>3273</v>
      </c>
      <c r="BA23" s="74">
        <v>3968</v>
      </c>
      <c r="BB23" s="74">
        <v>0</v>
      </c>
      <c r="BC23" s="74">
        <v>0</v>
      </c>
      <c r="BD23" s="74">
        <v>0</v>
      </c>
      <c r="BE23" s="74">
        <v>0</v>
      </c>
      <c r="BF23" s="74">
        <f t="shared" si="24"/>
        <v>61041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18393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18393</v>
      </c>
      <c r="BV23" s="74">
        <v>0</v>
      </c>
      <c r="BW23" s="74">
        <v>18393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0</v>
      </c>
      <c r="CF23" s="74">
        <v>0</v>
      </c>
      <c r="CG23" s="74">
        <v>0</v>
      </c>
      <c r="CH23" s="74">
        <f t="shared" si="31"/>
        <v>18393</v>
      </c>
      <c r="CI23" s="74">
        <f t="shared" si="32"/>
        <v>5572</v>
      </c>
      <c r="CJ23" s="74">
        <f t="shared" si="33"/>
        <v>5572</v>
      </c>
      <c r="CK23" s="74">
        <f t="shared" si="34"/>
        <v>5572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73862</v>
      </c>
      <c r="CR23" s="74">
        <f t="shared" si="41"/>
        <v>14862</v>
      </c>
      <c r="CS23" s="74">
        <f t="shared" si="42"/>
        <v>5661</v>
      </c>
      <c r="CT23" s="74">
        <f t="shared" si="43"/>
        <v>9201</v>
      </c>
      <c r="CU23" s="74">
        <f t="shared" si="44"/>
        <v>0</v>
      </c>
      <c r="CV23" s="74">
        <f t="shared" si="45"/>
        <v>0</v>
      </c>
      <c r="CW23" s="74">
        <f t="shared" si="46"/>
        <v>39390</v>
      </c>
      <c r="CX23" s="74">
        <f t="shared" si="47"/>
        <v>2320</v>
      </c>
      <c r="CY23" s="74">
        <f t="shared" si="48"/>
        <v>37070</v>
      </c>
      <c r="CZ23" s="74">
        <f t="shared" si="49"/>
        <v>0</v>
      </c>
      <c r="DA23" s="74">
        <f t="shared" si="50"/>
        <v>12369</v>
      </c>
      <c r="DB23" s="74">
        <f t="shared" si="51"/>
        <v>7241</v>
      </c>
      <c r="DC23" s="74">
        <f t="shared" si="52"/>
        <v>0</v>
      </c>
      <c r="DD23" s="74">
        <f t="shared" si="53"/>
        <v>3273</v>
      </c>
      <c r="DE23" s="74">
        <f t="shared" si="54"/>
        <v>3968</v>
      </c>
      <c r="DF23" s="74">
        <f t="shared" si="55"/>
        <v>0</v>
      </c>
      <c r="DG23" s="74">
        <f t="shared" si="56"/>
        <v>0</v>
      </c>
      <c r="DH23" s="74">
        <f t="shared" si="57"/>
        <v>0</v>
      </c>
      <c r="DI23" s="74">
        <f t="shared" si="58"/>
        <v>0</v>
      </c>
      <c r="DJ23" s="74">
        <f t="shared" si="59"/>
        <v>79434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145336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110</v>
      </c>
      <c r="K24" s="74">
        <v>0</v>
      </c>
      <c r="L24" s="74">
        <v>145336</v>
      </c>
      <c r="M24" s="74">
        <f t="shared" si="8"/>
        <v>69453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69453</v>
      </c>
      <c r="V24" s="74">
        <f t="shared" si="10"/>
        <v>214789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110</v>
      </c>
      <c r="AC24" s="74">
        <f t="shared" si="16"/>
        <v>0</v>
      </c>
      <c r="AD24" s="74">
        <f t="shared" si="17"/>
        <v>214789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54389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90947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607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68846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54996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159793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36959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110</v>
      </c>
      <c r="K25" s="74">
        <v>0</v>
      </c>
      <c r="L25" s="74">
        <v>36959</v>
      </c>
      <c r="M25" s="74">
        <f t="shared" si="8"/>
        <v>19450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19450</v>
      </c>
      <c r="V25" s="74">
        <f t="shared" si="10"/>
        <v>56409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110</v>
      </c>
      <c r="AC25" s="74">
        <f t="shared" si="16"/>
        <v>0</v>
      </c>
      <c r="AD25" s="74">
        <f t="shared" si="17"/>
        <v>56409</v>
      </c>
      <c r="AE25" s="74">
        <f t="shared" si="18"/>
        <v>0</v>
      </c>
      <c r="AF25" s="74">
        <f t="shared" si="19"/>
        <v>0</v>
      </c>
      <c r="AG25" s="74">
        <v>0</v>
      </c>
      <c r="AH25" s="74"/>
      <c r="AI25" s="74"/>
      <c r="AJ25" s="74">
        <v>0</v>
      </c>
      <c r="AK25" s="74">
        <v>0</v>
      </c>
      <c r="AL25" s="74">
        <v>15079</v>
      </c>
      <c r="AM25" s="74">
        <f t="shared" si="20"/>
        <v>0</v>
      </c>
      <c r="AN25" s="74">
        <f t="shared" si="21"/>
        <v>0</v>
      </c>
      <c r="AO25" s="74"/>
      <c r="AP25" s="74"/>
      <c r="AQ25" s="74"/>
      <c r="AR25" s="74"/>
      <c r="AS25" s="74">
        <f t="shared" si="22"/>
        <v>0</v>
      </c>
      <c r="AT25" s="74"/>
      <c r="AU25" s="74"/>
      <c r="AV25" s="74"/>
      <c r="AW25" s="74"/>
      <c r="AX25" s="74">
        <f t="shared" si="23"/>
        <v>0</v>
      </c>
      <c r="AY25" s="74"/>
      <c r="AZ25" s="74"/>
      <c r="BA25" s="74"/>
      <c r="BB25" s="74"/>
      <c r="BC25" s="74">
        <v>21880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/>
      <c r="BK25" s="74"/>
      <c r="BL25" s="74">
        <v>0</v>
      </c>
      <c r="BM25" s="74">
        <v>0</v>
      </c>
      <c r="BN25" s="74">
        <v>168</v>
      </c>
      <c r="BO25" s="74">
        <f t="shared" si="27"/>
        <v>0</v>
      </c>
      <c r="BP25" s="74">
        <f t="shared" si="28"/>
        <v>0</v>
      </c>
      <c r="BQ25" s="74"/>
      <c r="BR25" s="74"/>
      <c r="BS25" s="74"/>
      <c r="BT25" s="74"/>
      <c r="BU25" s="74">
        <f t="shared" si="29"/>
        <v>0</v>
      </c>
      <c r="BV25" s="74"/>
      <c r="BW25" s="74"/>
      <c r="BX25" s="74"/>
      <c r="BY25" s="74"/>
      <c r="BZ25" s="74">
        <f t="shared" si="30"/>
        <v>0</v>
      </c>
      <c r="CA25" s="74"/>
      <c r="CB25" s="74"/>
      <c r="CC25" s="74"/>
      <c r="CD25" s="74"/>
      <c r="CE25" s="74">
        <v>19282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15247</v>
      </c>
      <c r="CQ25" s="74">
        <f t="shared" si="40"/>
        <v>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41162</v>
      </c>
      <c r="DH25" s="74">
        <f t="shared" si="57"/>
        <v>0</v>
      </c>
      <c r="DI25" s="74">
        <f t="shared" si="58"/>
        <v>0</v>
      </c>
      <c r="DJ25" s="74">
        <f t="shared" si="59"/>
        <v>0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116246</v>
      </c>
      <c r="E26" s="74">
        <f t="shared" si="7"/>
        <v>29285</v>
      </c>
      <c r="F26" s="74">
        <v>0</v>
      </c>
      <c r="G26" s="74">
        <v>0</v>
      </c>
      <c r="H26" s="74">
        <v>0</v>
      </c>
      <c r="I26" s="74">
        <v>29285</v>
      </c>
      <c r="J26" s="75" t="s">
        <v>110</v>
      </c>
      <c r="K26" s="74">
        <v>0</v>
      </c>
      <c r="L26" s="74">
        <v>86961</v>
      </c>
      <c r="M26" s="74">
        <f t="shared" si="8"/>
        <v>20455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20455</v>
      </c>
      <c r="V26" s="74">
        <f t="shared" si="10"/>
        <v>136701</v>
      </c>
      <c r="W26" s="74">
        <f t="shared" si="11"/>
        <v>29285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29285</v>
      </c>
      <c r="AB26" s="75" t="s">
        <v>110</v>
      </c>
      <c r="AC26" s="74">
        <f t="shared" si="16"/>
        <v>0</v>
      </c>
      <c r="AD26" s="74">
        <f t="shared" si="17"/>
        <v>107416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116246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116246</v>
      </c>
      <c r="AY26" s="74">
        <v>21069</v>
      </c>
      <c r="AZ26" s="74">
        <v>83068</v>
      </c>
      <c r="BA26" s="74">
        <v>11315</v>
      </c>
      <c r="BB26" s="74">
        <v>794</v>
      </c>
      <c r="BC26" s="74">
        <v>0</v>
      </c>
      <c r="BD26" s="74">
        <v>0</v>
      </c>
      <c r="BE26" s="74">
        <v>0</v>
      </c>
      <c r="BF26" s="74">
        <f t="shared" si="24"/>
        <v>116246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20455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116246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116246</v>
      </c>
      <c r="DC26" s="74">
        <f t="shared" si="52"/>
        <v>21069</v>
      </c>
      <c r="DD26" s="74">
        <f t="shared" si="53"/>
        <v>83068</v>
      </c>
      <c r="DE26" s="74">
        <f t="shared" si="54"/>
        <v>11315</v>
      </c>
      <c r="DF26" s="74">
        <f t="shared" si="55"/>
        <v>794</v>
      </c>
      <c r="DG26" s="74">
        <f t="shared" si="56"/>
        <v>20455</v>
      </c>
      <c r="DH26" s="74">
        <f t="shared" si="57"/>
        <v>0</v>
      </c>
      <c r="DI26" s="74">
        <f t="shared" si="58"/>
        <v>0</v>
      </c>
      <c r="DJ26" s="74">
        <f t="shared" si="59"/>
        <v>116246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160268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110</v>
      </c>
      <c r="K27" s="74">
        <v>0</v>
      </c>
      <c r="L27" s="74">
        <v>160268</v>
      </c>
      <c r="M27" s="74">
        <f t="shared" si="8"/>
        <v>48297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110</v>
      </c>
      <c r="T27" s="74">
        <v>0</v>
      </c>
      <c r="U27" s="74">
        <v>48297</v>
      </c>
      <c r="V27" s="74">
        <f t="shared" si="10"/>
        <v>208565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110</v>
      </c>
      <c r="AC27" s="74">
        <f t="shared" si="16"/>
        <v>0</v>
      </c>
      <c r="AD27" s="74">
        <f t="shared" si="17"/>
        <v>208565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2336</v>
      </c>
      <c r="AM27" s="74">
        <f t="shared" si="20"/>
        <v>0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157932</v>
      </c>
      <c r="BD27" s="74">
        <v>0</v>
      </c>
      <c r="BE27" s="74">
        <v>0</v>
      </c>
      <c r="BF27" s="74">
        <f t="shared" si="24"/>
        <v>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48297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2336</v>
      </c>
      <c r="CQ27" s="74">
        <f t="shared" si="40"/>
        <v>0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206229</v>
      </c>
      <c r="DH27" s="74">
        <f t="shared" si="57"/>
        <v>0</v>
      </c>
      <c r="DI27" s="74">
        <f t="shared" si="58"/>
        <v>0</v>
      </c>
      <c r="DJ27" s="74">
        <f t="shared" si="59"/>
        <v>0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98694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110</v>
      </c>
      <c r="K28" s="74">
        <v>0</v>
      </c>
      <c r="L28" s="74">
        <v>98694</v>
      </c>
      <c r="M28" s="74">
        <f t="shared" si="8"/>
        <v>29029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110</v>
      </c>
      <c r="T28" s="74">
        <v>0</v>
      </c>
      <c r="U28" s="74">
        <v>29029</v>
      </c>
      <c r="V28" s="74">
        <f t="shared" si="10"/>
        <v>127723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110</v>
      </c>
      <c r="AC28" s="74">
        <f t="shared" si="16"/>
        <v>0</v>
      </c>
      <c r="AD28" s="74">
        <f t="shared" si="17"/>
        <v>127723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9187</v>
      </c>
      <c r="AM28" s="74">
        <f t="shared" si="20"/>
        <v>0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89507</v>
      </c>
      <c r="BD28" s="74">
        <v>0</v>
      </c>
      <c r="BE28" s="74">
        <v>0</v>
      </c>
      <c r="BF28" s="74">
        <f t="shared" si="24"/>
        <v>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29029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9187</v>
      </c>
      <c r="CQ28" s="74">
        <f t="shared" si="40"/>
        <v>0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0</v>
      </c>
      <c r="DC28" s="74">
        <f t="shared" si="52"/>
        <v>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118536</v>
      </c>
      <c r="DH28" s="74">
        <f t="shared" si="57"/>
        <v>0</v>
      </c>
      <c r="DI28" s="74">
        <f t="shared" si="58"/>
        <v>0</v>
      </c>
      <c r="DJ28" s="74">
        <f t="shared" si="59"/>
        <v>0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171371</v>
      </c>
      <c r="E29" s="74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5" t="s">
        <v>110</v>
      </c>
      <c r="K29" s="74">
        <v>0</v>
      </c>
      <c r="L29" s="74">
        <v>171371</v>
      </c>
      <c r="M29" s="74">
        <f t="shared" si="8"/>
        <v>36132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0</v>
      </c>
      <c r="U29" s="74">
        <v>36132</v>
      </c>
      <c r="V29" s="74">
        <f t="shared" si="10"/>
        <v>207503</v>
      </c>
      <c r="W29" s="74">
        <f t="shared" si="11"/>
        <v>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110</v>
      </c>
      <c r="AC29" s="74">
        <f t="shared" si="16"/>
        <v>0</v>
      </c>
      <c r="AD29" s="74">
        <f t="shared" si="17"/>
        <v>207503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16893</v>
      </c>
      <c r="AM29" s="74">
        <f t="shared" si="20"/>
        <v>0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154478</v>
      </c>
      <c r="BD29" s="74">
        <v>0</v>
      </c>
      <c r="BE29" s="74">
        <v>0</v>
      </c>
      <c r="BF29" s="74">
        <f t="shared" si="24"/>
        <v>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36132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16893</v>
      </c>
      <c r="CQ29" s="74">
        <f t="shared" si="40"/>
        <v>0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190610</v>
      </c>
      <c r="DH29" s="74">
        <f t="shared" si="57"/>
        <v>0</v>
      </c>
      <c r="DI29" s="74">
        <f t="shared" si="58"/>
        <v>0</v>
      </c>
      <c r="DJ29" s="74">
        <f t="shared" si="59"/>
        <v>0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201034</v>
      </c>
      <c r="E30" s="74">
        <f t="shared" si="7"/>
        <v>21756</v>
      </c>
      <c r="F30" s="74">
        <v>0</v>
      </c>
      <c r="G30" s="74">
        <v>0</v>
      </c>
      <c r="H30" s="74">
        <v>0</v>
      </c>
      <c r="I30" s="74">
        <v>21756</v>
      </c>
      <c r="J30" s="75" t="s">
        <v>110</v>
      </c>
      <c r="K30" s="74">
        <v>0</v>
      </c>
      <c r="L30" s="74">
        <v>179278</v>
      </c>
      <c r="M30" s="74">
        <f t="shared" si="8"/>
        <v>16373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110</v>
      </c>
      <c r="T30" s="74">
        <v>0</v>
      </c>
      <c r="U30" s="74">
        <v>16373</v>
      </c>
      <c r="V30" s="74">
        <f t="shared" si="10"/>
        <v>217407</v>
      </c>
      <c r="W30" s="74">
        <f t="shared" si="11"/>
        <v>21756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21756</v>
      </c>
      <c r="AB30" s="75" t="s">
        <v>110</v>
      </c>
      <c r="AC30" s="74">
        <f t="shared" si="16"/>
        <v>0</v>
      </c>
      <c r="AD30" s="74">
        <f t="shared" si="17"/>
        <v>195651</v>
      </c>
      <c r="AE30" s="74">
        <f t="shared" si="18"/>
        <v>25154</v>
      </c>
      <c r="AF30" s="74">
        <f t="shared" si="19"/>
        <v>25154</v>
      </c>
      <c r="AG30" s="74">
        <v>0</v>
      </c>
      <c r="AH30" s="74">
        <v>25154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173955</v>
      </c>
      <c r="AN30" s="74">
        <f t="shared" si="21"/>
        <v>83890</v>
      </c>
      <c r="AO30" s="74">
        <v>83890</v>
      </c>
      <c r="AP30" s="74">
        <v>0</v>
      </c>
      <c r="AQ30" s="74">
        <v>0</v>
      </c>
      <c r="AR30" s="74">
        <v>0</v>
      </c>
      <c r="AS30" s="74">
        <f t="shared" si="22"/>
        <v>27326</v>
      </c>
      <c r="AT30" s="74">
        <v>0</v>
      </c>
      <c r="AU30" s="74">
        <v>27326</v>
      </c>
      <c r="AV30" s="74">
        <v>0</v>
      </c>
      <c r="AW30" s="74">
        <v>0</v>
      </c>
      <c r="AX30" s="74">
        <f t="shared" si="23"/>
        <v>62739</v>
      </c>
      <c r="AY30" s="74">
        <v>52127</v>
      </c>
      <c r="AZ30" s="74">
        <v>10612</v>
      </c>
      <c r="BA30" s="74">
        <v>0</v>
      </c>
      <c r="BB30" s="74">
        <v>0</v>
      </c>
      <c r="BC30" s="74">
        <v>0</v>
      </c>
      <c r="BD30" s="74">
        <v>0</v>
      </c>
      <c r="BE30" s="74">
        <v>1925</v>
      </c>
      <c r="BF30" s="74">
        <f t="shared" si="24"/>
        <v>201034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16373</v>
      </c>
      <c r="CF30" s="74">
        <v>0</v>
      </c>
      <c r="CG30" s="74">
        <v>0</v>
      </c>
      <c r="CH30" s="74">
        <f t="shared" si="31"/>
        <v>0</v>
      </c>
      <c r="CI30" s="74">
        <f t="shared" si="32"/>
        <v>25154</v>
      </c>
      <c r="CJ30" s="74">
        <f t="shared" si="33"/>
        <v>25154</v>
      </c>
      <c r="CK30" s="74">
        <f t="shared" si="34"/>
        <v>0</v>
      </c>
      <c r="CL30" s="74">
        <f t="shared" si="35"/>
        <v>25154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173955</v>
      </c>
      <c r="CR30" s="74">
        <f t="shared" si="41"/>
        <v>83890</v>
      </c>
      <c r="CS30" s="74">
        <f t="shared" si="42"/>
        <v>83890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27326</v>
      </c>
      <c r="CX30" s="74">
        <f t="shared" si="47"/>
        <v>0</v>
      </c>
      <c r="CY30" s="74">
        <f t="shared" si="48"/>
        <v>27326</v>
      </c>
      <c r="CZ30" s="74">
        <f t="shared" si="49"/>
        <v>0</v>
      </c>
      <c r="DA30" s="74">
        <f t="shared" si="50"/>
        <v>0</v>
      </c>
      <c r="DB30" s="74">
        <f t="shared" si="51"/>
        <v>62739</v>
      </c>
      <c r="DC30" s="74">
        <f t="shared" si="52"/>
        <v>52127</v>
      </c>
      <c r="DD30" s="74">
        <f t="shared" si="53"/>
        <v>10612</v>
      </c>
      <c r="DE30" s="74">
        <f t="shared" si="54"/>
        <v>0</v>
      </c>
      <c r="DF30" s="74">
        <f t="shared" si="55"/>
        <v>0</v>
      </c>
      <c r="DG30" s="74">
        <f t="shared" si="56"/>
        <v>16373</v>
      </c>
      <c r="DH30" s="74">
        <f t="shared" si="57"/>
        <v>0</v>
      </c>
      <c r="DI30" s="74">
        <f t="shared" si="58"/>
        <v>1925</v>
      </c>
      <c r="DJ30" s="74">
        <f t="shared" si="59"/>
        <v>201034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35881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110</v>
      </c>
      <c r="K31" s="74">
        <v>0</v>
      </c>
      <c r="L31" s="74">
        <v>35881</v>
      </c>
      <c r="M31" s="74">
        <f t="shared" si="8"/>
        <v>14693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0</v>
      </c>
      <c r="U31" s="74">
        <v>14693</v>
      </c>
      <c r="V31" s="74">
        <f t="shared" si="10"/>
        <v>50574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110</v>
      </c>
      <c r="AC31" s="74">
        <f t="shared" si="16"/>
        <v>0</v>
      </c>
      <c r="AD31" s="74">
        <f t="shared" si="17"/>
        <v>50574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0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35881</v>
      </c>
      <c r="BD31" s="74">
        <v>0</v>
      </c>
      <c r="BE31" s="74">
        <v>0</v>
      </c>
      <c r="BF31" s="74">
        <f t="shared" si="24"/>
        <v>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14693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0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0</v>
      </c>
      <c r="DC31" s="74">
        <f t="shared" si="52"/>
        <v>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50574</v>
      </c>
      <c r="DH31" s="74">
        <f t="shared" si="57"/>
        <v>0</v>
      </c>
      <c r="DI31" s="74">
        <f t="shared" si="58"/>
        <v>0</v>
      </c>
      <c r="DJ31" s="74">
        <f t="shared" si="59"/>
        <v>0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125971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110</v>
      </c>
      <c r="K32" s="74">
        <v>0</v>
      </c>
      <c r="L32" s="74">
        <v>125971</v>
      </c>
      <c r="M32" s="74">
        <f t="shared" si="8"/>
        <v>49463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110</v>
      </c>
      <c r="T32" s="74">
        <v>0</v>
      </c>
      <c r="U32" s="74">
        <v>49463</v>
      </c>
      <c r="V32" s="74">
        <f t="shared" si="10"/>
        <v>175434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110</v>
      </c>
      <c r="AC32" s="74">
        <f t="shared" si="16"/>
        <v>0</v>
      </c>
      <c r="AD32" s="74">
        <f t="shared" si="17"/>
        <v>175434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125971</v>
      </c>
      <c r="BD32" s="74">
        <v>0</v>
      </c>
      <c r="BE32" s="74">
        <v>0</v>
      </c>
      <c r="BF32" s="74">
        <f t="shared" si="24"/>
        <v>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49463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0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175434</v>
      </c>
      <c r="DH32" s="74">
        <f t="shared" si="57"/>
        <v>0</v>
      </c>
      <c r="DI32" s="74">
        <f t="shared" si="58"/>
        <v>0</v>
      </c>
      <c r="DJ32" s="74">
        <f t="shared" si="59"/>
        <v>0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72523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110</v>
      </c>
      <c r="K33" s="74">
        <v>0</v>
      </c>
      <c r="L33" s="74">
        <v>72523</v>
      </c>
      <c r="M33" s="74">
        <f t="shared" si="8"/>
        <v>38748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0</v>
      </c>
      <c r="U33" s="74">
        <v>38748</v>
      </c>
      <c r="V33" s="74">
        <f t="shared" si="10"/>
        <v>111271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110</v>
      </c>
      <c r="AC33" s="74">
        <f t="shared" si="16"/>
        <v>0</v>
      </c>
      <c r="AD33" s="74">
        <f t="shared" si="17"/>
        <v>111271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0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0</v>
      </c>
      <c r="AY33" s="74">
        <v>0</v>
      </c>
      <c r="AZ33" s="74">
        <v>0</v>
      </c>
      <c r="BA33" s="74">
        <v>0</v>
      </c>
      <c r="BB33" s="74">
        <v>0</v>
      </c>
      <c r="BC33" s="74">
        <v>72523</v>
      </c>
      <c r="BD33" s="74">
        <v>0</v>
      </c>
      <c r="BE33" s="74">
        <v>0</v>
      </c>
      <c r="BF33" s="74">
        <f t="shared" si="24"/>
        <v>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38748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0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0</v>
      </c>
      <c r="DC33" s="74">
        <f t="shared" si="52"/>
        <v>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111271</v>
      </c>
      <c r="DH33" s="74">
        <f t="shared" si="57"/>
        <v>0</v>
      </c>
      <c r="DI33" s="74">
        <f t="shared" si="58"/>
        <v>0</v>
      </c>
      <c r="DJ33" s="74">
        <f t="shared" si="59"/>
        <v>0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22933</v>
      </c>
      <c r="E34" s="74">
        <f t="shared" si="7"/>
        <v>3406</v>
      </c>
      <c r="F34" s="74">
        <v>0</v>
      </c>
      <c r="G34" s="74">
        <v>0</v>
      </c>
      <c r="H34" s="74">
        <v>0</v>
      </c>
      <c r="I34" s="74">
        <v>3400</v>
      </c>
      <c r="J34" s="75" t="s">
        <v>110</v>
      </c>
      <c r="K34" s="74">
        <v>6</v>
      </c>
      <c r="L34" s="74">
        <v>19527</v>
      </c>
      <c r="M34" s="74">
        <f t="shared" si="8"/>
        <v>7732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7732</v>
      </c>
      <c r="V34" s="74">
        <f t="shared" si="10"/>
        <v>30665</v>
      </c>
      <c r="W34" s="74">
        <f t="shared" si="11"/>
        <v>3406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3400</v>
      </c>
      <c r="AB34" s="75" t="s">
        <v>110</v>
      </c>
      <c r="AC34" s="74">
        <f t="shared" si="16"/>
        <v>6</v>
      </c>
      <c r="AD34" s="74">
        <f t="shared" si="17"/>
        <v>27259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11920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11920</v>
      </c>
      <c r="AY34" s="74">
        <v>9881</v>
      </c>
      <c r="AZ34" s="74">
        <v>1057</v>
      </c>
      <c r="BA34" s="74">
        <v>368</v>
      </c>
      <c r="BB34" s="74">
        <v>614</v>
      </c>
      <c r="BC34" s="74">
        <v>11013</v>
      </c>
      <c r="BD34" s="74">
        <v>0</v>
      </c>
      <c r="BE34" s="74">
        <v>0</v>
      </c>
      <c r="BF34" s="74">
        <f t="shared" si="24"/>
        <v>11920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7732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11920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11920</v>
      </c>
      <c r="DC34" s="74">
        <f t="shared" si="52"/>
        <v>9881</v>
      </c>
      <c r="DD34" s="74">
        <f t="shared" si="53"/>
        <v>1057</v>
      </c>
      <c r="DE34" s="74">
        <f t="shared" si="54"/>
        <v>368</v>
      </c>
      <c r="DF34" s="74">
        <f t="shared" si="55"/>
        <v>614</v>
      </c>
      <c r="DG34" s="74">
        <f t="shared" si="56"/>
        <v>18745</v>
      </c>
      <c r="DH34" s="74">
        <f t="shared" si="57"/>
        <v>0</v>
      </c>
      <c r="DI34" s="74">
        <f t="shared" si="58"/>
        <v>0</v>
      </c>
      <c r="DJ34" s="74">
        <f t="shared" si="59"/>
        <v>11920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48336</v>
      </c>
      <c r="E35" s="74">
        <f t="shared" si="7"/>
        <v>7160</v>
      </c>
      <c r="F35" s="74">
        <v>0</v>
      </c>
      <c r="G35" s="74">
        <v>0</v>
      </c>
      <c r="H35" s="74">
        <v>0</v>
      </c>
      <c r="I35" s="74">
        <v>7078</v>
      </c>
      <c r="J35" s="75" t="s">
        <v>110</v>
      </c>
      <c r="K35" s="74">
        <v>82</v>
      </c>
      <c r="L35" s="74">
        <v>41176</v>
      </c>
      <c r="M35" s="74">
        <f t="shared" si="8"/>
        <v>26060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110</v>
      </c>
      <c r="T35" s="74">
        <v>0</v>
      </c>
      <c r="U35" s="74">
        <v>26060</v>
      </c>
      <c r="V35" s="74">
        <f t="shared" si="10"/>
        <v>74396</v>
      </c>
      <c r="W35" s="74">
        <f t="shared" si="11"/>
        <v>7160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7078</v>
      </c>
      <c r="AB35" s="75" t="s">
        <v>110</v>
      </c>
      <c r="AC35" s="74">
        <f t="shared" si="16"/>
        <v>82</v>
      </c>
      <c r="AD35" s="74">
        <f t="shared" si="17"/>
        <v>67236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20959</v>
      </c>
      <c r="AM35" s="74">
        <f t="shared" si="20"/>
        <v>9999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f t="shared" si="23"/>
        <v>9999</v>
      </c>
      <c r="AY35" s="74">
        <v>6085</v>
      </c>
      <c r="AZ35" s="74">
        <v>3110</v>
      </c>
      <c r="BA35" s="74">
        <v>804</v>
      </c>
      <c r="BB35" s="74">
        <v>0</v>
      </c>
      <c r="BC35" s="74">
        <v>17378</v>
      </c>
      <c r="BD35" s="74">
        <v>0</v>
      </c>
      <c r="BE35" s="74">
        <v>0</v>
      </c>
      <c r="BF35" s="74">
        <f t="shared" si="24"/>
        <v>9999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14112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11948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35071</v>
      </c>
      <c r="CQ35" s="74">
        <f t="shared" si="40"/>
        <v>9999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0</v>
      </c>
      <c r="CX35" s="74">
        <f t="shared" si="47"/>
        <v>0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9999</v>
      </c>
      <c r="DC35" s="74">
        <f t="shared" si="52"/>
        <v>6085</v>
      </c>
      <c r="DD35" s="74">
        <f t="shared" si="53"/>
        <v>3110</v>
      </c>
      <c r="DE35" s="74">
        <f t="shared" si="54"/>
        <v>804</v>
      </c>
      <c r="DF35" s="74">
        <f t="shared" si="55"/>
        <v>0</v>
      </c>
      <c r="DG35" s="74">
        <f t="shared" si="56"/>
        <v>29326</v>
      </c>
      <c r="DH35" s="74">
        <f t="shared" si="57"/>
        <v>0</v>
      </c>
      <c r="DI35" s="74">
        <f t="shared" si="58"/>
        <v>0</v>
      </c>
      <c r="DJ35" s="74">
        <f t="shared" si="59"/>
        <v>9999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538042</v>
      </c>
      <c r="E36" s="74">
        <f t="shared" si="7"/>
        <v>117237</v>
      </c>
      <c r="F36" s="74">
        <v>0</v>
      </c>
      <c r="G36" s="74">
        <v>0</v>
      </c>
      <c r="H36" s="74">
        <v>0</v>
      </c>
      <c r="I36" s="74">
        <v>74715</v>
      </c>
      <c r="J36" s="75" t="s">
        <v>110</v>
      </c>
      <c r="K36" s="74">
        <v>42522</v>
      </c>
      <c r="L36" s="74">
        <v>420805</v>
      </c>
      <c r="M36" s="74">
        <f t="shared" si="8"/>
        <v>116428</v>
      </c>
      <c r="N36" s="74">
        <f t="shared" si="9"/>
        <v>4795</v>
      </c>
      <c r="O36" s="74">
        <v>0</v>
      </c>
      <c r="P36" s="74">
        <v>0</v>
      </c>
      <c r="Q36" s="74">
        <v>0</v>
      </c>
      <c r="R36" s="74">
        <v>4795</v>
      </c>
      <c r="S36" s="75" t="s">
        <v>110</v>
      </c>
      <c r="T36" s="74">
        <v>0</v>
      </c>
      <c r="U36" s="74">
        <v>111633</v>
      </c>
      <c r="V36" s="74">
        <f t="shared" si="10"/>
        <v>654470</v>
      </c>
      <c r="W36" s="74">
        <f t="shared" si="11"/>
        <v>122032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79510</v>
      </c>
      <c r="AB36" s="75" t="s">
        <v>110</v>
      </c>
      <c r="AC36" s="74">
        <f t="shared" si="16"/>
        <v>42522</v>
      </c>
      <c r="AD36" s="74">
        <f t="shared" si="17"/>
        <v>532438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493841</v>
      </c>
      <c r="AN36" s="74">
        <f t="shared" si="21"/>
        <v>94781</v>
      </c>
      <c r="AO36" s="74">
        <v>61447</v>
      </c>
      <c r="AP36" s="74">
        <v>33334</v>
      </c>
      <c r="AQ36" s="74">
        <v>0</v>
      </c>
      <c r="AR36" s="74">
        <v>0</v>
      </c>
      <c r="AS36" s="74">
        <f t="shared" si="22"/>
        <v>57669</v>
      </c>
      <c r="AT36" s="74">
        <v>14331</v>
      </c>
      <c r="AU36" s="74">
        <v>43338</v>
      </c>
      <c r="AV36" s="74">
        <v>0</v>
      </c>
      <c r="AW36" s="74">
        <v>0</v>
      </c>
      <c r="AX36" s="74">
        <f t="shared" si="23"/>
        <v>341391</v>
      </c>
      <c r="AY36" s="74">
        <v>46214</v>
      </c>
      <c r="AZ36" s="74">
        <v>295177</v>
      </c>
      <c r="BA36" s="74">
        <v>0</v>
      </c>
      <c r="BB36" s="74">
        <v>0</v>
      </c>
      <c r="BC36" s="74">
        <v>0</v>
      </c>
      <c r="BD36" s="74">
        <v>0</v>
      </c>
      <c r="BE36" s="74">
        <v>44201</v>
      </c>
      <c r="BF36" s="74">
        <f t="shared" si="24"/>
        <v>538042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81792</v>
      </c>
      <c r="BP36" s="74">
        <f t="shared" si="28"/>
        <v>42609</v>
      </c>
      <c r="BQ36" s="74">
        <v>42609</v>
      </c>
      <c r="BR36" s="74">
        <v>0</v>
      </c>
      <c r="BS36" s="74">
        <v>0</v>
      </c>
      <c r="BT36" s="74">
        <v>0</v>
      </c>
      <c r="BU36" s="74">
        <f t="shared" si="29"/>
        <v>31812</v>
      </c>
      <c r="BV36" s="74">
        <v>0</v>
      </c>
      <c r="BW36" s="74">
        <v>31812</v>
      </c>
      <c r="BX36" s="74">
        <v>0</v>
      </c>
      <c r="BY36" s="74">
        <v>4389</v>
      </c>
      <c r="BZ36" s="74">
        <f t="shared" si="30"/>
        <v>2982</v>
      </c>
      <c r="CA36" s="74">
        <v>0</v>
      </c>
      <c r="CB36" s="74">
        <v>2982</v>
      </c>
      <c r="CC36" s="74">
        <v>0</v>
      </c>
      <c r="CD36" s="74">
        <v>0</v>
      </c>
      <c r="CE36" s="74">
        <v>0</v>
      </c>
      <c r="CF36" s="74">
        <v>0</v>
      </c>
      <c r="CG36" s="74">
        <v>34636</v>
      </c>
      <c r="CH36" s="74">
        <f t="shared" si="31"/>
        <v>116428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575633</v>
      </c>
      <c r="CR36" s="74">
        <f t="shared" si="41"/>
        <v>137390</v>
      </c>
      <c r="CS36" s="74">
        <f t="shared" si="42"/>
        <v>104056</v>
      </c>
      <c r="CT36" s="74">
        <f t="shared" si="43"/>
        <v>33334</v>
      </c>
      <c r="CU36" s="74">
        <f t="shared" si="44"/>
        <v>0</v>
      </c>
      <c r="CV36" s="74">
        <f t="shared" si="45"/>
        <v>0</v>
      </c>
      <c r="CW36" s="74">
        <f t="shared" si="46"/>
        <v>89481</v>
      </c>
      <c r="CX36" s="74">
        <f t="shared" si="47"/>
        <v>14331</v>
      </c>
      <c r="CY36" s="74">
        <f t="shared" si="48"/>
        <v>75150</v>
      </c>
      <c r="CZ36" s="74">
        <f t="shared" si="49"/>
        <v>0</v>
      </c>
      <c r="DA36" s="74">
        <f t="shared" si="50"/>
        <v>4389</v>
      </c>
      <c r="DB36" s="74">
        <f t="shared" si="51"/>
        <v>344373</v>
      </c>
      <c r="DC36" s="74">
        <f t="shared" si="52"/>
        <v>46214</v>
      </c>
      <c r="DD36" s="74">
        <f t="shared" si="53"/>
        <v>298159</v>
      </c>
      <c r="DE36" s="74">
        <f t="shared" si="54"/>
        <v>0</v>
      </c>
      <c r="DF36" s="74">
        <f t="shared" si="55"/>
        <v>0</v>
      </c>
      <c r="DG36" s="74">
        <f t="shared" si="56"/>
        <v>0</v>
      </c>
      <c r="DH36" s="74">
        <f t="shared" si="57"/>
        <v>0</v>
      </c>
      <c r="DI36" s="74">
        <f t="shared" si="58"/>
        <v>78837</v>
      </c>
      <c r="DJ36" s="74">
        <f t="shared" si="59"/>
        <v>654470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463623</v>
      </c>
      <c r="E37" s="74">
        <f t="shared" si="7"/>
        <v>73375</v>
      </c>
      <c r="F37" s="74">
        <v>0</v>
      </c>
      <c r="G37" s="74">
        <v>0</v>
      </c>
      <c r="H37" s="74">
        <v>0</v>
      </c>
      <c r="I37" s="74">
        <v>64114</v>
      </c>
      <c r="J37" s="75" t="s">
        <v>110</v>
      </c>
      <c r="K37" s="74">
        <v>9261</v>
      </c>
      <c r="L37" s="74">
        <v>390248</v>
      </c>
      <c r="M37" s="74">
        <f t="shared" si="8"/>
        <v>60968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5" t="s">
        <v>110</v>
      </c>
      <c r="T37" s="74">
        <v>0</v>
      </c>
      <c r="U37" s="74">
        <v>60968</v>
      </c>
      <c r="V37" s="74">
        <f t="shared" si="10"/>
        <v>524591</v>
      </c>
      <c r="W37" s="74">
        <f t="shared" si="11"/>
        <v>73375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64114</v>
      </c>
      <c r="AB37" s="75" t="s">
        <v>110</v>
      </c>
      <c r="AC37" s="74">
        <f t="shared" si="16"/>
        <v>9261</v>
      </c>
      <c r="AD37" s="74">
        <f t="shared" si="17"/>
        <v>451216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463623</v>
      </c>
      <c r="AN37" s="74">
        <f t="shared" si="21"/>
        <v>8578</v>
      </c>
      <c r="AO37" s="74">
        <v>8578</v>
      </c>
      <c r="AP37" s="74">
        <v>0</v>
      </c>
      <c r="AQ37" s="74">
        <v>0</v>
      </c>
      <c r="AR37" s="74">
        <v>0</v>
      </c>
      <c r="AS37" s="74">
        <f t="shared" si="22"/>
        <v>0</v>
      </c>
      <c r="AT37" s="74">
        <v>0</v>
      </c>
      <c r="AU37" s="74">
        <v>0</v>
      </c>
      <c r="AV37" s="74">
        <v>0</v>
      </c>
      <c r="AW37" s="74">
        <v>0</v>
      </c>
      <c r="AX37" s="74">
        <f t="shared" si="23"/>
        <v>455045</v>
      </c>
      <c r="AY37" s="74">
        <v>81655</v>
      </c>
      <c r="AZ37" s="74">
        <v>326240</v>
      </c>
      <c r="BA37" s="74">
        <v>47150</v>
      </c>
      <c r="BB37" s="74">
        <v>0</v>
      </c>
      <c r="BC37" s="74">
        <v>0</v>
      </c>
      <c r="BD37" s="74">
        <v>0</v>
      </c>
      <c r="BE37" s="74">
        <v>0</v>
      </c>
      <c r="BF37" s="74">
        <f t="shared" si="24"/>
        <v>463623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60968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60968</v>
      </c>
      <c r="CA37" s="74">
        <v>0</v>
      </c>
      <c r="CB37" s="74">
        <v>0</v>
      </c>
      <c r="CC37" s="74">
        <v>60968</v>
      </c>
      <c r="CD37" s="74">
        <v>0</v>
      </c>
      <c r="CE37" s="74">
        <v>0</v>
      </c>
      <c r="CF37" s="74">
        <v>0</v>
      </c>
      <c r="CG37" s="74">
        <v>0</v>
      </c>
      <c r="CH37" s="74">
        <f t="shared" si="31"/>
        <v>60968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524591</v>
      </c>
      <c r="CR37" s="74">
        <f t="shared" si="41"/>
        <v>8578</v>
      </c>
      <c r="CS37" s="74">
        <f t="shared" si="42"/>
        <v>8578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0</v>
      </c>
      <c r="CX37" s="74">
        <f t="shared" si="47"/>
        <v>0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516013</v>
      </c>
      <c r="DC37" s="74">
        <f t="shared" si="52"/>
        <v>81655</v>
      </c>
      <c r="DD37" s="74">
        <f t="shared" si="53"/>
        <v>326240</v>
      </c>
      <c r="DE37" s="74">
        <f t="shared" si="54"/>
        <v>108118</v>
      </c>
      <c r="DF37" s="74">
        <f t="shared" si="55"/>
        <v>0</v>
      </c>
      <c r="DG37" s="74">
        <f t="shared" si="56"/>
        <v>0</v>
      </c>
      <c r="DH37" s="74">
        <f t="shared" si="57"/>
        <v>0</v>
      </c>
      <c r="DI37" s="74">
        <f t="shared" si="58"/>
        <v>0</v>
      </c>
      <c r="DJ37" s="74">
        <f t="shared" si="59"/>
        <v>524591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197701</v>
      </c>
      <c r="E38" s="74">
        <f t="shared" si="7"/>
        <v>29426</v>
      </c>
      <c r="F38" s="74">
        <v>0</v>
      </c>
      <c r="G38" s="74">
        <v>0</v>
      </c>
      <c r="H38" s="74">
        <v>0</v>
      </c>
      <c r="I38" s="74">
        <v>26704</v>
      </c>
      <c r="J38" s="75" t="s">
        <v>110</v>
      </c>
      <c r="K38" s="74">
        <v>2722</v>
      </c>
      <c r="L38" s="74">
        <v>168275</v>
      </c>
      <c r="M38" s="74">
        <f t="shared" si="8"/>
        <v>44040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110</v>
      </c>
      <c r="T38" s="74">
        <v>0</v>
      </c>
      <c r="U38" s="74">
        <v>44040</v>
      </c>
      <c r="V38" s="74">
        <f t="shared" si="10"/>
        <v>241741</v>
      </c>
      <c r="W38" s="74">
        <f t="shared" si="11"/>
        <v>29426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26704</v>
      </c>
      <c r="AB38" s="75" t="s">
        <v>110</v>
      </c>
      <c r="AC38" s="74">
        <f t="shared" si="16"/>
        <v>2722</v>
      </c>
      <c r="AD38" s="74">
        <f t="shared" si="17"/>
        <v>212315</v>
      </c>
      <c r="AE38" s="74">
        <f t="shared" si="18"/>
        <v>28737</v>
      </c>
      <c r="AF38" s="74">
        <f t="shared" si="19"/>
        <v>28737</v>
      </c>
      <c r="AG38" s="74">
        <v>0</v>
      </c>
      <c r="AH38" s="74">
        <v>28737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152182</v>
      </c>
      <c r="AN38" s="74">
        <f t="shared" si="21"/>
        <v>36375</v>
      </c>
      <c r="AO38" s="74">
        <v>36375</v>
      </c>
      <c r="AP38" s="74">
        <v>0</v>
      </c>
      <c r="AQ38" s="74">
        <v>0</v>
      </c>
      <c r="AR38" s="74">
        <v>0</v>
      </c>
      <c r="AS38" s="74">
        <f t="shared" si="22"/>
        <v>60919</v>
      </c>
      <c r="AT38" s="74">
        <v>6252</v>
      </c>
      <c r="AU38" s="74">
        <v>54667</v>
      </c>
      <c r="AV38" s="74">
        <v>0</v>
      </c>
      <c r="AW38" s="74">
        <v>0</v>
      </c>
      <c r="AX38" s="74">
        <f t="shared" si="23"/>
        <v>54888</v>
      </c>
      <c r="AY38" s="74">
        <v>25000</v>
      </c>
      <c r="AZ38" s="74">
        <v>19813</v>
      </c>
      <c r="BA38" s="74">
        <v>7420</v>
      </c>
      <c r="BB38" s="74">
        <v>2655</v>
      </c>
      <c r="BC38" s="74">
        <v>0</v>
      </c>
      <c r="BD38" s="74">
        <v>0</v>
      </c>
      <c r="BE38" s="74">
        <v>16782</v>
      </c>
      <c r="BF38" s="74">
        <f t="shared" si="24"/>
        <v>197701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44040</v>
      </c>
      <c r="CF38" s="74">
        <v>0</v>
      </c>
      <c r="CG38" s="74">
        <v>0</v>
      </c>
      <c r="CH38" s="74">
        <f t="shared" si="31"/>
        <v>0</v>
      </c>
      <c r="CI38" s="74">
        <f t="shared" si="32"/>
        <v>28737</v>
      </c>
      <c r="CJ38" s="74">
        <f t="shared" si="33"/>
        <v>28737</v>
      </c>
      <c r="CK38" s="74">
        <f t="shared" si="34"/>
        <v>0</v>
      </c>
      <c r="CL38" s="74">
        <f t="shared" si="35"/>
        <v>28737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152182</v>
      </c>
      <c r="CR38" s="74">
        <f t="shared" si="41"/>
        <v>36375</v>
      </c>
      <c r="CS38" s="74">
        <f t="shared" si="42"/>
        <v>36375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60919</v>
      </c>
      <c r="CX38" s="74">
        <f t="shared" si="47"/>
        <v>6252</v>
      </c>
      <c r="CY38" s="74">
        <f t="shared" si="48"/>
        <v>54667</v>
      </c>
      <c r="CZ38" s="74">
        <f t="shared" si="49"/>
        <v>0</v>
      </c>
      <c r="DA38" s="74">
        <f t="shared" si="50"/>
        <v>0</v>
      </c>
      <c r="DB38" s="74">
        <f t="shared" si="51"/>
        <v>54888</v>
      </c>
      <c r="DC38" s="74">
        <f t="shared" si="52"/>
        <v>25000</v>
      </c>
      <c r="DD38" s="74">
        <f t="shared" si="53"/>
        <v>19813</v>
      </c>
      <c r="DE38" s="74">
        <f t="shared" si="54"/>
        <v>7420</v>
      </c>
      <c r="DF38" s="74">
        <f t="shared" si="55"/>
        <v>2655</v>
      </c>
      <c r="DG38" s="74">
        <f t="shared" si="56"/>
        <v>44040</v>
      </c>
      <c r="DH38" s="74">
        <f t="shared" si="57"/>
        <v>0</v>
      </c>
      <c r="DI38" s="74">
        <f t="shared" si="58"/>
        <v>16782</v>
      </c>
      <c r="DJ38" s="74">
        <f t="shared" si="59"/>
        <v>197701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134008</v>
      </c>
      <c r="E39" s="74">
        <f t="shared" si="7"/>
        <v>18829</v>
      </c>
      <c r="F39" s="74">
        <v>0</v>
      </c>
      <c r="G39" s="74">
        <v>0</v>
      </c>
      <c r="H39" s="74">
        <v>0</v>
      </c>
      <c r="I39" s="74">
        <v>16227</v>
      </c>
      <c r="J39" s="75" t="s">
        <v>110</v>
      </c>
      <c r="K39" s="74">
        <v>2602</v>
      </c>
      <c r="L39" s="74">
        <v>115179</v>
      </c>
      <c r="M39" s="74">
        <f t="shared" si="8"/>
        <v>26603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110</v>
      </c>
      <c r="T39" s="74">
        <v>0</v>
      </c>
      <c r="U39" s="74">
        <v>26603</v>
      </c>
      <c r="V39" s="74">
        <f t="shared" si="10"/>
        <v>160611</v>
      </c>
      <c r="W39" s="74">
        <f t="shared" si="11"/>
        <v>18829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16227</v>
      </c>
      <c r="AB39" s="75" t="s">
        <v>110</v>
      </c>
      <c r="AC39" s="74">
        <f t="shared" si="16"/>
        <v>2602</v>
      </c>
      <c r="AD39" s="74">
        <f t="shared" si="17"/>
        <v>141782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121922</v>
      </c>
      <c r="AN39" s="74">
        <f t="shared" si="21"/>
        <v>3590</v>
      </c>
      <c r="AO39" s="74">
        <v>3458</v>
      </c>
      <c r="AP39" s="74">
        <v>132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118332</v>
      </c>
      <c r="AY39" s="74">
        <v>6522</v>
      </c>
      <c r="AZ39" s="74">
        <v>92900</v>
      </c>
      <c r="BA39" s="74">
        <v>10784</v>
      </c>
      <c r="BB39" s="74">
        <v>8126</v>
      </c>
      <c r="BC39" s="74">
        <v>0</v>
      </c>
      <c r="BD39" s="74">
        <v>0</v>
      </c>
      <c r="BE39" s="74">
        <v>12086</v>
      </c>
      <c r="BF39" s="74">
        <f t="shared" si="24"/>
        <v>134008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26603</v>
      </c>
      <c r="CF39" s="74">
        <v>0</v>
      </c>
      <c r="CG39" s="74">
        <v>0</v>
      </c>
      <c r="CH39" s="74">
        <f t="shared" si="31"/>
        <v>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121922</v>
      </c>
      <c r="CR39" s="74">
        <f t="shared" si="41"/>
        <v>3590</v>
      </c>
      <c r="CS39" s="74">
        <f t="shared" si="42"/>
        <v>3458</v>
      </c>
      <c r="CT39" s="74">
        <f t="shared" si="43"/>
        <v>132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118332</v>
      </c>
      <c r="DC39" s="74">
        <f t="shared" si="52"/>
        <v>6522</v>
      </c>
      <c r="DD39" s="74">
        <f t="shared" si="53"/>
        <v>92900</v>
      </c>
      <c r="DE39" s="74">
        <f t="shared" si="54"/>
        <v>10784</v>
      </c>
      <c r="DF39" s="74">
        <f t="shared" si="55"/>
        <v>8126</v>
      </c>
      <c r="DG39" s="74">
        <f t="shared" si="56"/>
        <v>26603</v>
      </c>
      <c r="DH39" s="74">
        <f t="shared" si="57"/>
        <v>0</v>
      </c>
      <c r="DI39" s="74">
        <f t="shared" si="58"/>
        <v>12086</v>
      </c>
      <c r="DJ39" s="74">
        <f t="shared" si="59"/>
        <v>134008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t="shared" si="6"/>
        <v>138363</v>
      </c>
      <c r="E40" s="74">
        <f t="shared" si="7"/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110</v>
      </c>
      <c r="K40" s="74">
        <v>0</v>
      </c>
      <c r="L40" s="74">
        <v>138363</v>
      </c>
      <c r="M40" s="74">
        <f t="shared" si="8"/>
        <v>34748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110</v>
      </c>
      <c r="T40" s="74">
        <v>0</v>
      </c>
      <c r="U40" s="74">
        <v>34748</v>
      </c>
      <c r="V40" s="74">
        <f t="shared" si="10"/>
        <v>173111</v>
      </c>
      <c r="W40" s="74">
        <f t="shared" si="11"/>
        <v>0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0</v>
      </c>
      <c r="AB40" s="75" t="s">
        <v>110</v>
      </c>
      <c r="AC40" s="74">
        <f t="shared" si="16"/>
        <v>0</v>
      </c>
      <c r="AD40" s="74">
        <f t="shared" si="17"/>
        <v>173111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0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t="shared" si="23"/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138363</v>
      </c>
      <c r="BD40" s="74">
        <v>0</v>
      </c>
      <c r="BE40" s="74">
        <v>0</v>
      </c>
      <c r="BF40" s="74">
        <f t="shared" si="24"/>
        <v>0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34748</v>
      </c>
      <c r="CF40" s="74">
        <v>0</v>
      </c>
      <c r="CG40" s="74">
        <v>0</v>
      </c>
      <c r="CH40" s="74">
        <f t="shared" si="31"/>
        <v>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0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0</v>
      </c>
      <c r="CX40" s="74">
        <f t="shared" si="47"/>
        <v>0</v>
      </c>
      <c r="CY40" s="74">
        <f t="shared" si="48"/>
        <v>0</v>
      </c>
      <c r="CZ40" s="74">
        <f t="shared" si="49"/>
        <v>0</v>
      </c>
      <c r="DA40" s="74">
        <f t="shared" si="50"/>
        <v>0</v>
      </c>
      <c r="DB40" s="74">
        <f t="shared" si="51"/>
        <v>0</v>
      </c>
      <c r="DC40" s="74">
        <f t="shared" si="52"/>
        <v>0</v>
      </c>
      <c r="DD40" s="74">
        <f t="shared" si="53"/>
        <v>0</v>
      </c>
      <c r="DE40" s="74">
        <f t="shared" si="54"/>
        <v>0</v>
      </c>
      <c r="DF40" s="74">
        <f t="shared" si="55"/>
        <v>0</v>
      </c>
      <c r="DG40" s="74">
        <f t="shared" si="56"/>
        <v>173111</v>
      </c>
      <c r="DH40" s="74">
        <f t="shared" si="57"/>
        <v>0</v>
      </c>
      <c r="DI40" s="74">
        <f t="shared" si="58"/>
        <v>0</v>
      </c>
      <c r="DJ40" s="74">
        <f t="shared" si="59"/>
        <v>0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"/>
        <v>446517</v>
      </c>
      <c r="E41" s="74">
        <f t="shared" si="7"/>
        <v>38</v>
      </c>
      <c r="F41" s="74">
        <v>0</v>
      </c>
      <c r="G41" s="74">
        <v>0</v>
      </c>
      <c r="H41" s="74">
        <v>0</v>
      </c>
      <c r="I41" s="74">
        <v>0</v>
      </c>
      <c r="J41" s="75" t="s">
        <v>110</v>
      </c>
      <c r="K41" s="74">
        <v>38</v>
      </c>
      <c r="L41" s="74">
        <v>446479</v>
      </c>
      <c r="M41" s="74">
        <f t="shared" si="8"/>
        <v>280651</v>
      </c>
      <c r="N41" s="74">
        <f t="shared" si="9"/>
        <v>132726</v>
      </c>
      <c r="O41" s="74">
        <v>0</v>
      </c>
      <c r="P41" s="74">
        <v>0</v>
      </c>
      <c r="Q41" s="74">
        <v>0</v>
      </c>
      <c r="R41" s="74">
        <v>0</v>
      </c>
      <c r="S41" s="75" t="s">
        <v>110</v>
      </c>
      <c r="T41" s="74">
        <v>132726</v>
      </c>
      <c r="U41" s="74">
        <v>147925</v>
      </c>
      <c r="V41" s="74">
        <f t="shared" si="10"/>
        <v>727168</v>
      </c>
      <c r="W41" s="74">
        <f t="shared" si="11"/>
        <v>132764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110</v>
      </c>
      <c r="AC41" s="74">
        <f t="shared" si="16"/>
        <v>132764</v>
      </c>
      <c r="AD41" s="74">
        <f t="shared" si="17"/>
        <v>594404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0</v>
      </c>
      <c r="AN41" s="74">
        <f t="shared" si="21"/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f t="shared" si="22"/>
        <v>0</v>
      </c>
      <c r="AT41" s="74">
        <v>0</v>
      </c>
      <c r="AU41" s="74">
        <v>0</v>
      </c>
      <c r="AV41" s="74">
        <v>0</v>
      </c>
      <c r="AW41" s="74">
        <v>0</v>
      </c>
      <c r="AX41" s="74">
        <f t="shared" si="23"/>
        <v>0</v>
      </c>
      <c r="AY41" s="74">
        <v>0</v>
      </c>
      <c r="AZ41" s="74">
        <v>0</v>
      </c>
      <c r="BA41" s="74">
        <v>0</v>
      </c>
      <c r="BB41" s="74">
        <v>0</v>
      </c>
      <c r="BC41" s="74">
        <v>434418</v>
      </c>
      <c r="BD41" s="74">
        <v>0</v>
      </c>
      <c r="BE41" s="74">
        <v>12099</v>
      </c>
      <c r="BF41" s="74">
        <f t="shared" si="24"/>
        <v>12099</v>
      </c>
      <c r="BG41" s="74">
        <f t="shared" si="25"/>
        <v>6783</v>
      </c>
      <c r="BH41" s="74">
        <f t="shared" si="26"/>
        <v>6783</v>
      </c>
      <c r="BI41" s="74">
        <v>0</v>
      </c>
      <c r="BJ41" s="74">
        <v>6783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273868</v>
      </c>
      <c r="BP41" s="74">
        <f t="shared" si="28"/>
        <v>10302</v>
      </c>
      <c r="BQ41" s="74">
        <v>10302</v>
      </c>
      <c r="BR41" s="74">
        <v>0</v>
      </c>
      <c r="BS41" s="74">
        <v>0</v>
      </c>
      <c r="BT41" s="74">
        <v>0</v>
      </c>
      <c r="BU41" s="74">
        <f t="shared" si="29"/>
        <v>90975</v>
      </c>
      <c r="BV41" s="74">
        <v>0</v>
      </c>
      <c r="BW41" s="74">
        <v>90803</v>
      </c>
      <c r="BX41" s="74">
        <v>172</v>
      </c>
      <c r="BY41" s="74">
        <v>0</v>
      </c>
      <c r="BZ41" s="74">
        <f t="shared" si="30"/>
        <v>172591</v>
      </c>
      <c r="CA41" s="74">
        <v>0</v>
      </c>
      <c r="CB41" s="74">
        <v>166051</v>
      </c>
      <c r="CC41" s="74">
        <v>0</v>
      </c>
      <c r="CD41" s="74">
        <v>6540</v>
      </c>
      <c r="CE41" s="74">
        <v>0</v>
      </c>
      <c r="CF41" s="74">
        <v>0</v>
      </c>
      <c r="CG41" s="74">
        <v>0</v>
      </c>
      <c r="CH41" s="74">
        <f t="shared" si="31"/>
        <v>280651</v>
      </c>
      <c r="CI41" s="74">
        <f t="shared" si="32"/>
        <v>6783</v>
      </c>
      <c r="CJ41" s="74">
        <f t="shared" si="33"/>
        <v>6783</v>
      </c>
      <c r="CK41" s="74">
        <f t="shared" si="34"/>
        <v>0</v>
      </c>
      <c r="CL41" s="74">
        <f t="shared" si="35"/>
        <v>6783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273868</v>
      </c>
      <c r="CR41" s="74">
        <f t="shared" si="41"/>
        <v>10302</v>
      </c>
      <c r="CS41" s="74">
        <f t="shared" si="42"/>
        <v>10302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90975</v>
      </c>
      <c r="CX41" s="74">
        <f t="shared" si="47"/>
        <v>0</v>
      </c>
      <c r="CY41" s="74">
        <f t="shared" si="48"/>
        <v>90803</v>
      </c>
      <c r="CZ41" s="74">
        <f t="shared" si="49"/>
        <v>172</v>
      </c>
      <c r="DA41" s="74">
        <f t="shared" si="50"/>
        <v>0</v>
      </c>
      <c r="DB41" s="74">
        <f t="shared" si="51"/>
        <v>172591</v>
      </c>
      <c r="DC41" s="74">
        <f t="shared" si="52"/>
        <v>0</v>
      </c>
      <c r="DD41" s="74">
        <f t="shared" si="53"/>
        <v>166051</v>
      </c>
      <c r="DE41" s="74">
        <f t="shared" si="54"/>
        <v>0</v>
      </c>
      <c r="DF41" s="74">
        <f t="shared" si="55"/>
        <v>6540</v>
      </c>
      <c r="DG41" s="74">
        <f t="shared" si="56"/>
        <v>434418</v>
      </c>
      <c r="DH41" s="74">
        <f t="shared" si="57"/>
        <v>0</v>
      </c>
      <c r="DI41" s="74">
        <f t="shared" si="58"/>
        <v>12099</v>
      </c>
      <c r="DJ41" s="74">
        <f t="shared" si="59"/>
        <v>292750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"/>
        <v>238528</v>
      </c>
      <c r="E42" s="74">
        <f t="shared" si="7"/>
        <v>0</v>
      </c>
      <c r="F42" s="74">
        <v>0</v>
      </c>
      <c r="G42" s="74">
        <v>0</v>
      </c>
      <c r="H42" s="74">
        <v>0</v>
      </c>
      <c r="I42" s="74">
        <v>0</v>
      </c>
      <c r="J42" s="75" t="s">
        <v>110</v>
      </c>
      <c r="K42" s="74">
        <v>0</v>
      </c>
      <c r="L42" s="74">
        <v>238528</v>
      </c>
      <c r="M42" s="74">
        <f t="shared" si="8"/>
        <v>164847</v>
      </c>
      <c r="N42" s="74">
        <f t="shared" si="9"/>
        <v>15299</v>
      </c>
      <c r="O42" s="74">
        <v>0</v>
      </c>
      <c r="P42" s="74">
        <v>0</v>
      </c>
      <c r="Q42" s="74">
        <v>0</v>
      </c>
      <c r="R42" s="74">
        <v>15299</v>
      </c>
      <c r="S42" s="75" t="s">
        <v>110</v>
      </c>
      <c r="T42" s="74">
        <v>0</v>
      </c>
      <c r="U42" s="74">
        <v>149548</v>
      </c>
      <c r="V42" s="74">
        <f t="shared" si="10"/>
        <v>403375</v>
      </c>
      <c r="W42" s="74">
        <f t="shared" si="11"/>
        <v>15299</v>
      </c>
      <c r="X42" s="74">
        <f t="shared" si="12"/>
        <v>0</v>
      </c>
      <c r="Y42" s="74">
        <f t="shared" si="13"/>
        <v>0</v>
      </c>
      <c r="Z42" s="74">
        <f t="shared" si="14"/>
        <v>0</v>
      </c>
      <c r="AA42" s="74">
        <f t="shared" si="15"/>
        <v>15299</v>
      </c>
      <c r="AB42" s="75" t="s">
        <v>110</v>
      </c>
      <c r="AC42" s="74">
        <f t="shared" si="16"/>
        <v>0</v>
      </c>
      <c r="AD42" s="74">
        <f t="shared" si="17"/>
        <v>388076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20"/>
        <v>63766</v>
      </c>
      <c r="AN42" s="74">
        <f t="shared" si="21"/>
        <v>30928</v>
      </c>
      <c r="AO42" s="74">
        <v>28125</v>
      </c>
      <c r="AP42" s="74">
        <v>2803</v>
      </c>
      <c r="AQ42" s="74">
        <v>0</v>
      </c>
      <c r="AR42" s="74">
        <v>0</v>
      </c>
      <c r="AS42" s="74">
        <f t="shared" si="22"/>
        <v>2803</v>
      </c>
      <c r="AT42" s="74">
        <v>2803</v>
      </c>
      <c r="AU42" s="74">
        <v>0</v>
      </c>
      <c r="AV42" s="74">
        <v>0</v>
      </c>
      <c r="AW42" s="74">
        <v>0</v>
      </c>
      <c r="AX42" s="74">
        <f t="shared" si="23"/>
        <v>30035</v>
      </c>
      <c r="AY42" s="74">
        <v>30035</v>
      </c>
      <c r="AZ42" s="74">
        <v>0</v>
      </c>
      <c r="BA42" s="74">
        <v>0</v>
      </c>
      <c r="BB42" s="74">
        <v>0</v>
      </c>
      <c r="BC42" s="74">
        <v>173601</v>
      </c>
      <c r="BD42" s="74">
        <v>0</v>
      </c>
      <c r="BE42" s="74">
        <v>1161</v>
      </c>
      <c r="BF42" s="74">
        <f t="shared" si="24"/>
        <v>64927</v>
      </c>
      <c r="BG42" s="74">
        <f t="shared" si="25"/>
        <v>3052</v>
      </c>
      <c r="BH42" s="74">
        <f t="shared" si="26"/>
        <v>3052</v>
      </c>
      <c r="BI42" s="74">
        <v>0</v>
      </c>
      <c r="BJ42" s="74">
        <v>3052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161795</v>
      </c>
      <c r="BP42" s="74">
        <f t="shared" si="28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29"/>
        <v>32121</v>
      </c>
      <c r="BV42" s="74">
        <v>0</v>
      </c>
      <c r="BW42" s="74">
        <v>32121</v>
      </c>
      <c r="BX42" s="74">
        <v>0</v>
      </c>
      <c r="BY42" s="74">
        <v>0</v>
      </c>
      <c r="BZ42" s="74">
        <f t="shared" si="30"/>
        <v>129674</v>
      </c>
      <c r="CA42" s="74">
        <v>0</v>
      </c>
      <c r="CB42" s="74">
        <v>129674</v>
      </c>
      <c r="CC42" s="74">
        <v>0</v>
      </c>
      <c r="CD42" s="74">
        <v>0</v>
      </c>
      <c r="CE42" s="74">
        <v>0</v>
      </c>
      <c r="CF42" s="74">
        <v>0</v>
      </c>
      <c r="CG42" s="74">
        <v>0</v>
      </c>
      <c r="CH42" s="74">
        <f t="shared" si="31"/>
        <v>164847</v>
      </c>
      <c r="CI42" s="74">
        <f t="shared" si="32"/>
        <v>3052</v>
      </c>
      <c r="CJ42" s="74">
        <f t="shared" si="33"/>
        <v>3052</v>
      </c>
      <c r="CK42" s="74">
        <f t="shared" si="34"/>
        <v>0</v>
      </c>
      <c r="CL42" s="74">
        <f t="shared" si="35"/>
        <v>3052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0</v>
      </c>
      <c r="CQ42" s="74">
        <f t="shared" si="40"/>
        <v>225561</v>
      </c>
      <c r="CR42" s="74">
        <f t="shared" si="41"/>
        <v>30928</v>
      </c>
      <c r="CS42" s="74">
        <f t="shared" si="42"/>
        <v>28125</v>
      </c>
      <c r="CT42" s="74">
        <f t="shared" si="43"/>
        <v>2803</v>
      </c>
      <c r="CU42" s="74">
        <f t="shared" si="44"/>
        <v>0</v>
      </c>
      <c r="CV42" s="74">
        <f t="shared" si="45"/>
        <v>0</v>
      </c>
      <c r="CW42" s="74">
        <f t="shared" si="46"/>
        <v>34924</v>
      </c>
      <c r="CX42" s="74">
        <f t="shared" si="47"/>
        <v>2803</v>
      </c>
      <c r="CY42" s="74">
        <f t="shared" si="48"/>
        <v>32121</v>
      </c>
      <c r="CZ42" s="74">
        <f t="shared" si="49"/>
        <v>0</v>
      </c>
      <c r="DA42" s="74">
        <f t="shared" si="50"/>
        <v>0</v>
      </c>
      <c r="DB42" s="74">
        <f t="shared" si="51"/>
        <v>159709</v>
      </c>
      <c r="DC42" s="74">
        <f t="shared" si="52"/>
        <v>30035</v>
      </c>
      <c r="DD42" s="74">
        <f t="shared" si="53"/>
        <v>129674</v>
      </c>
      <c r="DE42" s="74">
        <f t="shared" si="54"/>
        <v>0</v>
      </c>
      <c r="DF42" s="74">
        <f t="shared" si="55"/>
        <v>0</v>
      </c>
      <c r="DG42" s="74">
        <f t="shared" si="56"/>
        <v>173601</v>
      </c>
      <c r="DH42" s="74">
        <f t="shared" si="57"/>
        <v>0</v>
      </c>
      <c r="DI42" s="74">
        <f t="shared" si="58"/>
        <v>1161</v>
      </c>
      <c r="DJ42" s="74">
        <f t="shared" si="59"/>
        <v>229774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181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182</v>
      </c>
      <c r="B2" s="147" t="s">
        <v>183</v>
      </c>
      <c r="C2" s="150" t="s">
        <v>184</v>
      </c>
      <c r="D2" s="131" t="s">
        <v>185</v>
      </c>
      <c r="E2" s="78"/>
      <c r="F2" s="78"/>
      <c r="G2" s="78"/>
      <c r="H2" s="78"/>
      <c r="I2" s="78"/>
      <c r="J2" s="78"/>
      <c r="K2" s="78"/>
      <c r="L2" s="79"/>
      <c r="M2" s="131" t="s">
        <v>186</v>
      </c>
      <c r="N2" s="78"/>
      <c r="O2" s="78"/>
      <c r="P2" s="78"/>
      <c r="Q2" s="78"/>
      <c r="R2" s="78"/>
      <c r="S2" s="78"/>
      <c r="T2" s="78"/>
      <c r="U2" s="79"/>
      <c r="V2" s="131" t="s">
        <v>187</v>
      </c>
      <c r="W2" s="78"/>
      <c r="X2" s="78"/>
      <c r="Y2" s="78"/>
      <c r="Z2" s="78"/>
      <c r="AA2" s="78"/>
      <c r="AB2" s="78"/>
      <c r="AC2" s="78"/>
      <c r="AD2" s="79"/>
      <c r="AE2" s="132" t="s">
        <v>188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189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190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191</v>
      </c>
      <c r="E3" s="83"/>
      <c r="F3" s="83"/>
      <c r="G3" s="83"/>
      <c r="H3" s="83"/>
      <c r="I3" s="83"/>
      <c r="J3" s="83"/>
      <c r="K3" s="83"/>
      <c r="L3" s="84"/>
      <c r="M3" s="133" t="s">
        <v>191</v>
      </c>
      <c r="N3" s="83"/>
      <c r="O3" s="83"/>
      <c r="P3" s="83"/>
      <c r="Q3" s="83"/>
      <c r="R3" s="83"/>
      <c r="S3" s="83"/>
      <c r="T3" s="83"/>
      <c r="U3" s="84"/>
      <c r="V3" s="133" t="s">
        <v>192</v>
      </c>
      <c r="W3" s="83"/>
      <c r="X3" s="83"/>
      <c r="Y3" s="83"/>
      <c r="Z3" s="83"/>
      <c r="AA3" s="83"/>
      <c r="AB3" s="83"/>
      <c r="AC3" s="83"/>
      <c r="AD3" s="84"/>
      <c r="AE3" s="134" t="s">
        <v>193</v>
      </c>
      <c r="AF3" s="80"/>
      <c r="AG3" s="80"/>
      <c r="AH3" s="80"/>
      <c r="AI3" s="80"/>
      <c r="AJ3" s="80"/>
      <c r="AK3" s="80"/>
      <c r="AL3" s="85"/>
      <c r="AM3" s="81" t="s">
        <v>194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195</v>
      </c>
      <c r="BG3" s="134" t="s">
        <v>196</v>
      </c>
      <c r="BH3" s="80"/>
      <c r="BI3" s="80"/>
      <c r="BJ3" s="80"/>
      <c r="BK3" s="80"/>
      <c r="BL3" s="80"/>
      <c r="BM3" s="80"/>
      <c r="BN3" s="85"/>
      <c r="BO3" s="81" t="s">
        <v>194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197</v>
      </c>
      <c r="CH3" s="90" t="s">
        <v>187</v>
      </c>
      <c r="CI3" s="134" t="s">
        <v>196</v>
      </c>
      <c r="CJ3" s="80"/>
      <c r="CK3" s="80"/>
      <c r="CL3" s="80"/>
      <c r="CM3" s="80"/>
      <c r="CN3" s="80"/>
      <c r="CO3" s="80"/>
      <c r="CP3" s="85"/>
      <c r="CQ3" s="81" t="s">
        <v>198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187</v>
      </c>
    </row>
    <row r="4" spans="1:114" s="55" customFormat="1" ht="13.5" customHeight="1">
      <c r="A4" s="148"/>
      <c r="B4" s="148"/>
      <c r="C4" s="151"/>
      <c r="D4" s="68"/>
      <c r="E4" s="133" t="s">
        <v>199</v>
      </c>
      <c r="F4" s="91"/>
      <c r="G4" s="91"/>
      <c r="H4" s="91"/>
      <c r="I4" s="91"/>
      <c r="J4" s="91"/>
      <c r="K4" s="92"/>
      <c r="L4" s="124" t="s">
        <v>200</v>
      </c>
      <c r="M4" s="68"/>
      <c r="N4" s="133" t="s">
        <v>201</v>
      </c>
      <c r="O4" s="91"/>
      <c r="P4" s="91"/>
      <c r="Q4" s="91"/>
      <c r="R4" s="91"/>
      <c r="S4" s="91"/>
      <c r="T4" s="92"/>
      <c r="U4" s="124" t="s">
        <v>202</v>
      </c>
      <c r="V4" s="68"/>
      <c r="W4" s="133" t="s">
        <v>201</v>
      </c>
      <c r="X4" s="91"/>
      <c r="Y4" s="91"/>
      <c r="Z4" s="91"/>
      <c r="AA4" s="91"/>
      <c r="AB4" s="91"/>
      <c r="AC4" s="92"/>
      <c r="AD4" s="124" t="s">
        <v>200</v>
      </c>
      <c r="AE4" s="90" t="s">
        <v>203</v>
      </c>
      <c r="AF4" s="95" t="s">
        <v>204</v>
      </c>
      <c r="AG4" s="89"/>
      <c r="AH4" s="93"/>
      <c r="AI4" s="80"/>
      <c r="AJ4" s="94"/>
      <c r="AK4" s="135" t="s">
        <v>205</v>
      </c>
      <c r="AL4" s="145" t="s">
        <v>206</v>
      </c>
      <c r="AM4" s="90" t="s">
        <v>195</v>
      </c>
      <c r="AN4" s="134" t="s">
        <v>207</v>
      </c>
      <c r="AO4" s="87"/>
      <c r="AP4" s="87"/>
      <c r="AQ4" s="87"/>
      <c r="AR4" s="88"/>
      <c r="AS4" s="134" t="s">
        <v>208</v>
      </c>
      <c r="AT4" s="80"/>
      <c r="AU4" s="80"/>
      <c r="AV4" s="94"/>
      <c r="AW4" s="95" t="s">
        <v>209</v>
      </c>
      <c r="AX4" s="134" t="s">
        <v>210</v>
      </c>
      <c r="AY4" s="86"/>
      <c r="AZ4" s="87"/>
      <c r="BA4" s="87"/>
      <c r="BB4" s="88"/>
      <c r="BC4" s="95" t="s">
        <v>3</v>
      </c>
      <c r="BD4" s="95" t="s">
        <v>211</v>
      </c>
      <c r="BE4" s="90"/>
      <c r="BF4" s="90"/>
      <c r="BG4" s="90" t="s">
        <v>212</v>
      </c>
      <c r="BH4" s="95" t="s">
        <v>213</v>
      </c>
      <c r="BI4" s="89"/>
      <c r="BJ4" s="93"/>
      <c r="BK4" s="80"/>
      <c r="BL4" s="94"/>
      <c r="BM4" s="135" t="s">
        <v>214</v>
      </c>
      <c r="BN4" s="145" t="s">
        <v>206</v>
      </c>
      <c r="BO4" s="90" t="s">
        <v>195</v>
      </c>
      <c r="BP4" s="134" t="s">
        <v>215</v>
      </c>
      <c r="BQ4" s="87"/>
      <c r="BR4" s="87"/>
      <c r="BS4" s="87"/>
      <c r="BT4" s="88"/>
      <c r="BU4" s="134" t="s">
        <v>216</v>
      </c>
      <c r="BV4" s="80"/>
      <c r="BW4" s="80"/>
      <c r="BX4" s="94"/>
      <c r="BY4" s="95" t="s">
        <v>217</v>
      </c>
      <c r="BZ4" s="134" t="s">
        <v>218</v>
      </c>
      <c r="CA4" s="96"/>
      <c r="CB4" s="96"/>
      <c r="CC4" s="97"/>
      <c r="CD4" s="88"/>
      <c r="CE4" s="95" t="s">
        <v>3</v>
      </c>
      <c r="CF4" s="95" t="s">
        <v>211</v>
      </c>
      <c r="CG4" s="90"/>
      <c r="CH4" s="90"/>
      <c r="CI4" s="90" t="s">
        <v>195</v>
      </c>
      <c r="CJ4" s="95" t="s">
        <v>219</v>
      </c>
      <c r="CK4" s="89"/>
      <c r="CL4" s="93"/>
      <c r="CM4" s="80"/>
      <c r="CN4" s="94"/>
      <c r="CO4" s="135" t="s">
        <v>220</v>
      </c>
      <c r="CP4" s="145" t="s">
        <v>221</v>
      </c>
      <c r="CQ4" s="90" t="s">
        <v>195</v>
      </c>
      <c r="CR4" s="134" t="s">
        <v>215</v>
      </c>
      <c r="CS4" s="87"/>
      <c r="CT4" s="87"/>
      <c r="CU4" s="87"/>
      <c r="CV4" s="88"/>
      <c r="CW4" s="134" t="s">
        <v>222</v>
      </c>
      <c r="CX4" s="80"/>
      <c r="CY4" s="80"/>
      <c r="CZ4" s="94"/>
      <c r="DA4" s="95" t="s">
        <v>209</v>
      </c>
      <c r="DB4" s="134" t="s">
        <v>223</v>
      </c>
      <c r="DC4" s="87"/>
      <c r="DD4" s="87"/>
      <c r="DE4" s="87"/>
      <c r="DF4" s="88"/>
      <c r="DG4" s="95" t="s">
        <v>224</v>
      </c>
      <c r="DH4" s="95" t="s">
        <v>211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195</v>
      </c>
      <c r="F5" s="123" t="s">
        <v>225</v>
      </c>
      <c r="G5" s="123" t="s">
        <v>226</v>
      </c>
      <c r="H5" s="123" t="s">
        <v>227</v>
      </c>
      <c r="I5" s="123" t="s">
        <v>228</v>
      </c>
      <c r="J5" s="123" t="s">
        <v>4</v>
      </c>
      <c r="K5" s="123" t="s">
        <v>229</v>
      </c>
      <c r="L5" s="67"/>
      <c r="M5" s="68"/>
      <c r="N5" s="125" t="s">
        <v>195</v>
      </c>
      <c r="O5" s="123" t="s">
        <v>225</v>
      </c>
      <c r="P5" s="123" t="s">
        <v>230</v>
      </c>
      <c r="Q5" s="123" t="s">
        <v>231</v>
      </c>
      <c r="R5" s="123" t="s">
        <v>232</v>
      </c>
      <c r="S5" s="123" t="s">
        <v>233</v>
      </c>
      <c r="T5" s="123" t="s">
        <v>5</v>
      </c>
      <c r="U5" s="67"/>
      <c r="V5" s="68"/>
      <c r="W5" s="125" t="s">
        <v>195</v>
      </c>
      <c r="X5" s="123" t="s">
        <v>225</v>
      </c>
      <c r="Y5" s="123" t="s">
        <v>226</v>
      </c>
      <c r="Z5" s="123" t="s">
        <v>234</v>
      </c>
      <c r="AA5" s="123" t="s">
        <v>228</v>
      </c>
      <c r="AB5" s="123" t="s">
        <v>4</v>
      </c>
      <c r="AC5" s="123" t="s">
        <v>5</v>
      </c>
      <c r="AD5" s="67"/>
      <c r="AE5" s="90"/>
      <c r="AF5" s="90" t="s">
        <v>195</v>
      </c>
      <c r="AG5" s="135" t="s">
        <v>235</v>
      </c>
      <c r="AH5" s="135" t="s">
        <v>236</v>
      </c>
      <c r="AI5" s="135" t="s">
        <v>237</v>
      </c>
      <c r="AJ5" s="135" t="s">
        <v>5</v>
      </c>
      <c r="AK5" s="98"/>
      <c r="AL5" s="146"/>
      <c r="AM5" s="90"/>
      <c r="AN5" s="90" t="s">
        <v>195</v>
      </c>
      <c r="AO5" s="90" t="s">
        <v>238</v>
      </c>
      <c r="AP5" s="90" t="s">
        <v>239</v>
      </c>
      <c r="AQ5" s="90" t="s">
        <v>240</v>
      </c>
      <c r="AR5" s="90" t="s">
        <v>241</v>
      </c>
      <c r="AS5" s="90" t="s">
        <v>195</v>
      </c>
      <c r="AT5" s="95" t="s">
        <v>242</v>
      </c>
      <c r="AU5" s="95" t="s">
        <v>243</v>
      </c>
      <c r="AV5" s="95" t="s">
        <v>244</v>
      </c>
      <c r="AW5" s="90"/>
      <c r="AX5" s="90" t="s">
        <v>245</v>
      </c>
      <c r="AY5" s="95" t="s">
        <v>246</v>
      </c>
      <c r="AZ5" s="95" t="s">
        <v>243</v>
      </c>
      <c r="BA5" s="95" t="s">
        <v>247</v>
      </c>
      <c r="BB5" s="95" t="s">
        <v>5</v>
      </c>
      <c r="BC5" s="90"/>
      <c r="BD5" s="90"/>
      <c r="BE5" s="90"/>
      <c r="BF5" s="90"/>
      <c r="BG5" s="90"/>
      <c r="BH5" s="90" t="s">
        <v>212</v>
      </c>
      <c r="BI5" s="135" t="s">
        <v>248</v>
      </c>
      <c r="BJ5" s="135" t="s">
        <v>249</v>
      </c>
      <c r="BK5" s="135" t="s">
        <v>250</v>
      </c>
      <c r="BL5" s="135" t="s">
        <v>5</v>
      </c>
      <c r="BM5" s="98"/>
      <c r="BN5" s="146"/>
      <c r="BO5" s="90"/>
      <c r="BP5" s="90" t="s">
        <v>195</v>
      </c>
      <c r="BQ5" s="90" t="s">
        <v>251</v>
      </c>
      <c r="BR5" s="90" t="s">
        <v>252</v>
      </c>
      <c r="BS5" s="90" t="s">
        <v>253</v>
      </c>
      <c r="BT5" s="90" t="s">
        <v>254</v>
      </c>
      <c r="BU5" s="90" t="s">
        <v>195</v>
      </c>
      <c r="BV5" s="95" t="s">
        <v>242</v>
      </c>
      <c r="BW5" s="95" t="s">
        <v>255</v>
      </c>
      <c r="BX5" s="95" t="s">
        <v>256</v>
      </c>
      <c r="BY5" s="90"/>
      <c r="BZ5" s="90" t="s">
        <v>212</v>
      </c>
      <c r="CA5" s="95" t="s">
        <v>242</v>
      </c>
      <c r="CB5" s="95" t="s">
        <v>243</v>
      </c>
      <c r="CC5" s="95" t="s">
        <v>247</v>
      </c>
      <c r="CD5" s="95" t="s">
        <v>257</v>
      </c>
      <c r="CE5" s="90"/>
      <c r="CF5" s="90"/>
      <c r="CG5" s="90"/>
      <c r="CH5" s="90"/>
      <c r="CI5" s="90"/>
      <c r="CJ5" s="90" t="s">
        <v>245</v>
      </c>
      <c r="CK5" s="135" t="s">
        <v>235</v>
      </c>
      <c r="CL5" s="135" t="s">
        <v>258</v>
      </c>
      <c r="CM5" s="135" t="s">
        <v>250</v>
      </c>
      <c r="CN5" s="135" t="s">
        <v>5</v>
      </c>
      <c r="CO5" s="98"/>
      <c r="CP5" s="146"/>
      <c r="CQ5" s="90"/>
      <c r="CR5" s="90" t="s">
        <v>195</v>
      </c>
      <c r="CS5" s="90" t="s">
        <v>238</v>
      </c>
      <c r="CT5" s="90" t="s">
        <v>259</v>
      </c>
      <c r="CU5" s="90" t="s">
        <v>260</v>
      </c>
      <c r="CV5" s="90" t="s">
        <v>254</v>
      </c>
      <c r="CW5" s="90" t="s">
        <v>195</v>
      </c>
      <c r="CX5" s="95" t="s">
        <v>242</v>
      </c>
      <c r="CY5" s="95" t="s">
        <v>243</v>
      </c>
      <c r="CZ5" s="95" t="s">
        <v>247</v>
      </c>
      <c r="DA5" s="90"/>
      <c r="DB5" s="90" t="s">
        <v>195</v>
      </c>
      <c r="DC5" s="95" t="s">
        <v>242</v>
      </c>
      <c r="DD5" s="95" t="s">
        <v>243</v>
      </c>
      <c r="DE5" s="95" t="s">
        <v>247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261</v>
      </c>
      <c r="E6" s="99" t="s">
        <v>261</v>
      </c>
      <c r="F6" s="100" t="s">
        <v>261</v>
      </c>
      <c r="G6" s="100" t="s">
        <v>261</v>
      </c>
      <c r="H6" s="100" t="s">
        <v>261</v>
      </c>
      <c r="I6" s="100" t="s">
        <v>261</v>
      </c>
      <c r="J6" s="100" t="s">
        <v>261</v>
      </c>
      <c r="K6" s="100" t="s">
        <v>261</v>
      </c>
      <c r="L6" s="100" t="s">
        <v>261</v>
      </c>
      <c r="M6" s="99" t="s">
        <v>261</v>
      </c>
      <c r="N6" s="99" t="s">
        <v>261</v>
      </c>
      <c r="O6" s="100" t="s">
        <v>261</v>
      </c>
      <c r="P6" s="100" t="s">
        <v>261</v>
      </c>
      <c r="Q6" s="100" t="s">
        <v>261</v>
      </c>
      <c r="R6" s="100" t="s">
        <v>261</v>
      </c>
      <c r="S6" s="100" t="s">
        <v>261</v>
      </c>
      <c r="T6" s="100" t="s">
        <v>261</v>
      </c>
      <c r="U6" s="100" t="s">
        <v>261</v>
      </c>
      <c r="V6" s="99" t="s">
        <v>261</v>
      </c>
      <c r="W6" s="99" t="s">
        <v>261</v>
      </c>
      <c r="X6" s="100" t="s">
        <v>261</v>
      </c>
      <c r="Y6" s="100" t="s">
        <v>261</v>
      </c>
      <c r="Z6" s="100" t="s">
        <v>261</v>
      </c>
      <c r="AA6" s="100" t="s">
        <v>261</v>
      </c>
      <c r="AB6" s="100" t="s">
        <v>261</v>
      </c>
      <c r="AC6" s="100" t="s">
        <v>261</v>
      </c>
      <c r="AD6" s="100" t="s">
        <v>261</v>
      </c>
      <c r="AE6" s="101" t="s">
        <v>261</v>
      </c>
      <c r="AF6" s="101" t="s">
        <v>261</v>
      </c>
      <c r="AG6" s="102" t="s">
        <v>261</v>
      </c>
      <c r="AH6" s="102" t="s">
        <v>261</v>
      </c>
      <c r="AI6" s="102" t="s">
        <v>261</v>
      </c>
      <c r="AJ6" s="102" t="s">
        <v>261</v>
      </c>
      <c r="AK6" s="102" t="s">
        <v>261</v>
      </c>
      <c r="AL6" s="102" t="s">
        <v>261</v>
      </c>
      <c r="AM6" s="101" t="s">
        <v>261</v>
      </c>
      <c r="AN6" s="101" t="s">
        <v>261</v>
      </c>
      <c r="AO6" s="101" t="s">
        <v>261</v>
      </c>
      <c r="AP6" s="101" t="s">
        <v>261</v>
      </c>
      <c r="AQ6" s="101" t="s">
        <v>261</v>
      </c>
      <c r="AR6" s="101" t="s">
        <v>261</v>
      </c>
      <c r="AS6" s="101" t="s">
        <v>261</v>
      </c>
      <c r="AT6" s="101" t="s">
        <v>261</v>
      </c>
      <c r="AU6" s="101" t="s">
        <v>261</v>
      </c>
      <c r="AV6" s="101" t="s">
        <v>261</v>
      </c>
      <c r="AW6" s="101" t="s">
        <v>261</v>
      </c>
      <c r="AX6" s="101" t="s">
        <v>261</v>
      </c>
      <c r="AY6" s="101" t="s">
        <v>261</v>
      </c>
      <c r="AZ6" s="101" t="s">
        <v>261</v>
      </c>
      <c r="BA6" s="101" t="s">
        <v>261</v>
      </c>
      <c r="BB6" s="101" t="s">
        <v>261</v>
      </c>
      <c r="BC6" s="101" t="s">
        <v>261</v>
      </c>
      <c r="BD6" s="101" t="s">
        <v>261</v>
      </c>
      <c r="BE6" s="101" t="s">
        <v>261</v>
      </c>
      <c r="BF6" s="101" t="s">
        <v>261</v>
      </c>
      <c r="BG6" s="101" t="s">
        <v>261</v>
      </c>
      <c r="BH6" s="101" t="s">
        <v>261</v>
      </c>
      <c r="BI6" s="102" t="s">
        <v>261</v>
      </c>
      <c r="BJ6" s="102" t="s">
        <v>261</v>
      </c>
      <c r="BK6" s="102" t="s">
        <v>261</v>
      </c>
      <c r="BL6" s="102" t="s">
        <v>261</v>
      </c>
      <c r="BM6" s="102" t="s">
        <v>261</v>
      </c>
      <c r="BN6" s="102" t="s">
        <v>261</v>
      </c>
      <c r="BO6" s="101" t="s">
        <v>261</v>
      </c>
      <c r="BP6" s="101" t="s">
        <v>261</v>
      </c>
      <c r="BQ6" s="101" t="s">
        <v>261</v>
      </c>
      <c r="BR6" s="101" t="s">
        <v>261</v>
      </c>
      <c r="BS6" s="101" t="s">
        <v>261</v>
      </c>
      <c r="BT6" s="101" t="s">
        <v>261</v>
      </c>
      <c r="BU6" s="101" t="s">
        <v>261</v>
      </c>
      <c r="BV6" s="101" t="s">
        <v>261</v>
      </c>
      <c r="BW6" s="101" t="s">
        <v>261</v>
      </c>
      <c r="BX6" s="101" t="s">
        <v>261</v>
      </c>
      <c r="BY6" s="101" t="s">
        <v>261</v>
      </c>
      <c r="BZ6" s="101" t="s">
        <v>261</v>
      </c>
      <c r="CA6" s="101" t="s">
        <v>261</v>
      </c>
      <c r="CB6" s="101" t="s">
        <v>261</v>
      </c>
      <c r="CC6" s="101" t="s">
        <v>261</v>
      </c>
      <c r="CD6" s="101" t="s">
        <v>261</v>
      </c>
      <c r="CE6" s="101" t="s">
        <v>261</v>
      </c>
      <c r="CF6" s="101" t="s">
        <v>261</v>
      </c>
      <c r="CG6" s="101" t="s">
        <v>261</v>
      </c>
      <c r="CH6" s="101" t="s">
        <v>261</v>
      </c>
      <c r="CI6" s="101" t="s">
        <v>261</v>
      </c>
      <c r="CJ6" s="101" t="s">
        <v>261</v>
      </c>
      <c r="CK6" s="102" t="s">
        <v>261</v>
      </c>
      <c r="CL6" s="102" t="s">
        <v>261</v>
      </c>
      <c r="CM6" s="102" t="s">
        <v>261</v>
      </c>
      <c r="CN6" s="102" t="s">
        <v>261</v>
      </c>
      <c r="CO6" s="102" t="s">
        <v>261</v>
      </c>
      <c r="CP6" s="102" t="s">
        <v>261</v>
      </c>
      <c r="CQ6" s="101" t="s">
        <v>261</v>
      </c>
      <c r="CR6" s="101" t="s">
        <v>261</v>
      </c>
      <c r="CS6" s="102" t="s">
        <v>261</v>
      </c>
      <c r="CT6" s="102" t="s">
        <v>261</v>
      </c>
      <c r="CU6" s="102" t="s">
        <v>261</v>
      </c>
      <c r="CV6" s="102" t="s">
        <v>261</v>
      </c>
      <c r="CW6" s="101" t="s">
        <v>261</v>
      </c>
      <c r="CX6" s="101" t="s">
        <v>261</v>
      </c>
      <c r="CY6" s="101" t="s">
        <v>261</v>
      </c>
      <c r="CZ6" s="101" t="s">
        <v>261</v>
      </c>
      <c r="DA6" s="101" t="s">
        <v>261</v>
      </c>
      <c r="DB6" s="101" t="s">
        <v>261</v>
      </c>
      <c r="DC6" s="101" t="s">
        <v>261</v>
      </c>
      <c r="DD6" s="101" t="s">
        <v>261</v>
      </c>
      <c r="DE6" s="101" t="s">
        <v>261</v>
      </c>
      <c r="DF6" s="101" t="s">
        <v>261</v>
      </c>
      <c r="DG6" s="101" t="s">
        <v>261</v>
      </c>
      <c r="DH6" s="101" t="s">
        <v>261</v>
      </c>
      <c r="DI6" s="101" t="s">
        <v>261</v>
      </c>
      <c r="DJ6" s="101" t="s">
        <v>261</v>
      </c>
    </row>
    <row r="7" spans="1:114" s="50" customFormat="1" ht="12" customHeight="1">
      <c r="A7" s="48" t="s">
        <v>262</v>
      </c>
      <c r="B7" s="63" t="s">
        <v>263</v>
      </c>
      <c r="C7" s="48" t="s">
        <v>195</v>
      </c>
      <c r="D7" s="70">
        <f aca="true" t="shared" si="0" ref="D7:AK7">SUM(D8:D19)</f>
        <v>895898</v>
      </c>
      <c r="E7" s="70">
        <f t="shared" si="0"/>
        <v>816887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526719</v>
      </c>
      <c r="J7" s="70">
        <f t="shared" si="0"/>
        <v>2641492</v>
      </c>
      <c r="K7" s="70">
        <f t="shared" si="0"/>
        <v>290168</v>
      </c>
      <c r="L7" s="70">
        <f t="shared" si="0"/>
        <v>79011</v>
      </c>
      <c r="M7" s="70">
        <f t="shared" si="0"/>
        <v>255264</v>
      </c>
      <c r="N7" s="70">
        <f t="shared" si="0"/>
        <v>245852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24628</v>
      </c>
      <c r="S7" s="70">
        <f t="shared" si="0"/>
        <v>1015952</v>
      </c>
      <c r="T7" s="70">
        <f t="shared" si="0"/>
        <v>221224</v>
      </c>
      <c r="U7" s="70">
        <f t="shared" si="0"/>
        <v>9412</v>
      </c>
      <c r="V7" s="70">
        <f t="shared" si="0"/>
        <v>1151162</v>
      </c>
      <c r="W7" s="70">
        <f t="shared" si="0"/>
        <v>1062739</v>
      </c>
      <c r="X7" s="70">
        <f t="shared" si="0"/>
        <v>0</v>
      </c>
      <c r="Y7" s="70">
        <f t="shared" si="0"/>
        <v>0</v>
      </c>
      <c r="Z7" s="70">
        <f t="shared" si="0"/>
        <v>0</v>
      </c>
      <c r="AA7" s="70">
        <f t="shared" si="0"/>
        <v>551347</v>
      </c>
      <c r="AB7" s="70">
        <f t="shared" si="0"/>
        <v>3657444</v>
      </c>
      <c r="AC7" s="70">
        <f t="shared" si="0"/>
        <v>511392</v>
      </c>
      <c r="AD7" s="70">
        <f t="shared" si="0"/>
        <v>88423</v>
      </c>
      <c r="AE7" s="70">
        <f t="shared" si="0"/>
        <v>179551</v>
      </c>
      <c r="AF7" s="70">
        <f t="shared" si="0"/>
        <v>179551</v>
      </c>
      <c r="AG7" s="70">
        <f t="shared" si="0"/>
        <v>0</v>
      </c>
      <c r="AH7" s="70">
        <f t="shared" si="0"/>
        <v>152250</v>
      </c>
      <c r="AI7" s="70">
        <f t="shared" si="0"/>
        <v>24245</v>
      </c>
      <c r="AJ7" s="70">
        <f t="shared" si="0"/>
        <v>3056</v>
      </c>
      <c r="AK7" s="70">
        <f t="shared" si="0"/>
        <v>0</v>
      </c>
      <c r="AL7" s="71" t="s">
        <v>264</v>
      </c>
      <c r="AM7" s="70">
        <f aca="true" t="shared" si="1" ref="AM7:BB7">SUM(AM8:AM19)</f>
        <v>3208881</v>
      </c>
      <c r="AN7" s="70">
        <f t="shared" si="1"/>
        <v>550216</v>
      </c>
      <c r="AO7" s="70">
        <f t="shared" si="1"/>
        <v>264429</v>
      </c>
      <c r="AP7" s="70">
        <f t="shared" si="1"/>
        <v>0</v>
      </c>
      <c r="AQ7" s="70">
        <f t="shared" si="1"/>
        <v>267371</v>
      </c>
      <c r="AR7" s="70">
        <f t="shared" si="1"/>
        <v>18416</v>
      </c>
      <c r="AS7" s="70">
        <f t="shared" si="1"/>
        <v>1198246</v>
      </c>
      <c r="AT7" s="70">
        <f t="shared" si="1"/>
        <v>6385</v>
      </c>
      <c r="AU7" s="70">
        <f t="shared" si="1"/>
        <v>1083668</v>
      </c>
      <c r="AV7" s="70">
        <f t="shared" si="1"/>
        <v>108193</v>
      </c>
      <c r="AW7" s="70">
        <f t="shared" si="1"/>
        <v>0</v>
      </c>
      <c r="AX7" s="70">
        <f t="shared" si="1"/>
        <v>1456744</v>
      </c>
      <c r="AY7" s="70">
        <f t="shared" si="1"/>
        <v>436518</v>
      </c>
      <c r="AZ7" s="70">
        <f t="shared" si="1"/>
        <v>848935</v>
      </c>
      <c r="BA7" s="70">
        <f t="shared" si="1"/>
        <v>171191</v>
      </c>
      <c r="BB7" s="70">
        <f t="shared" si="1"/>
        <v>100</v>
      </c>
      <c r="BC7" s="71" t="s">
        <v>264</v>
      </c>
      <c r="BD7" s="70">
        <f aca="true" t="shared" si="2" ref="BD7:BM7">SUM(BD8:BD19)</f>
        <v>3675</v>
      </c>
      <c r="BE7" s="70">
        <f t="shared" si="2"/>
        <v>148958</v>
      </c>
      <c r="BF7" s="70">
        <f t="shared" si="2"/>
        <v>3537390</v>
      </c>
      <c r="BG7" s="70">
        <f t="shared" si="2"/>
        <v>776</v>
      </c>
      <c r="BH7" s="70">
        <f t="shared" si="2"/>
        <v>776</v>
      </c>
      <c r="BI7" s="70">
        <f t="shared" si="2"/>
        <v>0</v>
      </c>
      <c r="BJ7" s="70">
        <f t="shared" si="2"/>
        <v>776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264</v>
      </c>
      <c r="BO7" s="70">
        <f aca="true" t="shared" si="3" ref="BO7:CD7">SUM(BO8:BO19)</f>
        <v>1259591</v>
      </c>
      <c r="BP7" s="70">
        <f t="shared" si="3"/>
        <v>331495</v>
      </c>
      <c r="BQ7" s="70">
        <f t="shared" si="3"/>
        <v>225854</v>
      </c>
      <c r="BR7" s="70">
        <f t="shared" si="3"/>
        <v>0</v>
      </c>
      <c r="BS7" s="70">
        <f t="shared" si="3"/>
        <v>105641</v>
      </c>
      <c r="BT7" s="70">
        <f t="shared" si="3"/>
        <v>0</v>
      </c>
      <c r="BU7" s="70">
        <f t="shared" si="3"/>
        <v>659107</v>
      </c>
      <c r="BV7" s="70">
        <f t="shared" si="3"/>
        <v>3669</v>
      </c>
      <c r="BW7" s="70">
        <f t="shared" si="3"/>
        <v>655286</v>
      </c>
      <c r="BX7" s="70">
        <f t="shared" si="3"/>
        <v>152</v>
      </c>
      <c r="BY7" s="70">
        <f t="shared" si="3"/>
        <v>0</v>
      </c>
      <c r="BZ7" s="70">
        <f t="shared" si="3"/>
        <v>266364</v>
      </c>
      <c r="CA7" s="70">
        <f t="shared" si="3"/>
        <v>36496</v>
      </c>
      <c r="CB7" s="70">
        <f t="shared" si="3"/>
        <v>214929</v>
      </c>
      <c r="CC7" s="70">
        <f t="shared" si="3"/>
        <v>5110</v>
      </c>
      <c r="CD7" s="70">
        <f t="shared" si="3"/>
        <v>9829</v>
      </c>
      <c r="CE7" s="71" t="s">
        <v>264</v>
      </c>
      <c r="CF7" s="70">
        <f aca="true" t="shared" si="4" ref="CF7:CO7">SUM(CF8:CF19)</f>
        <v>2625</v>
      </c>
      <c r="CG7" s="70">
        <f t="shared" si="4"/>
        <v>10849</v>
      </c>
      <c r="CH7" s="70">
        <f t="shared" si="4"/>
        <v>1271216</v>
      </c>
      <c r="CI7" s="70">
        <f t="shared" si="4"/>
        <v>180327</v>
      </c>
      <c r="CJ7" s="70">
        <f t="shared" si="4"/>
        <v>180327</v>
      </c>
      <c r="CK7" s="70">
        <f t="shared" si="4"/>
        <v>0</v>
      </c>
      <c r="CL7" s="70">
        <f t="shared" si="4"/>
        <v>153026</v>
      </c>
      <c r="CM7" s="70">
        <f t="shared" si="4"/>
        <v>24245</v>
      </c>
      <c r="CN7" s="70">
        <f t="shared" si="4"/>
        <v>3056</v>
      </c>
      <c r="CO7" s="70">
        <f t="shared" si="4"/>
        <v>0</v>
      </c>
      <c r="CP7" s="71" t="s">
        <v>264</v>
      </c>
      <c r="CQ7" s="70">
        <f aca="true" t="shared" si="5" ref="CQ7:DF7">SUM(CQ8:CQ19)</f>
        <v>4468472</v>
      </c>
      <c r="CR7" s="70">
        <f t="shared" si="5"/>
        <v>881711</v>
      </c>
      <c r="CS7" s="70">
        <f t="shared" si="5"/>
        <v>490283</v>
      </c>
      <c r="CT7" s="70">
        <f t="shared" si="5"/>
        <v>0</v>
      </c>
      <c r="CU7" s="70">
        <f t="shared" si="5"/>
        <v>373012</v>
      </c>
      <c r="CV7" s="70">
        <f t="shared" si="5"/>
        <v>18416</v>
      </c>
      <c r="CW7" s="70">
        <f t="shared" si="5"/>
        <v>1857353</v>
      </c>
      <c r="CX7" s="70">
        <f t="shared" si="5"/>
        <v>10054</v>
      </c>
      <c r="CY7" s="70">
        <f t="shared" si="5"/>
        <v>1738954</v>
      </c>
      <c r="CZ7" s="70">
        <f t="shared" si="5"/>
        <v>108345</v>
      </c>
      <c r="DA7" s="70">
        <f t="shared" si="5"/>
        <v>0</v>
      </c>
      <c r="DB7" s="70">
        <f t="shared" si="5"/>
        <v>1723108</v>
      </c>
      <c r="DC7" s="70">
        <f t="shared" si="5"/>
        <v>473014</v>
      </c>
      <c r="DD7" s="70">
        <f t="shared" si="5"/>
        <v>1063864</v>
      </c>
      <c r="DE7" s="70">
        <f t="shared" si="5"/>
        <v>176301</v>
      </c>
      <c r="DF7" s="70">
        <f t="shared" si="5"/>
        <v>9929</v>
      </c>
      <c r="DG7" s="71" t="s">
        <v>264</v>
      </c>
      <c r="DH7" s="70">
        <f>SUM(DH8:DH19)</f>
        <v>6300</v>
      </c>
      <c r="DI7" s="70">
        <f>SUM(DI8:DI19)</f>
        <v>159807</v>
      </c>
      <c r="DJ7" s="70">
        <f>SUM(DJ8:DJ19)</f>
        <v>4808606</v>
      </c>
    </row>
    <row r="8" spans="1:114" s="50" customFormat="1" ht="12" customHeight="1">
      <c r="A8" s="51" t="s">
        <v>265</v>
      </c>
      <c r="B8" s="64" t="s">
        <v>266</v>
      </c>
      <c r="C8" s="51" t="s">
        <v>267</v>
      </c>
      <c r="D8" s="72">
        <f aca="true" t="shared" si="6" ref="D8:D19">SUM(E8,+L8)</f>
        <v>0</v>
      </c>
      <c r="E8" s="72">
        <f aca="true" t="shared" si="7" ref="E8:E19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9">SUM(N8,+U8)</f>
        <v>119011</v>
      </c>
      <c r="N8" s="72">
        <f aca="true" t="shared" si="9" ref="N8:N19">SUM(O8:R8)+T8</f>
        <v>119011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119011</v>
      </c>
      <c r="U8" s="72">
        <v>0</v>
      </c>
      <c r="V8" s="72">
        <f aca="true" t="shared" si="10" ref="V8:V19">+SUM(D8,M8)</f>
        <v>119011</v>
      </c>
      <c r="W8" s="72">
        <f aca="true" t="shared" si="11" ref="W8:W19">+SUM(E8,N8)</f>
        <v>119011</v>
      </c>
      <c r="X8" s="72">
        <f aca="true" t="shared" si="12" ref="X8:X19">+SUM(F8,O8)</f>
        <v>0</v>
      </c>
      <c r="Y8" s="72">
        <f aca="true" t="shared" si="13" ref="Y8:Y19">+SUM(G8,P8)</f>
        <v>0</v>
      </c>
      <c r="Z8" s="72">
        <f aca="true" t="shared" si="14" ref="Z8:Z19">+SUM(H8,Q8)</f>
        <v>0</v>
      </c>
      <c r="AA8" s="72">
        <f aca="true" t="shared" si="15" ref="AA8:AA19">+SUM(I8,R8)</f>
        <v>0</v>
      </c>
      <c r="AB8" s="72">
        <f aca="true" t="shared" si="16" ref="AB8:AB19">+SUM(J8,S8)</f>
        <v>0</v>
      </c>
      <c r="AC8" s="72">
        <f aca="true" t="shared" si="17" ref="AC8:AC19">+SUM(K8,T8)</f>
        <v>119011</v>
      </c>
      <c r="AD8" s="72">
        <f aca="true" t="shared" si="18" ref="AD8:AD19">+SUM(L8,U8)</f>
        <v>0</v>
      </c>
      <c r="AE8" s="72">
        <f aca="true" t="shared" si="19" ref="AE8:AE19">SUM(AF8,+AK8)</f>
        <v>0</v>
      </c>
      <c r="AF8" s="72">
        <f aca="true" t="shared" si="20" ref="AF8:AF19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264</v>
      </c>
      <c r="AM8" s="72">
        <f aca="true" t="shared" si="21" ref="AM8:AM19">SUM(AN8,AS8,AW8,AX8,BD8)</f>
        <v>0</v>
      </c>
      <c r="AN8" s="72">
        <f aca="true" t="shared" si="22" ref="AN8:AN19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19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19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264</v>
      </c>
      <c r="BD8" s="72">
        <v>0</v>
      </c>
      <c r="BE8" s="72">
        <v>0</v>
      </c>
      <c r="BF8" s="72">
        <f aca="true" t="shared" si="25" ref="BF8:BF19">SUM(AE8,+AM8,+BE8)</f>
        <v>0</v>
      </c>
      <c r="BG8" s="72">
        <f aca="true" t="shared" si="26" ref="BG8:BG19">SUM(BH8,+BM8)</f>
        <v>0</v>
      </c>
      <c r="BH8" s="72">
        <f aca="true" t="shared" si="27" ref="BH8:BH1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264</v>
      </c>
      <c r="BO8" s="72">
        <f aca="true" t="shared" si="28" ref="BO8:BO19">SUM(BP8,BU8,BY8,BZ8,CF8)</f>
        <v>119011</v>
      </c>
      <c r="BP8" s="72">
        <f aca="true" t="shared" si="29" ref="BP8:BP19">SUM(BQ8:BT8)</f>
        <v>54689</v>
      </c>
      <c r="BQ8" s="72">
        <v>54689</v>
      </c>
      <c r="BR8" s="72">
        <v>0</v>
      </c>
      <c r="BS8" s="72">
        <v>0</v>
      </c>
      <c r="BT8" s="72">
        <v>0</v>
      </c>
      <c r="BU8" s="72">
        <f aca="true" t="shared" si="30" ref="BU8:BU19">SUM(BV8:BX8)</f>
        <v>54493</v>
      </c>
      <c r="BV8" s="72">
        <v>0</v>
      </c>
      <c r="BW8" s="72">
        <v>54493</v>
      </c>
      <c r="BX8" s="72">
        <v>0</v>
      </c>
      <c r="BY8" s="72">
        <v>0</v>
      </c>
      <c r="BZ8" s="72">
        <f aca="true" t="shared" si="31" ref="BZ8:BZ19">SUM(CA8:CD8)</f>
        <v>9829</v>
      </c>
      <c r="CA8" s="72">
        <v>0</v>
      </c>
      <c r="CB8" s="72">
        <v>0</v>
      </c>
      <c r="CC8" s="72">
        <v>0</v>
      </c>
      <c r="CD8" s="72">
        <v>9829</v>
      </c>
      <c r="CE8" s="73" t="s">
        <v>264</v>
      </c>
      <c r="CF8" s="72">
        <v>0</v>
      </c>
      <c r="CG8" s="72">
        <v>0</v>
      </c>
      <c r="CH8" s="72">
        <f aca="true" t="shared" si="32" ref="CH8:CH19">SUM(BG8,+BO8,+CG8)</f>
        <v>119011</v>
      </c>
      <c r="CI8" s="72">
        <f aca="true" t="shared" si="33" ref="CI8:CI19">SUM(AE8,+BG8)</f>
        <v>0</v>
      </c>
      <c r="CJ8" s="72">
        <f aca="true" t="shared" si="34" ref="CJ8:CJ19">SUM(AF8,+BH8)</f>
        <v>0</v>
      </c>
      <c r="CK8" s="72">
        <f aca="true" t="shared" si="35" ref="CK8:CK19">SUM(AG8,+BI8)</f>
        <v>0</v>
      </c>
      <c r="CL8" s="72">
        <f aca="true" t="shared" si="36" ref="CL8:CL19">SUM(AH8,+BJ8)</f>
        <v>0</v>
      </c>
      <c r="CM8" s="72">
        <f aca="true" t="shared" si="37" ref="CM8:CM19">SUM(AI8,+BK8)</f>
        <v>0</v>
      </c>
      <c r="CN8" s="72">
        <f aca="true" t="shared" si="38" ref="CN8:CN19">SUM(AJ8,+BL8)</f>
        <v>0</v>
      </c>
      <c r="CO8" s="72">
        <f aca="true" t="shared" si="39" ref="CO8:CO19">SUM(AK8,+BM8)</f>
        <v>0</v>
      </c>
      <c r="CP8" s="73" t="s">
        <v>264</v>
      </c>
      <c r="CQ8" s="72">
        <f aca="true" t="shared" si="40" ref="CQ8:CQ19">SUM(AM8,+BO8)</f>
        <v>119011</v>
      </c>
      <c r="CR8" s="72">
        <f aca="true" t="shared" si="41" ref="CR8:CR19">SUM(AN8,+BP8)</f>
        <v>54689</v>
      </c>
      <c r="CS8" s="72">
        <f aca="true" t="shared" si="42" ref="CS8:CS19">SUM(AO8,+BQ8)</f>
        <v>54689</v>
      </c>
      <c r="CT8" s="72">
        <f aca="true" t="shared" si="43" ref="CT8:CT19">SUM(AP8,+BR8)</f>
        <v>0</v>
      </c>
      <c r="CU8" s="72">
        <f aca="true" t="shared" si="44" ref="CU8:CU19">SUM(AQ8,+BS8)</f>
        <v>0</v>
      </c>
      <c r="CV8" s="72">
        <f aca="true" t="shared" si="45" ref="CV8:CV19">SUM(AR8,+BT8)</f>
        <v>0</v>
      </c>
      <c r="CW8" s="72">
        <f aca="true" t="shared" si="46" ref="CW8:CW19">SUM(AS8,+BU8)</f>
        <v>54493</v>
      </c>
      <c r="CX8" s="72">
        <f aca="true" t="shared" si="47" ref="CX8:CX19">SUM(AT8,+BV8)</f>
        <v>0</v>
      </c>
      <c r="CY8" s="72">
        <f aca="true" t="shared" si="48" ref="CY8:CY19">SUM(AU8,+BW8)</f>
        <v>54493</v>
      </c>
      <c r="CZ8" s="72">
        <f aca="true" t="shared" si="49" ref="CZ8:CZ19">SUM(AV8,+BX8)</f>
        <v>0</v>
      </c>
      <c r="DA8" s="72">
        <f aca="true" t="shared" si="50" ref="DA8:DA19">SUM(AW8,+BY8)</f>
        <v>0</v>
      </c>
      <c r="DB8" s="72">
        <f aca="true" t="shared" si="51" ref="DB8:DB19">SUM(AX8,+BZ8)</f>
        <v>9829</v>
      </c>
      <c r="DC8" s="72">
        <f aca="true" t="shared" si="52" ref="DC8:DC19">SUM(AY8,+CA8)</f>
        <v>0</v>
      </c>
      <c r="DD8" s="72">
        <f aca="true" t="shared" si="53" ref="DD8:DD19">SUM(AZ8,+CB8)</f>
        <v>0</v>
      </c>
      <c r="DE8" s="72">
        <f aca="true" t="shared" si="54" ref="DE8:DE19">SUM(BA8,+CC8)</f>
        <v>0</v>
      </c>
      <c r="DF8" s="72">
        <f aca="true" t="shared" si="55" ref="DF8:DF19">SUM(BB8,+CD8)</f>
        <v>9829</v>
      </c>
      <c r="DG8" s="73" t="s">
        <v>264</v>
      </c>
      <c r="DH8" s="72">
        <f aca="true" t="shared" si="56" ref="DH8:DH19">SUM(BD8,+CF8)</f>
        <v>0</v>
      </c>
      <c r="DI8" s="72">
        <f aca="true" t="shared" si="57" ref="DI8:DI19">SUM(BE8,+CG8)</f>
        <v>0</v>
      </c>
      <c r="DJ8" s="72">
        <f aca="true" t="shared" si="58" ref="DJ8:DJ19">SUM(BF8,+CH8)</f>
        <v>119011</v>
      </c>
    </row>
    <row r="9" spans="1:114" s="50" customFormat="1" ht="12" customHeight="1">
      <c r="A9" s="51" t="s">
        <v>265</v>
      </c>
      <c r="B9" s="64" t="s">
        <v>268</v>
      </c>
      <c r="C9" s="51" t="s">
        <v>269</v>
      </c>
      <c r="D9" s="72">
        <f t="shared" si="6"/>
        <v>15601</v>
      </c>
      <c r="E9" s="72">
        <f t="shared" si="7"/>
        <v>15601</v>
      </c>
      <c r="F9" s="72">
        <v>0</v>
      </c>
      <c r="G9" s="72">
        <v>0</v>
      </c>
      <c r="H9" s="72">
        <v>0</v>
      </c>
      <c r="I9" s="72">
        <v>15601</v>
      </c>
      <c r="J9" s="72">
        <v>170084</v>
      </c>
      <c r="K9" s="72">
        <v>0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88735</v>
      </c>
      <c r="T9" s="72">
        <v>0</v>
      </c>
      <c r="U9" s="72">
        <v>0</v>
      </c>
      <c r="V9" s="72">
        <f t="shared" si="10"/>
        <v>15601</v>
      </c>
      <c r="W9" s="72">
        <f t="shared" si="11"/>
        <v>15601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15601</v>
      </c>
      <c r="AB9" s="72">
        <f t="shared" si="16"/>
        <v>258819</v>
      </c>
      <c r="AC9" s="72">
        <f t="shared" si="17"/>
        <v>0</v>
      </c>
      <c r="AD9" s="72">
        <f t="shared" si="18"/>
        <v>0</v>
      </c>
      <c r="AE9" s="72">
        <f t="shared" si="19"/>
        <v>69489</v>
      </c>
      <c r="AF9" s="72">
        <f t="shared" si="20"/>
        <v>69489</v>
      </c>
      <c r="AG9" s="72">
        <v>0</v>
      </c>
      <c r="AH9" s="72">
        <v>62569</v>
      </c>
      <c r="AI9" s="72">
        <v>6920</v>
      </c>
      <c r="AJ9" s="72">
        <v>0</v>
      </c>
      <c r="AK9" s="72">
        <v>0</v>
      </c>
      <c r="AL9" s="73" t="s">
        <v>264</v>
      </c>
      <c r="AM9" s="72">
        <f t="shared" si="21"/>
        <v>116196</v>
      </c>
      <c r="AN9" s="72">
        <f t="shared" si="22"/>
        <v>54609</v>
      </c>
      <c r="AO9" s="72">
        <v>18039</v>
      </c>
      <c r="AP9" s="72">
        <v>0</v>
      </c>
      <c r="AQ9" s="72">
        <v>31123</v>
      </c>
      <c r="AR9" s="72">
        <v>5447</v>
      </c>
      <c r="AS9" s="72">
        <f t="shared" si="23"/>
        <v>33189</v>
      </c>
      <c r="AT9" s="72">
        <v>0</v>
      </c>
      <c r="AU9" s="72">
        <v>20131</v>
      </c>
      <c r="AV9" s="72">
        <v>13058</v>
      </c>
      <c r="AW9" s="72">
        <v>0</v>
      </c>
      <c r="AX9" s="72">
        <f t="shared" si="24"/>
        <v>28398</v>
      </c>
      <c r="AY9" s="72">
        <v>17460</v>
      </c>
      <c r="AZ9" s="72">
        <v>8147</v>
      </c>
      <c r="BA9" s="72">
        <v>2791</v>
      </c>
      <c r="BB9" s="72">
        <v>0</v>
      </c>
      <c r="BC9" s="73" t="s">
        <v>264</v>
      </c>
      <c r="BD9" s="72">
        <v>0</v>
      </c>
      <c r="BE9" s="72">
        <v>0</v>
      </c>
      <c r="BF9" s="72">
        <f t="shared" si="25"/>
        <v>185685</v>
      </c>
      <c r="BG9" s="72">
        <f t="shared" si="26"/>
        <v>776</v>
      </c>
      <c r="BH9" s="72">
        <f t="shared" si="27"/>
        <v>776</v>
      </c>
      <c r="BI9" s="72">
        <v>0</v>
      </c>
      <c r="BJ9" s="72">
        <v>776</v>
      </c>
      <c r="BK9" s="72">
        <v>0</v>
      </c>
      <c r="BL9" s="72">
        <v>0</v>
      </c>
      <c r="BM9" s="72">
        <v>0</v>
      </c>
      <c r="BN9" s="73" t="s">
        <v>264</v>
      </c>
      <c r="BO9" s="72">
        <f t="shared" si="28"/>
        <v>87959</v>
      </c>
      <c r="BP9" s="72">
        <f t="shared" si="29"/>
        <v>35441</v>
      </c>
      <c r="BQ9" s="72">
        <v>9019</v>
      </c>
      <c r="BR9" s="72">
        <v>0</v>
      </c>
      <c r="BS9" s="72">
        <v>26422</v>
      </c>
      <c r="BT9" s="72">
        <v>0</v>
      </c>
      <c r="BU9" s="72">
        <f t="shared" si="30"/>
        <v>28254</v>
      </c>
      <c r="BV9" s="72">
        <v>0</v>
      </c>
      <c r="BW9" s="72">
        <v>28254</v>
      </c>
      <c r="BX9" s="72">
        <v>0</v>
      </c>
      <c r="BY9" s="72">
        <v>0</v>
      </c>
      <c r="BZ9" s="72">
        <f t="shared" si="31"/>
        <v>24264</v>
      </c>
      <c r="CA9" s="72">
        <v>0</v>
      </c>
      <c r="CB9" s="72">
        <v>24264</v>
      </c>
      <c r="CC9" s="72">
        <v>0</v>
      </c>
      <c r="CD9" s="72">
        <v>0</v>
      </c>
      <c r="CE9" s="73" t="s">
        <v>264</v>
      </c>
      <c r="CF9" s="72">
        <v>0</v>
      </c>
      <c r="CG9" s="72">
        <v>0</v>
      </c>
      <c r="CH9" s="72">
        <f t="shared" si="32"/>
        <v>88735</v>
      </c>
      <c r="CI9" s="72">
        <f t="shared" si="33"/>
        <v>70265</v>
      </c>
      <c r="CJ9" s="72">
        <f t="shared" si="34"/>
        <v>70265</v>
      </c>
      <c r="CK9" s="72">
        <f t="shared" si="35"/>
        <v>0</v>
      </c>
      <c r="CL9" s="72">
        <f t="shared" si="36"/>
        <v>63345</v>
      </c>
      <c r="CM9" s="72">
        <f t="shared" si="37"/>
        <v>6920</v>
      </c>
      <c r="CN9" s="72">
        <f t="shared" si="38"/>
        <v>0</v>
      </c>
      <c r="CO9" s="72">
        <f t="shared" si="39"/>
        <v>0</v>
      </c>
      <c r="CP9" s="73" t="s">
        <v>264</v>
      </c>
      <c r="CQ9" s="72">
        <f t="shared" si="40"/>
        <v>204155</v>
      </c>
      <c r="CR9" s="72">
        <f t="shared" si="41"/>
        <v>90050</v>
      </c>
      <c r="CS9" s="72">
        <f t="shared" si="42"/>
        <v>27058</v>
      </c>
      <c r="CT9" s="72">
        <f t="shared" si="43"/>
        <v>0</v>
      </c>
      <c r="CU9" s="72">
        <f t="shared" si="44"/>
        <v>57545</v>
      </c>
      <c r="CV9" s="72">
        <f t="shared" si="45"/>
        <v>5447</v>
      </c>
      <c r="CW9" s="72">
        <f t="shared" si="46"/>
        <v>61443</v>
      </c>
      <c r="CX9" s="72">
        <f t="shared" si="47"/>
        <v>0</v>
      </c>
      <c r="CY9" s="72">
        <f t="shared" si="48"/>
        <v>48385</v>
      </c>
      <c r="CZ9" s="72">
        <f t="shared" si="49"/>
        <v>13058</v>
      </c>
      <c r="DA9" s="72">
        <f t="shared" si="50"/>
        <v>0</v>
      </c>
      <c r="DB9" s="72">
        <f t="shared" si="51"/>
        <v>52662</v>
      </c>
      <c r="DC9" s="72">
        <f t="shared" si="52"/>
        <v>17460</v>
      </c>
      <c r="DD9" s="72">
        <f t="shared" si="53"/>
        <v>32411</v>
      </c>
      <c r="DE9" s="72">
        <f t="shared" si="54"/>
        <v>2791</v>
      </c>
      <c r="DF9" s="72">
        <f t="shared" si="55"/>
        <v>0</v>
      </c>
      <c r="DG9" s="73" t="s">
        <v>264</v>
      </c>
      <c r="DH9" s="72">
        <f t="shared" si="56"/>
        <v>0</v>
      </c>
      <c r="DI9" s="72">
        <f t="shared" si="57"/>
        <v>0</v>
      </c>
      <c r="DJ9" s="72">
        <f t="shared" si="58"/>
        <v>274420</v>
      </c>
    </row>
    <row r="10" spans="1:114" s="50" customFormat="1" ht="12" customHeight="1">
      <c r="A10" s="51" t="s">
        <v>265</v>
      </c>
      <c r="B10" s="64" t="s">
        <v>270</v>
      </c>
      <c r="C10" s="51" t="s">
        <v>271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23521</v>
      </c>
      <c r="N10" s="72">
        <f t="shared" si="9"/>
        <v>23521</v>
      </c>
      <c r="O10" s="72">
        <v>0</v>
      </c>
      <c r="P10" s="72">
        <v>0</v>
      </c>
      <c r="Q10" s="72">
        <v>0</v>
      </c>
      <c r="R10" s="72">
        <v>23521</v>
      </c>
      <c r="S10" s="72">
        <v>244438</v>
      </c>
      <c r="T10" s="72">
        <v>0</v>
      </c>
      <c r="U10" s="72">
        <v>0</v>
      </c>
      <c r="V10" s="72">
        <f t="shared" si="10"/>
        <v>23521</v>
      </c>
      <c r="W10" s="72">
        <f t="shared" si="11"/>
        <v>23521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23521</v>
      </c>
      <c r="AB10" s="72">
        <f t="shared" si="16"/>
        <v>244438</v>
      </c>
      <c r="AC10" s="72">
        <f t="shared" si="17"/>
        <v>0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264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264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264</v>
      </c>
      <c r="BO10" s="72">
        <f t="shared" si="28"/>
        <v>267959</v>
      </c>
      <c r="BP10" s="72">
        <f t="shared" si="29"/>
        <v>61987</v>
      </c>
      <c r="BQ10" s="72">
        <v>36566</v>
      </c>
      <c r="BR10" s="72">
        <v>0</v>
      </c>
      <c r="BS10" s="72">
        <v>25421</v>
      </c>
      <c r="BT10" s="72">
        <v>0</v>
      </c>
      <c r="BU10" s="72">
        <f t="shared" si="30"/>
        <v>167114</v>
      </c>
      <c r="BV10" s="72">
        <v>3669</v>
      </c>
      <c r="BW10" s="72">
        <v>163445</v>
      </c>
      <c r="BX10" s="72">
        <v>0</v>
      </c>
      <c r="BY10" s="72">
        <v>0</v>
      </c>
      <c r="BZ10" s="72">
        <f t="shared" si="31"/>
        <v>38858</v>
      </c>
      <c r="CA10" s="72">
        <v>36496</v>
      </c>
      <c r="CB10" s="72">
        <v>2362</v>
      </c>
      <c r="CC10" s="72">
        <v>0</v>
      </c>
      <c r="CD10" s="72">
        <v>0</v>
      </c>
      <c r="CE10" s="73" t="s">
        <v>264</v>
      </c>
      <c r="CF10" s="72">
        <v>0</v>
      </c>
      <c r="CG10" s="72">
        <v>0</v>
      </c>
      <c r="CH10" s="72">
        <f t="shared" si="32"/>
        <v>267959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264</v>
      </c>
      <c r="CQ10" s="72">
        <f t="shared" si="40"/>
        <v>267959</v>
      </c>
      <c r="CR10" s="72">
        <f t="shared" si="41"/>
        <v>61987</v>
      </c>
      <c r="CS10" s="72">
        <f t="shared" si="42"/>
        <v>36566</v>
      </c>
      <c r="CT10" s="72">
        <f t="shared" si="43"/>
        <v>0</v>
      </c>
      <c r="CU10" s="72">
        <f t="shared" si="44"/>
        <v>25421</v>
      </c>
      <c r="CV10" s="72">
        <f t="shared" si="45"/>
        <v>0</v>
      </c>
      <c r="CW10" s="72">
        <f t="shared" si="46"/>
        <v>167114</v>
      </c>
      <c r="CX10" s="72">
        <f t="shared" si="47"/>
        <v>3669</v>
      </c>
      <c r="CY10" s="72">
        <f t="shared" si="48"/>
        <v>163445</v>
      </c>
      <c r="CZ10" s="72">
        <f t="shared" si="49"/>
        <v>0</v>
      </c>
      <c r="DA10" s="72">
        <f t="shared" si="50"/>
        <v>0</v>
      </c>
      <c r="DB10" s="72">
        <f t="shared" si="51"/>
        <v>38858</v>
      </c>
      <c r="DC10" s="72">
        <f t="shared" si="52"/>
        <v>36496</v>
      </c>
      <c r="DD10" s="72">
        <f t="shared" si="53"/>
        <v>2362</v>
      </c>
      <c r="DE10" s="72">
        <f t="shared" si="54"/>
        <v>0</v>
      </c>
      <c r="DF10" s="72">
        <f t="shared" si="55"/>
        <v>0</v>
      </c>
      <c r="DG10" s="73" t="s">
        <v>264</v>
      </c>
      <c r="DH10" s="72">
        <f t="shared" si="56"/>
        <v>0</v>
      </c>
      <c r="DI10" s="72">
        <f t="shared" si="57"/>
        <v>0</v>
      </c>
      <c r="DJ10" s="72">
        <f t="shared" si="58"/>
        <v>267959</v>
      </c>
    </row>
    <row r="11" spans="1:114" s="50" customFormat="1" ht="12" customHeight="1">
      <c r="A11" s="51" t="s">
        <v>265</v>
      </c>
      <c r="B11" s="64" t="s">
        <v>272</v>
      </c>
      <c r="C11" s="51" t="s">
        <v>273</v>
      </c>
      <c r="D11" s="72">
        <f t="shared" si="6"/>
        <v>111773</v>
      </c>
      <c r="E11" s="72">
        <f t="shared" si="7"/>
        <v>84852</v>
      </c>
      <c r="F11" s="72">
        <v>0</v>
      </c>
      <c r="G11" s="72">
        <v>0</v>
      </c>
      <c r="H11" s="72">
        <v>0</v>
      </c>
      <c r="I11" s="72">
        <v>74726</v>
      </c>
      <c r="J11" s="72">
        <v>299281</v>
      </c>
      <c r="K11" s="72">
        <v>10126</v>
      </c>
      <c r="L11" s="72">
        <v>26921</v>
      </c>
      <c r="M11" s="72">
        <f t="shared" si="8"/>
        <v>14031</v>
      </c>
      <c r="N11" s="72">
        <f t="shared" si="9"/>
        <v>4619</v>
      </c>
      <c r="O11" s="72">
        <v>0</v>
      </c>
      <c r="P11" s="72">
        <v>0</v>
      </c>
      <c r="Q11" s="72">
        <v>0</v>
      </c>
      <c r="R11" s="72">
        <v>1079</v>
      </c>
      <c r="S11" s="72">
        <v>99181</v>
      </c>
      <c r="T11" s="72">
        <v>3540</v>
      </c>
      <c r="U11" s="72">
        <v>9412</v>
      </c>
      <c r="V11" s="72">
        <f t="shared" si="10"/>
        <v>125804</v>
      </c>
      <c r="W11" s="72">
        <f t="shared" si="11"/>
        <v>89471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75805</v>
      </c>
      <c r="AB11" s="72">
        <f t="shared" si="16"/>
        <v>398462</v>
      </c>
      <c r="AC11" s="72">
        <f t="shared" si="17"/>
        <v>13666</v>
      </c>
      <c r="AD11" s="72">
        <f t="shared" si="18"/>
        <v>36333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264</v>
      </c>
      <c r="AM11" s="72">
        <f t="shared" si="21"/>
        <v>381464</v>
      </c>
      <c r="AN11" s="72">
        <f t="shared" si="22"/>
        <v>90501</v>
      </c>
      <c r="AO11" s="72">
        <v>23831</v>
      </c>
      <c r="AP11" s="72">
        <v>0</v>
      </c>
      <c r="AQ11" s="72">
        <v>66670</v>
      </c>
      <c r="AR11" s="72">
        <v>0</v>
      </c>
      <c r="AS11" s="72">
        <f t="shared" si="23"/>
        <v>140517</v>
      </c>
      <c r="AT11" s="72">
        <v>0</v>
      </c>
      <c r="AU11" s="72">
        <v>135585</v>
      </c>
      <c r="AV11" s="72">
        <v>4932</v>
      </c>
      <c r="AW11" s="72">
        <v>0</v>
      </c>
      <c r="AX11" s="72">
        <f t="shared" si="24"/>
        <v>146771</v>
      </c>
      <c r="AY11" s="72">
        <v>115112</v>
      </c>
      <c r="AZ11" s="72">
        <v>31402</v>
      </c>
      <c r="BA11" s="72">
        <v>157</v>
      </c>
      <c r="BB11" s="72">
        <v>100</v>
      </c>
      <c r="BC11" s="73" t="s">
        <v>264</v>
      </c>
      <c r="BD11" s="72">
        <v>3675</v>
      </c>
      <c r="BE11" s="72">
        <v>29590</v>
      </c>
      <c r="BF11" s="72">
        <f t="shared" si="25"/>
        <v>411054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264</v>
      </c>
      <c r="BO11" s="72">
        <f t="shared" si="28"/>
        <v>111056</v>
      </c>
      <c r="BP11" s="72">
        <f t="shared" si="29"/>
        <v>37112</v>
      </c>
      <c r="BQ11" s="72">
        <v>9734</v>
      </c>
      <c r="BR11" s="72">
        <v>0</v>
      </c>
      <c r="BS11" s="72">
        <v>27378</v>
      </c>
      <c r="BT11" s="72">
        <v>0</v>
      </c>
      <c r="BU11" s="72">
        <f t="shared" si="30"/>
        <v>45784</v>
      </c>
      <c r="BV11" s="72">
        <v>0</v>
      </c>
      <c r="BW11" s="72">
        <v>45632</v>
      </c>
      <c r="BX11" s="72">
        <v>152</v>
      </c>
      <c r="BY11" s="72">
        <v>0</v>
      </c>
      <c r="BZ11" s="72">
        <f t="shared" si="31"/>
        <v>25535</v>
      </c>
      <c r="CA11" s="72">
        <v>0</v>
      </c>
      <c r="CB11" s="72">
        <v>25530</v>
      </c>
      <c r="CC11" s="72">
        <v>5</v>
      </c>
      <c r="CD11" s="72">
        <v>0</v>
      </c>
      <c r="CE11" s="73" t="s">
        <v>264</v>
      </c>
      <c r="CF11" s="72">
        <v>2625</v>
      </c>
      <c r="CG11" s="72">
        <v>2156</v>
      </c>
      <c r="CH11" s="72">
        <f t="shared" si="32"/>
        <v>113212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264</v>
      </c>
      <c r="CQ11" s="72">
        <f t="shared" si="40"/>
        <v>492520</v>
      </c>
      <c r="CR11" s="72">
        <f t="shared" si="41"/>
        <v>127613</v>
      </c>
      <c r="CS11" s="72">
        <f t="shared" si="42"/>
        <v>33565</v>
      </c>
      <c r="CT11" s="72">
        <f t="shared" si="43"/>
        <v>0</v>
      </c>
      <c r="CU11" s="72">
        <f t="shared" si="44"/>
        <v>94048</v>
      </c>
      <c r="CV11" s="72">
        <f t="shared" si="45"/>
        <v>0</v>
      </c>
      <c r="CW11" s="72">
        <f t="shared" si="46"/>
        <v>186301</v>
      </c>
      <c r="CX11" s="72">
        <f t="shared" si="47"/>
        <v>0</v>
      </c>
      <c r="CY11" s="72">
        <f t="shared" si="48"/>
        <v>181217</v>
      </c>
      <c r="CZ11" s="72">
        <f t="shared" si="49"/>
        <v>5084</v>
      </c>
      <c r="DA11" s="72">
        <f t="shared" si="50"/>
        <v>0</v>
      </c>
      <c r="DB11" s="72">
        <f t="shared" si="51"/>
        <v>172306</v>
      </c>
      <c r="DC11" s="72">
        <f t="shared" si="52"/>
        <v>115112</v>
      </c>
      <c r="DD11" s="72">
        <f t="shared" si="53"/>
        <v>56932</v>
      </c>
      <c r="DE11" s="72">
        <f t="shared" si="54"/>
        <v>162</v>
      </c>
      <c r="DF11" s="72">
        <f t="shared" si="55"/>
        <v>100</v>
      </c>
      <c r="DG11" s="73" t="s">
        <v>264</v>
      </c>
      <c r="DH11" s="72">
        <f t="shared" si="56"/>
        <v>6300</v>
      </c>
      <c r="DI11" s="72">
        <f t="shared" si="57"/>
        <v>31746</v>
      </c>
      <c r="DJ11" s="72">
        <f t="shared" si="58"/>
        <v>524266</v>
      </c>
    </row>
    <row r="12" spans="1:114" s="50" customFormat="1" ht="12" customHeight="1">
      <c r="A12" s="53" t="s">
        <v>265</v>
      </c>
      <c r="B12" s="54" t="s">
        <v>274</v>
      </c>
      <c r="C12" s="53" t="s">
        <v>275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94806</v>
      </c>
      <c r="T12" s="74">
        <v>0</v>
      </c>
      <c r="U12" s="74">
        <v>0</v>
      </c>
      <c r="V12" s="74">
        <f t="shared" si="10"/>
        <v>0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4">
        <f t="shared" si="16"/>
        <v>94806</v>
      </c>
      <c r="AC12" s="74">
        <f t="shared" si="17"/>
        <v>0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264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264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264</v>
      </c>
      <c r="BO12" s="74">
        <f t="shared" si="28"/>
        <v>94806</v>
      </c>
      <c r="BP12" s="74">
        <f t="shared" si="29"/>
        <v>49831</v>
      </c>
      <c r="BQ12" s="74">
        <v>23411</v>
      </c>
      <c r="BR12" s="74">
        <v>0</v>
      </c>
      <c r="BS12" s="74">
        <v>26420</v>
      </c>
      <c r="BT12" s="74">
        <v>0</v>
      </c>
      <c r="BU12" s="74">
        <f t="shared" si="30"/>
        <v>43355</v>
      </c>
      <c r="BV12" s="74">
        <v>0</v>
      </c>
      <c r="BW12" s="74">
        <v>43355</v>
      </c>
      <c r="BX12" s="74">
        <v>0</v>
      </c>
      <c r="BY12" s="74">
        <v>0</v>
      </c>
      <c r="BZ12" s="74">
        <f t="shared" si="31"/>
        <v>1620</v>
      </c>
      <c r="CA12" s="74">
        <v>0</v>
      </c>
      <c r="CB12" s="74">
        <v>1620</v>
      </c>
      <c r="CC12" s="74">
        <v>0</v>
      </c>
      <c r="CD12" s="74">
        <v>0</v>
      </c>
      <c r="CE12" s="75" t="s">
        <v>264</v>
      </c>
      <c r="CF12" s="74">
        <v>0</v>
      </c>
      <c r="CG12" s="74">
        <v>0</v>
      </c>
      <c r="CH12" s="74">
        <f t="shared" si="32"/>
        <v>94806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264</v>
      </c>
      <c r="CQ12" s="74">
        <f t="shared" si="40"/>
        <v>94806</v>
      </c>
      <c r="CR12" s="74">
        <f t="shared" si="41"/>
        <v>49831</v>
      </c>
      <c r="CS12" s="74">
        <f t="shared" si="42"/>
        <v>23411</v>
      </c>
      <c r="CT12" s="74">
        <f t="shared" si="43"/>
        <v>0</v>
      </c>
      <c r="CU12" s="74">
        <f t="shared" si="44"/>
        <v>26420</v>
      </c>
      <c r="CV12" s="74">
        <f t="shared" si="45"/>
        <v>0</v>
      </c>
      <c r="CW12" s="74">
        <f t="shared" si="46"/>
        <v>43355</v>
      </c>
      <c r="CX12" s="74">
        <f t="shared" si="47"/>
        <v>0</v>
      </c>
      <c r="CY12" s="74">
        <f t="shared" si="48"/>
        <v>43355</v>
      </c>
      <c r="CZ12" s="74">
        <f t="shared" si="49"/>
        <v>0</v>
      </c>
      <c r="DA12" s="74">
        <f t="shared" si="50"/>
        <v>0</v>
      </c>
      <c r="DB12" s="74">
        <f t="shared" si="51"/>
        <v>1620</v>
      </c>
      <c r="DC12" s="74">
        <f t="shared" si="52"/>
        <v>0</v>
      </c>
      <c r="DD12" s="74">
        <f t="shared" si="53"/>
        <v>1620</v>
      </c>
      <c r="DE12" s="74">
        <f t="shared" si="54"/>
        <v>0</v>
      </c>
      <c r="DF12" s="74">
        <f t="shared" si="55"/>
        <v>0</v>
      </c>
      <c r="DG12" s="75" t="s">
        <v>264</v>
      </c>
      <c r="DH12" s="74">
        <f t="shared" si="56"/>
        <v>0</v>
      </c>
      <c r="DI12" s="74">
        <f t="shared" si="57"/>
        <v>0</v>
      </c>
      <c r="DJ12" s="74">
        <f t="shared" si="58"/>
        <v>94806</v>
      </c>
    </row>
    <row r="13" spans="1:114" s="50" customFormat="1" ht="12" customHeight="1">
      <c r="A13" s="53" t="s">
        <v>265</v>
      </c>
      <c r="B13" s="54" t="s">
        <v>276</v>
      </c>
      <c r="C13" s="53" t="s">
        <v>277</v>
      </c>
      <c r="D13" s="74">
        <f t="shared" si="6"/>
        <v>122170</v>
      </c>
      <c r="E13" s="74">
        <f t="shared" si="7"/>
        <v>70080</v>
      </c>
      <c r="F13" s="74">
        <v>0</v>
      </c>
      <c r="G13" s="74">
        <v>0</v>
      </c>
      <c r="H13" s="74">
        <v>0</v>
      </c>
      <c r="I13" s="74">
        <v>70080</v>
      </c>
      <c r="J13" s="74">
        <v>292904</v>
      </c>
      <c r="K13" s="74">
        <v>0</v>
      </c>
      <c r="L13" s="74">
        <v>52090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122170</v>
      </c>
      <c r="W13" s="74">
        <f t="shared" si="11"/>
        <v>70080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70080</v>
      </c>
      <c r="AB13" s="74">
        <f t="shared" si="16"/>
        <v>292904</v>
      </c>
      <c r="AC13" s="74">
        <f t="shared" si="17"/>
        <v>0</v>
      </c>
      <c r="AD13" s="74">
        <f t="shared" si="18"/>
        <v>52090</v>
      </c>
      <c r="AE13" s="74">
        <f t="shared" si="19"/>
        <v>107006</v>
      </c>
      <c r="AF13" s="74">
        <f t="shared" si="20"/>
        <v>107006</v>
      </c>
      <c r="AG13" s="74">
        <v>0</v>
      </c>
      <c r="AH13" s="74">
        <v>89681</v>
      </c>
      <c r="AI13" s="74">
        <v>17325</v>
      </c>
      <c r="AJ13" s="74">
        <v>0</v>
      </c>
      <c r="AK13" s="74">
        <v>0</v>
      </c>
      <c r="AL13" s="75" t="s">
        <v>264</v>
      </c>
      <c r="AM13" s="74">
        <f t="shared" si="21"/>
        <v>232203</v>
      </c>
      <c r="AN13" s="74">
        <f t="shared" si="22"/>
        <v>78062</v>
      </c>
      <c r="AO13" s="74">
        <v>19911</v>
      </c>
      <c r="AP13" s="74">
        <v>0</v>
      </c>
      <c r="AQ13" s="74">
        <v>45182</v>
      </c>
      <c r="AR13" s="74">
        <v>12969</v>
      </c>
      <c r="AS13" s="74">
        <f t="shared" si="23"/>
        <v>32964</v>
      </c>
      <c r="AT13" s="74">
        <v>0</v>
      </c>
      <c r="AU13" s="74">
        <v>28210</v>
      </c>
      <c r="AV13" s="74">
        <v>4754</v>
      </c>
      <c r="AW13" s="74">
        <v>0</v>
      </c>
      <c r="AX13" s="74">
        <f t="shared" si="24"/>
        <v>121177</v>
      </c>
      <c r="AY13" s="74">
        <v>82670</v>
      </c>
      <c r="AZ13" s="74">
        <v>35778</v>
      </c>
      <c r="BA13" s="74">
        <v>2729</v>
      </c>
      <c r="BB13" s="74">
        <v>0</v>
      </c>
      <c r="BC13" s="75" t="s">
        <v>264</v>
      </c>
      <c r="BD13" s="74">
        <v>0</v>
      </c>
      <c r="BE13" s="74">
        <v>75865</v>
      </c>
      <c r="BF13" s="74">
        <f t="shared" si="25"/>
        <v>415074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264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264</v>
      </c>
      <c r="CF13" s="74">
        <v>0</v>
      </c>
      <c r="CG13" s="74">
        <v>0</v>
      </c>
      <c r="CH13" s="74">
        <f t="shared" si="32"/>
        <v>0</v>
      </c>
      <c r="CI13" s="74">
        <f t="shared" si="33"/>
        <v>107006</v>
      </c>
      <c r="CJ13" s="74">
        <f t="shared" si="34"/>
        <v>107006</v>
      </c>
      <c r="CK13" s="74">
        <f t="shared" si="35"/>
        <v>0</v>
      </c>
      <c r="CL13" s="74">
        <f t="shared" si="36"/>
        <v>89681</v>
      </c>
      <c r="CM13" s="74">
        <f t="shared" si="37"/>
        <v>17325</v>
      </c>
      <c r="CN13" s="74">
        <f t="shared" si="38"/>
        <v>0</v>
      </c>
      <c r="CO13" s="74">
        <f t="shared" si="39"/>
        <v>0</v>
      </c>
      <c r="CP13" s="75" t="s">
        <v>264</v>
      </c>
      <c r="CQ13" s="74">
        <f t="shared" si="40"/>
        <v>232203</v>
      </c>
      <c r="CR13" s="74">
        <f t="shared" si="41"/>
        <v>78062</v>
      </c>
      <c r="CS13" s="74">
        <f t="shared" si="42"/>
        <v>19911</v>
      </c>
      <c r="CT13" s="74">
        <f t="shared" si="43"/>
        <v>0</v>
      </c>
      <c r="CU13" s="74">
        <f t="shared" si="44"/>
        <v>45182</v>
      </c>
      <c r="CV13" s="74">
        <f t="shared" si="45"/>
        <v>12969</v>
      </c>
      <c r="CW13" s="74">
        <f t="shared" si="46"/>
        <v>32964</v>
      </c>
      <c r="CX13" s="74">
        <f t="shared" si="47"/>
        <v>0</v>
      </c>
      <c r="CY13" s="74">
        <f t="shared" si="48"/>
        <v>28210</v>
      </c>
      <c r="CZ13" s="74">
        <f t="shared" si="49"/>
        <v>4754</v>
      </c>
      <c r="DA13" s="74">
        <f t="shared" si="50"/>
        <v>0</v>
      </c>
      <c r="DB13" s="74">
        <f t="shared" si="51"/>
        <v>121177</v>
      </c>
      <c r="DC13" s="74">
        <f t="shared" si="52"/>
        <v>82670</v>
      </c>
      <c r="DD13" s="74">
        <f t="shared" si="53"/>
        <v>35778</v>
      </c>
      <c r="DE13" s="74">
        <f t="shared" si="54"/>
        <v>2729</v>
      </c>
      <c r="DF13" s="74">
        <f t="shared" si="55"/>
        <v>0</v>
      </c>
      <c r="DG13" s="75" t="s">
        <v>264</v>
      </c>
      <c r="DH13" s="74">
        <f t="shared" si="56"/>
        <v>0</v>
      </c>
      <c r="DI13" s="74">
        <f t="shared" si="57"/>
        <v>75865</v>
      </c>
      <c r="DJ13" s="74">
        <f t="shared" si="58"/>
        <v>415074</v>
      </c>
    </row>
    <row r="14" spans="1:114" s="50" customFormat="1" ht="12" customHeight="1">
      <c r="A14" s="53" t="s">
        <v>265</v>
      </c>
      <c r="B14" s="54" t="s">
        <v>278</v>
      </c>
      <c r="C14" s="53" t="s">
        <v>279</v>
      </c>
      <c r="D14" s="74">
        <f t="shared" si="6"/>
        <v>291876</v>
      </c>
      <c r="E14" s="74">
        <f t="shared" si="7"/>
        <v>291876</v>
      </c>
      <c r="F14" s="74">
        <v>0</v>
      </c>
      <c r="G14" s="74">
        <v>0</v>
      </c>
      <c r="H14" s="74">
        <v>0</v>
      </c>
      <c r="I14" s="74">
        <v>179379</v>
      </c>
      <c r="J14" s="74">
        <v>479834</v>
      </c>
      <c r="K14" s="74">
        <v>112497</v>
      </c>
      <c r="L14" s="74">
        <v>0</v>
      </c>
      <c r="M14" s="74">
        <f t="shared" si="8"/>
        <v>2639</v>
      </c>
      <c r="N14" s="74">
        <f t="shared" si="9"/>
        <v>2639</v>
      </c>
      <c r="O14" s="74">
        <v>0</v>
      </c>
      <c r="P14" s="74">
        <v>0</v>
      </c>
      <c r="Q14" s="74">
        <v>0</v>
      </c>
      <c r="R14" s="74">
        <v>0</v>
      </c>
      <c r="S14" s="74">
        <v>126568</v>
      </c>
      <c r="T14" s="74">
        <v>2639</v>
      </c>
      <c r="U14" s="74">
        <v>0</v>
      </c>
      <c r="V14" s="74">
        <f t="shared" si="10"/>
        <v>294515</v>
      </c>
      <c r="W14" s="74">
        <f t="shared" si="11"/>
        <v>294515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179379</v>
      </c>
      <c r="AB14" s="74">
        <f t="shared" si="16"/>
        <v>606402</v>
      </c>
      <c r="AC14" s="74">
        <f t="shared" si="17"/>
        <v>115136</v>
      </c>
      <c r="AD14" s="74">
        <f t="shared" si="18"/>
        <v>0</v>
      </c>
      <c r="AE14" s="74">
        <f t="shared" si="19"/>
        <v>3056</v>
      </c>
      <c r="AF14" s="74">
        <f t="shared" si="20"/>
        <v>3056</v>
      </c>
      <c r="AG14" s="74">
        <v>0</v>
      </c>
      <c r="AH14" s="74">
        <v>0</v>
      </c>
      <c r="AI14" s="74">
        <v>0</v>
      </c>
      <c r="AJ14" s="74">
        <v>3056</v>
      </c>
      <c r="AK14" s="74">
        <v>0</v>
      </c>
      <c r="AL14" s="75" t="s">
        <v>264</v>
      </c>
      <c r="AM14" s="74">
        <f t="shared" si="21"/>
        <v>760654</v>
      </c>
      <c r="AN14" s="74">
        <f t="shared" si="22"/>
        <v>82809</v>
      </c>
      <c r="AO14" s="74">
        <v>36804</v>
      </c>
      <c r="AP14" s="74">
        <v>0</v>
      </c>
      <c r="AQ14" s="74">
        <v>46005</v>
      </c>
      <c r="AR14" s="74">
        <v>0</v>
      </c>
      <c r="AS14" s="74">
        <f t="shared" si="23"/>
        <v>467778</v>
      </c>
      <c r="AT14" s="74">
        <v>0</v>
      </c>
      <c r="AU14" s="74">
        <v>456047</v>
      </c>
      <c r="AV14" s="74">
        <v>11731</v>
      </c>
      <c r="AW14" s="74">
        <v>0</v>
      </c>
      <c r="AX14" s="74">
        <f t="shared" si="24"/>
        <v>210067</v>
      </c>
      <c r="AY14" s="74">
        <v>0</v>
      </c>
      <c r="AZ14" s="74">
        <v>210067</v>
      </c>
      <c r="BA14" s="74">
        <v>0</v>
      </c>
      <c r="BB14" s="74">
        <v>0</v>
      </c>
      <c r="BC14" s="75" t="s">
        <v>264</v>
      </c>
      <c r="BD14" s="74">
        <v>0</v>
      </c>
      <c r="BE14" s="74">
        <v>8000</v>
      </c>
      <c r="BF14" s="74">
        <f t="shared" si="25"/>
        <v>771710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264</v>
      </c>
      <c r="BO14" s="74">
        <f t="shared" si="28"/>
        <v>129207</v>
      </c>
      <c r="BP14" s="74">
        <f t="shared" si="29"/>
        <v>20746</v>
      </c>
      <c r="BQ14" s="74">
        <v>20746</v>
      </c>
      <c r="BR14" s="74">
        <v>0</v>
      </c>
      <c r="BS14" s="74">
        <v>0</v>
      </c>
      <c r="BT14" s="74">
        <v>0</v>
      </c>
      <c r="BU14" s="74">
        <f t="shared" si="30"/>
        <v>82791</v>
      </c>
      <c r="BV14" s="74">
        <v>0</v>
      </c>
      <c r="BW14" s="74">
        <v>82791</v>
      </c>
      <c r="BX14" s="74">
        <v>0</v>
      </c>
      <c r="BY14" s="74">
        <v>0</v>
      </c>
      <c r="BZ14" s="74">
        <f t="shared" si="31"/>
        <v>25670</v>
      </c>
      <c r="CA14" s="74">
        <v>0</v>
      </c>
      <c r="CB14" s="74">
        <v>25670</v>
      </c>
      <c r="CC14" s="74">
        <v>0</v>
      </c>
      <c r="CD14" s="74">
        <v>0</v>
      </c>
      <c r="CE14" s="75" t="s">
        <v>264</v>
      </c>
      <c r="CF14" s="74">
        <v>0</v>
      </c>
      <c r="CG14" s="74">
        <v>0</v>
      </c>
      <c r="CH14" s="74">
        <f t="shared" si="32"/>
        <v>129207</v>
      </c>
      <c r="CI14" s="74">
        <f t="shared" si="33"/>
        <v>3056</v>
      </c>
      <c r="CJ14" s="74">
        <f t="shared" si="34"/>
        <v>3056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3056</v>
      </c>
      <c r="CO14" s="74">
        <f t="shared" si="39"/>
        <v>0</v>
      </c>
      <c r="CP14" s="75" t="s">
        <v>264</v>
      </c>
      <c r="CQ14" s="74">
        <f t="shared" si="40"/>
        <v>889861</v>
      </c>
      <c r="CR14" s="74">
        <f t="shared" si="41"/>
        <v>103555</v>
      </c>
      <c r="CS14" s="74">
        <f t="shared" si="42"/>
        <v>57550</v>
      </c>
      <c r="CT14" s="74">
        <f t="shared" si="43"/>
        <v>0</v>
      </c>
      <c r="CU14" s="74">
        <f t="shared" si="44"/>
        <v>46005</v>
      </c>
      <c r="CV14" s="74">
        <f t="shared" si="45"/>
        <v>0</v>
      </c>
      <c r="CW14" s="74">
        <f t="shared" si="46"/>
        <v>550569</v>
      </c>
      <c r="CX14" s="74">
        <f t="shared" si="47"/>
        <v>0</v>
      </c>
      <c r="CY14" s="74">
        <f t="shared" si="48"/>
        <v>538838</v>
      </c>
      <c r="CZ14" s="74">
        <f t="shared" si="49"/>
        <v>11731</v>
      </c>
      <c r="DA14" s="74">
        <f t="shared" si="50"/>
        <v>0</v>
      </c>
      <c r="DB14" s="74">
        <f t="shared" si="51"/>
        <v>235737</v>
      </c>
      <c r="DC14" s="74">
        <f t="shared" si="52"/>
        <v>0</v>
      </c>
      <c r="DD14" s="74">
        <f t="shared" si="53"/>
        <v>235737</v>
      </c>
      <c r="DE14" s="74">
        <f t="shared" si="54"/>
        <v>0</v>
      </c>
      <c r="DF14" s="74">
        <f t="shared" si="55"/>
        <v>0</v>
      </c>
      <c r="DG14" s="75" t="s">
        <v>264</v>
      </c>
      <c r="DH14" s="74">
        <f t="shared" si="56"/>
        <v>0</v>
      </c>
      <c r="DI14" s="74">
        <f t="shared" si="57"/>
        <v>8000</v>
      </c>
      <c r="DJ14" s="74">
        <f t="shared" si="58"/>
        <v>900917</v>
      </c>
    </row>
    <row r="15" spans="1:114" s="50" customFormat="1" ht="12" customHeight="1">
      <c r="A15" s="53" t="s">
        <v>265</v>
      </c>
      <c r="B15" s="54" t="s">
        <v>280</v>
      </c>
      <c r="C15" s="53" t="s">
        <v>281</v>
      </c>
      <c r="D15" s="74">
        <f t="shared" si="6"/>
        <v>68498</v>
      </c>
      <c r="E15" s="74">
        <f t="shared" si="7"/>
        <v>68498</v>
      </c>
      <c r="F15" s="74">
        <v>0</v>
      </c>
      <c r="G15" s="74">
        <v>0</v>
      </c>
      <c r="H15" s="74">
        <v>0</v>
      </c>
      <c r="I15" s="74">
        <v>68475</v>
      </c>
      <c r="J15" s="74">
        <v>176126</v>
      </c>
      <c r="K15" s="74">
        <v>23</v>
      </c>
      <c r="L15" s="74">
        <v>0</v>
      </c>
      <c r="M15" s="74">
        <f t="shared" si="8"/>
        <v>77270</v>
      </c>
      <c r="N15" s="74">
        <f t="shared" si="9"/>
        <v>77270</v>
      </c>
      <c r="O15" s="74">
        <v>0</v>
      </c>
      <c r="P15" s="74">
        <v>0</v>
      </c>
      <c r="Q15" s="74">
        <v>0</v>
      </c>
      <c r="R15" s="74">
        <v>28</v>
      </c>
      <c r="S15" s="74">
        <v>93428</v>
      </c>
      <c r="T15" s="74">
        <v>77242</v>
      </c>
      <c r="U15" s="74">
        <v>0</v>
      </c>
      <c r="V15" s="74">
        <f t="shared" si="10"/>
        <v>145768</v>
      </c>
      <c r="W15" s="74">
        <f t="shared" si="11"/>
        <v>145768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68503</v>
      </c>
      <c r="AB15" s="74">
        <f t="shared" si="16"/>
        <v>269554</v>
      </c>
      <c r="AC15" s="74">
        <f t="shared" si="17"/>
        <v>77265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264</v>
      </c>
      <c r="AM15" s="74">
        <f t="shared" si="21"/>
        <v>244624</v>
      </c>
      <c r="AN15" s="74">
        <f t="shared" si="22"/>
        <v>44640</v>
      </c>
      <c r="AO15" s="74">
        <v>27253</v>
      </c>
      <c r="AP15" s="74">
        <v>0</v>
      </c>
      <c r="AQ15" s="74">
        <v>17387</v>
      </c>
      <c r="AR15" s="74">
        <v>0</v>
      </c>
      <c r="AS15" s="74">
        <f t="shared" si="23"/>
        <v>96916</v>
      </c>
      <c r="AT15" s="74">
        <v>0</v>
      </c>
      <c r="AU15" s="74">
        <v>96916</v>
      </c>
      <c r="AV15" s="74">
        <v>0</v>
      </c>
      <c r="AW15" s="74">
        <v>0</v>
      </c>
      <c r="AX15" s="74">
        <f t="shared" si="24"/>
        <v>103068</v>
      </c>
      <c r="AY15" s="74">
        <v>0</v>
      </c>
      <c r="AZ15" s="74">
        <v>57808</v>
      </c>
      <c r="BA15" s="74">
        <v>45260</v>
      </c>
      <c r="BB15" s="74">
        <v>0</v>
      </c>
      <c r="BC15" s="75" t="s">
        <v>264</v>
      </c>
      <c r="BD15" s="74">
        <v>0</v>
      </c>
      <c r="BE15" s="74">
        <v>0</v>
      </c>
      <c r="BF15" s="74">
        <f t="shared" si="25"/>
        <v>244624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264</v>
      </c>
      <c r="BO15" s="74">
        <f t="shared" si="28"/>
        <v>170698</v>
      </c>
      <c r="BP15" s="74">
        <f t="shared" si="29"/>
        <v>26726</v>
      </c>
      <c r="BQ15" s="74">
        <v>26726</v>
      </c>
      <c r="BR15" s="74">
        <v>0</v>
      </c>
      <c r="BS15" s="74">
        <v>0</v>
      </c>
      <c r="BT15" s="74">
        <v>0</v>
      </c>
      <c r="BU15" s="74">
        <f t="shared" si="30"/>
        <v>127849</v>
      </c>
      <c r="BV15" s="74">
        <v>0</v>
      </c>
      <c r="BW15" s="74">
        <v>127849</v>
      </c>
      <c r="BX15" s="74">
        <v>0</v>
      </c>
      <c r="BY15" s="74">
        <v>0</v>
      </c>
      <c r="BZ15" s="74">
        <f t="shared" si="31"/>
        <v>16123</v>
      </c>
      <c r="CA15" s="74">
        <v>0</v>
      </c>
      <c r="CB15" s="74">
        <v>14685</v>
      </c>
      <c r="CC15" s="74">
        <v>1438</v>
      </c>
      <c r="CD15" s="74">
        <v>0</v>
      </c>
      <c r="CE15" s="75" t="s">
        <v>264</v>
      </c>
      <c r="CF15" s="74">
        <v>0</v>
      </c>
      <c r="CG15" s="74">
        <v>0</v>
      </c>
      <c r="CH15" s="74">
        <f t="shared" si="32"/>
        <v>170698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264</v>
      </c>
      <c r="CQ15" s="74">
        <f t="shared" si="40"/>
        <v>415322</v>
      </c>
      <c r="CR15" s="74">
        <f t="shared" si="41"/>
        <v>71366</v>
      </c>
      <c r="CS15" s="74">
        <f t="shared" si="42"/>
        <v>53979</v>
      </c>
      <c r="CT15" s="74">
        <f t="shared" si="43"/>
        <v>0</v>
      </c>
      <c r="CU15" s="74">
        <f t="shared" si="44"/>
        <v>17387</v>
      </c>
      <c r="CV15" s="74">
        <f t="shared" si="45"/>
        <v>0</v>
      </c>
      <c r="CW15" s="74">
        <f t="shared" si="46"/>
        <v>224765</v>
      </c>
      <c r="CX15" s="74">
        <f t="shared" si="47"/>
        <v>0</v>
      </c>
      <c r="CY15" s="74">
        <f t="shared" si="48"/>
        <v>224765</v>
      </c>
      <c r="CZ15" s="74">
        <f t="shared" si="49"/>
        <v>0</v>
      </c>
      <c r="DA15" s="74">
        <f t="shared" si="50"/>
        <v>0</v>
      </c>
      <c r="DB15" s="74">
        <f t="shared" si="51"/>
        <v>119191</v>
      </c>
      <c r="DC15" s="74">
        <f t="shared" si="52"/>
        <v>0</v>
      </c>
      <c r="DD15" s="74">
        <f t="shared" si="53"/>
        <v>72493</v>
      </c>
      <c r="DE15" s="74">
        <f t="shared" si="54"/>
        <v>46698</v>
      </c>
      <c r="DF15" s="74">
        <f t="shared" si="55"/>
        <v>0</v>
      </c>
      <c r="DG15" s="75" t="s">
        <v>264</v>
      </c>
      <c r="DH15" s="74">
        <f t="shared" si="56"/>
        <v>0</v>
      </c>
      <c r="DI15" s="74">
        <f t="shared" si="57"/>
        <v>0</v>
      </c>
      <c r="DJ15" s="74">
        <f t="shared" si="58"/>
        <v>415322</v>
      </c>
    </row>
    <row r="16" spans="1:114" s="50" customFormat="1" ht="12" customHeight="1">
      <c r="A16" s="53" t="s">
        <v>265</v>
      </c>
      <c r="B16" s="54" t="s">
        <v>282</v>
      </c>
      <c r="C16" s="53" t="s">
        <v>283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49954</v>
      </c>
      <c r="K16" s="74">
        <v>0</v>
      </c>
      <c r="L16" s="74">
        <v>0</v>
      </c>
      <c r="M16" s="74">
        <f t="shared" si="8"/>
        <v>12631</v>
      </c>
      <c r="N16" s="74">
        <f t="shared" si="9"/>
        <v>12631</v>
      </c>
      <c r="O16" s="74">
        <v>0</v>
      </c>
      <c r="P16" s="74">
        <v>0</v>
      </c>
      <c r="Q16" s="74">
        <v>0</v>
      </c>
      <c r="R16" s="74">
        <v>0</v>
      </c>
      <c r="S16" s="74">
        <v>191301</v>
      </c>
      <c r="T16" s="74">
        <v>12631</v>
      </c>
      <c r="U16" s="74">
        <v>0</v>
      </c>
      <c r="V16" s="74">
        <f t="shared" si="10"/>
        <v>12631</v>
      </c>
      <c r="W16" s="74">
        <f t="shared" si="11"/>
        <v>12631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4">
        <f t="shared" si="16"/>
        <v>241255</v>
      </c>
      <c r="AC16" s="74">
        <f t="shared" si="17"/>
        <v>12631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264</v>
      </c>
      <c r="AM16" s="74">
        <f t="shared" si="21"/>
        <v>44320</v>
      </c>
      <c r="AN16" s="74">
        <f t="shared" si="22"/>
        <v>7877</v>
      </c>
      <c r="AO16" s="74">
        <v>7877</v>
      </c>
      <c r="AP16" s="74">
        <v>0</v>
      </c>
      <c r="AQ16" s="74">
        <v>0</v>
      </c>
      <c r="AR16" s="74">
        <v>0</v>
      </c>
      <c r="AS16" s="74">
        <f t="shared" si="23"/>
        <v>15969</v>
      </c>
      <c r="AT16" s="74">
        <v>0</v>
      </c>
      <c r="AU16" s="74">
        <v>0</v>
      </c>
      <c r="AV16" s="74">
        <v>15969</v>
      </c>
      <c r="AW16" s="74">
        <v>0</v>
      </c>
      <c r="AX16" s="74">
        <f t="shared" si="24"/>
        <v>20474</v>
      </c>
      <c r="AY16" s="74">
        <v>0</v>
      </c>
      <c r="AZ16" s="74">
        <v>0</v>
      </c>
      <c r="BA16" s="74">
        <v>20474</v>
      </c>
      <c r="BB16" s="74">
        <v>0</v>
      </c>
      <c r="BC16" s="75" t="s">
        <v>264</v>
      </c>
      <c r="BD16" s="74">
        <v>0</v>
      </c>
      <c r="BE16" s="74">
        <v>5634</v>
      </c>
      <c r="BF16" s="74">
        <f t="shared" si="25"/>
        <v>49954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264</v>
      </c>
      <c r="BO16" s="74">
        <f t="shared" si="28"/>
        <v>201400</v>
      </c>
      <c r="BP16" s="74">
        <f t="shared" si="29"/>
        <v>44963</v>
      </c>
      <c r="BQ16" s="74">
        <v>44963</v>
      </c>
      <c r="BR16" s="74">
        <v>0</v>
      </c>
      <c r="BS16" s="74">
        <v>0</v>
      </c>
      <c r="BT16" s="74">
        <v>0</v>
      </c>
      <c r="BU16" s="74">
        <f t="shared" si="30"/>
        <v>109467</v>
      </c>
      <c r="BV16" s="74">
        <v>0</v>
      </c>
      <c r="BW16" s="74">
        <v>109467</v>
      </c>
      <c r="BX16" s="74">
        <v>0</v>
      </c>
      <c r="BY16" s="74">
        <v>0</v>
      </c>
      <c r="BZ16" s="74">
        <f t="shared" si="31"/>
        <v>46970</v>
      </c>
      <c r="CA16" s="74">
        <v>0</v>
      </c>
      <c r="CB16" s="74">
        <v>43303</v>
      </c>
      <c r="CC16" s="74">
        <v>3667</v>
      </c>
      <c r="CD16" s="74">
        <v>0</v>
      </c>
      <c r="CE16" s="75" t="s">
        <v>264</v>
      </c>
      <c r="CF16" s="74">
        <v>0</v>
      </c>
      <c r="CG16" s="74">
        <v>2532</v>
      </c>
      <c r="CH16" s="74">
        <f t="shared" si="32"/>
        <v>203932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264</v>
      </c>
      <c r="CQ16" s="74">
        <f t="shared" si="40"/>
        <v>245720</v>
      </c>
      <c r="CR16" s="74">
        <f t="shared" si="41"/>
        <v>52840</v>
      </c>
      <c r="CS16" s="74">
        <f t="shared" si="42"/>
        <v>52840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125436</v>
      </c>
      <c r="CX16" s="74">
        <f t="shared" si="47"/>
        <v>0</v>
      </c>
      <c r="CY16" s="74">
        <f t="shared" si="48"/>
        <v>109467</v>
      </c>
      <c r="CZ16" s="74">
        <f t="shared" si="49"/>
        <v>15969</v>
      </c>
      <c r="DA16" s="74">
        <f t="shared" si="50"/>
        <v>0</v>
      </c>
      <c r="DB16" s="74">
        <f t="shared" si="51"/>
        <v>67444</v>
      </c>
      <c r="DC16" s="74">
        <f t="shared" si="52"/>
        <v>0</v>
      </c>
      <c r="DD16" s="74">
        <f t="shared" si="53"/>
        <v>43303</v>
      </c>
      <c r="DE16" s="74">
        <f t="shared" si="54"/>
        <v>24141</v>
      </c>
      <c r="DF16" s="74">
        <f t="shared" si="55"/>
        <v>0</v>
      </c>
      <c r="DG16" s="75" t="s">
        <v>264</v>
      </c>
      <c r="DH16" s="74">
        <f t="shared" si="56"/>
        <v>0</v>
      </c>
      <c r="DI16" s="74">
        <f t="shared" si="57"/>
        <v>8166</v>
      </c>
      <c r="DJ16" s="74">
        <f t="shared" si="58"/>
        <v>253886</v>
      </c>
    </row>
    <row r="17" spans="1:114" s="50" customFormat="1" ht="12" customHeight="1">
      <c r="A17" s="53" t="s">
        <v>265</v>
      </c>
      <c r="B17" s="54" t="s">
        <v>284</v>
      </c>
      <c r="C17" s="53" t="s">
        <v>285</v>
      </c>
      <c r="D17" s="74">
        <f t="shared" si="6"/>
        <v>116420</v>
      </c>
      <c r="E17" s="74">
        <f t="shared" si="7"/>
        <v>116420</v>
      </c>
      <c r="F17" s="74">
        <v>0</v>
      </c>
      <c r="G17" s="74">
        <v>0</v>
      </c>
      <c r="H17" s="74">
        <v>0</v>
      </c>
      <c r="I17" s="74">
        <v>80322</v>
      </c>
      <c r="J17" s="74">
        <v>635617</v>
      </c>
      <c r="K17" s="74">
        <v>36098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116420</v>
      </c>
      <c r="W17" s="74">
        <f t="shared" si="11"/>
        <v>116420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80322</v>
      </c>
      <c r="AB17" s="74">
        <f t="shared" si="16"/>
        <v>635617</v>
      </c>
      <c r="AC17" s="74">
        <f t="shared" si="17"/>
        <v>36098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264</v>
      </c>
      <c r="AM17" s="74">
        <f t="shared" si="21"/>
        <v>752037</v>
      </c>
      <c r="AN17" s="74">
        <f t="shared" si="22"/>
        <v>47355</v>
      </c>
      <c r="AO17" s="74">
        <v>47355</v>
      </c>
      <c r="AP17" s="74">
        <v>0</v>
      </c>
      <c r="AQ17" s="74"/>
      <c r="AR17" s="74">
        <v>0</v>
      </c>
      <c r="AS17" s="74">
        <f t="shared" si="23"/>
        <v>309731</v>
      </c>
      <c r="AT17" s="74">
        <v>619</v>
      </c>
      <c r="AU17" s="74">
        <v>259970</v>
      </c>
      <c r="AV17" s="74">
        <v>49142</v>
      </c>
      <c r="AW17" s="74">
        <v>0</v>
      </c>
      <c r="AX17" s="74">
        <f t="shared" si="24"/>
        <v>394951</v>
      </c>
      <c r="AY17" s="74">
        <v>189230</v>
      </c>
      <c r="AZ17" s="74">
        <v>166205</v>
      </c>
      <c r="BA17" s="74">
        <v>39516</v>
      </c>
      <c r="BB17" s="74">
        <v>0</v>
      </c>
      <c r="BC17" s="75" t="s">
        <v>264</v>
      </c>
      <c r="BD17" s="74">
        <v>0</v>
      </c>
      <c r="BE17" s="74">
        <v>0</v>
      </c>
      <c r="BF17" s="74">
        <f t="shared" si="25"/>
        <v>752037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264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264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264</v>
      </c>
      <c r="CQ17" s="74">
        <f t="shared" si="40"/>
        <v>752037</v>
      </c>
      <c r="CR17" s="74">
        <f t="shared" si="41"/>
        <v>47355</v>
      </c>
      <c r="CS17" s="74">
        <f t="shared" si="42"/>
        <v>47355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309731</v>
      </c>
      <c r="CX17" s="74">
        <f t="shared" si="47"/>
        <v>619</v>
      </c>
      <c r="CY17" s="74">
        <f t="shared" si="48"/>
        <v>259970</v>
      </c>
      <c r="CZ17" s="74">
        <f t="shared" si="49"/>
        <v>49142</v>
      </c>
      <c r="DA17" s="74">
        <f t="shared" si="50"/>
        <v>0</v>
      </c>
      <c r="DB17" s="74">
        <f t="shared" si="51"/>
        <v>394951</v>
      </c>
      <c r="DC17" s="74">
        <f t="shared" si="52"/>
        <v>189230</v>
      </c>
      <c r="DD17" s="74">
        <f t="shared" si="53"/>
        <v>166205</v>
      </c>
      <c r="DE17" s="74">
        <f t="shared" si="54"/>
        <v>39516</v>
      </c>
      <c r="DF17" s="74">
        <f t="shared" si="55"/>
        <v>0</v>
      </c>
      <c r="DG17" s="75" t="s">
        <v>264</v>
      </c>
      <c r="DH17" s="74">
        <f t="shared" si="56"/>
        <v>0</v>
      </c>
      <c r="DI17" s="74">
        <f t="shared" si="57"/>
        <v>0</v>
      </c>
      <c r="DJ17" s="74">
        <f t="shared" si="58"/>
        <v>752037</v>
      </c>
    </row>
    <row r="18" spans="1:114" s="50" customFormat="1" ht="12" customHeight="1">
      <c r="A18" s="53" t="s">
        <v>265</v>
      </c>
      <c r="B18" s="54" t="s">
        <v>286</v>
      </c>
      <c r="C18" s="53" t="s">
        <v>287</v>
      </c>
      <c r="D18" s="74">
        <f t="shared" si="6"/>
        <v>58912</v>
      </c>
      <c r="E18" s="74">
        <f t="shared" si="7"/>
        <v>58912</v>
      </c>
      <c r="F18" s="74">
        <v>0</v>
      </c>
      <c r="G18" s="74">
        <v>0</v>
      </c>
      <c r="H18" s="74">
        <v>0</v>
      </c>
      <c r="I18" s="74">
        <v>19675</v>
      </c>
      <c r="J18" s="74">
        <v>145046</v>
      </c>
      <c r="K18" s="74">
        <v>39237</v>
      </c>
      <c r="L18" s="74">
        <v>0</v>
      </c>
      <c r="M18" s="74">
        <f t="shared" si="8"/>
        <v>6161</v>
      </c>
      <c r="N18" s="74">
        <f t="shared" si="9"/>
        <v>6161</v>
      </c>
      <c r="O18" s="74">
        <v>0</v>
      </c>
      <c r="P18" s="74">
        <v>0</v>
      </c>
      <c r="Q18" s="74">
        <v>0</v>
      </c>
      <c r="R18" s="74">
        <v>0</v>
      </c>
      <c r="S18" s="74">
        <v>77495</v>
      </c>
      <c r="T18" s="74">
        <v>6161</v>
      </c>
      <c r="U18" s="74">
        <v>0</v>
      </c>
      <c r="V18" s="74">
        <f t="shared" si="10"/>
        <v>65073</v>
      </c>
      <c r="W18" s="74">
        <f t="shared" si="11"/>
        <v>65073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19675</v>
      </c>
      <c r="AB18" s="74">
        <f t="shared" si="16"/>
        <v>222541</v>
      </c>
      <c r="AC18" s="74">
        <f t="shared" si="17"/>
        <v>45398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264</v>
      </c>
      <c r="AM18" s="74">
        <f t="shared" si="21"/>
        <v>203958</v>
      </c>
      <c r="AN18" s="74">
        <f t="shared" si="22"/>
        <v>79312</v>
      </c>
      <c r="AO18" s="74">
        <v>18308</v>
      </c>
      <c r="AP18" s="74">
        <v>0</v>
      </c>
      <c r="AQ18" s="74">
        <v>61004</v>
      </c>
      <c r="AR18" s="74">
        <v>0</v>
      </c>
      <c r="AS18" s="74">
        <f t="shared" si="23"/>
        <v>101182</v>
      </c>
      <c r="AT18" s="74">
        <v>5766</v>
      </c>
      <c r="AU18" s="74">
        <v>86809</v>
      </c>
      <c r="AV18" s="74">
        <v>8607</v>
      </c>
      <c r="AW18" s="74">
        <v>0</v>
      </c>
      <c r="AX18" s="74">
        <f t="shared" si="24"/>
        <v>23464</v>
      </c>
      <c r="AY18" s="74">
        <v>19495</v>
      </c>
      <c r="AZ18" s="74">
        <v>0</v>
      </c>
      <c r="BA18" s="74">
        <v>3969</v>
      </c>
      <c r="BB18" s="74">
        <v>0</v>
      </c>
      <c r="BC18" s="75" t="s">
        <v>264</v>
      </c>
      <c r="BD18" s="74">
        <v>0</v>
      </c>
      <c r="BE18" s="74">
        <v>0</v>
      </c>
      <c r="BF18" s="74">
        <f t="shared" si="25"/>
        <v>203958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264</v>
      </c>
      <c r="BO18" s="74">
        <f t="shared" si="28"/>
        <v>77495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77495</v>
      </c>
      <c r="CA18" s="74">
        <v>0</v>
      </c>
      <c r="CB18" s="74">
        <v>77495</v>
      </c>
      <c r="CC18" s="74">
        <v>0</v>
      </c>
      <c r="CD18" s="74">
        <v>0</v>
      </c>
      <c r="CE18" s="75" t="s">
        <v>264</v>
      </c>
      <c r="CF18" s="74">
        <v>0</v>
      </c>
      <c r="CG18" s="74">
        <v>6161</v>
      </c>
      <c r="CH18" s="74">
        <f t="shared" si="32"/>
        <v>83656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264</v>
      </c>
      <c r="CQ18" s="74">
        <f t="shared" si="40"/>
        <v>281453</v>
      </c>
      <c r="CR18" s="74">
        <f t="shared" si="41"/>
        <v>79312</v>
      </c>
      <c r="CS18" s="74">
        <f t="shared" si="42"/>
        <v>18308</v>
      </c>
      <c r="CT18" s="74">
        <f t="shared" si="43"/>
        <v>0</v>
      </c>
      <c r="CU18" s="74">
        <f t="shared" si="44"/>
        <v>61004</v>
      </c>
      <c r="CV18" s="74">
        <f t="shared" si="45"/>
        <v>0</v>
      </c>
      <c r="CW18" s="74">
        <f t="shared" si="46"/>
        <v>101182</v>
      </c>
      <c r="CX18" s="74">
        <f t="shared" si="47"/>
        <v>5766</v>
      </c>
      <c r="CY18" s="74">
        <f t="shared" si="48"/>
        <v>86809</v>
      </c>
      <c r="CZ18" s="74">
        <f t="shared" si="49"/>
        <v>8607</v>
      </c>
      <c r="DA18" s="74">
        <f t="shared" si="50"/>
        <v>0</v>
      </c>
      <c r="DB18" s="74">
        <f t="shared" si="51"/>
        <v>100959</v>
      </c>
      <c r="DC18" s="74">
        <f t="shared" si="52"/>
        <v>19495</v>
      </c>
      <c r="DD18" s="74">
        <f t="shared" si="53"/>
        <v>77495</v>
      </c>
      <c r="DE18" s="74">
        <f t="shared" si="54"/>
        <v>3969</v>
      </c>
      <c r="DF18" s="74">
        <f t="shared" si="55"/>
        <v>0</v>
      </c>
      <c r="DG18" s="75" t="s">
        <v>264</v>
      </c>
      <c r="DH18" s="74">
        <f t="shared" si="56"/>
        <v>0</v>
      </c>
      <c r="DI18" s="74">
        <f t="shared" si="57"/>
        <v>6161</v>
      </c>
      <c r="DJ18" s="74">
        <f t="shared" si="58"/>
        <v>287614</v>
      </c>
    </row>
    <row r="19" spans="1:114" s="50" customFormat="1" ht="12" customHeight="1">
      <c r="A19" s="53" t="s">
        <v>265</v>
      </c>
      <c r="B19" s="54" t="s">
        <v>288</v>
      </c>
      <c r="C19" s="53" t="s">
        <v>289</v>
      </c>
      <c r="D19" s="74">
        <f t="shared" si="6"/>
        <v>110648</v>
      </c>
      <c r="E19" s="74">
        <f t="shared" si="7"/>
        <v>110648</v>
      </c>
      <c r="F19" s="74">
        <v>0</v>
      </c>
      <c r="G19" s="74">
        <v>0</v>
      </c>
      <c r="H19" s="74">
        <v>0</v>
      </c>
      <c r="I19" s="74">
        <v>18461</v>
      </c>
      <c r="J19" s="74">
        <v>392646</v>
      </c>
      <c r="K19" s="74">
        <v>92187</v>
      </c>
      <c r="L19" s="74">
        <v>0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110648</v>
      </c>
      <c r="W19" s="74">
        <f t="shared" si="11"/>
        <v>110648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18461</v>
      </c>
      <c r="AB19" s="74">
        <f t="shared" si="16"/>
        <v>392646</v>
      </c>
      <c r="AC19" s="74">
        <f t="shared" si="17"/>
        <v>92187</v>
      </c>
      <c r="AD19" s="74">
        <f t="shared" si="18"/>
        <v>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264</v>
      </c>
      <c r="AM19" s="74">
        <f t="shared" si="21"/>
        <v>473425</v>
      </c>
      <c r="AN19" s="74">
        <f t="shared" si="22"/>
        <v>65051</v>
      </c>
      <c r="AO19" s="74">
        <v>65051</v>
      </c>
      <c r="AP19" s="74">
        <v>0</v>
      </c>
      <c r="AQ19" s="74">
        <v>0</v>
      </c>
      <c r="AR19" s="74">
        <v>0</v>
      </c>
      <c r="AS19" s="74">
        <f t="shared" si="23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4"/>
        <v>408374</v>
      </c>
      <c r="AY19" s="74">
        <v>12551</v>
      </c>
      <c r="AZ19" s="74">
        <v>339528</v>
      </c>
      <c r="BA19" s="74">
        <v>56295</v>
      </c>
      <c r="BB19" s="74">
        <v>0</v>
      </c>
      <c r="BC19" s="75" t="s">
        <v>264</v>
      </c>
      <c r="BD19" s="74">
        <v>0</v>
      </c>
      <c r="BE19" s="74">
        <v>29869</v>
      </c>
      <c r="BF19" s="74">
        <f t="shared" si="25"/>
        <v>503294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264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264</v>
      </c>
      <c r="CF19" s="74">
        <v>0</v>
      </c>
      <c r="CG19" s="74">
        <v>0</v>
      </c>
      <c r="CH19" s="74">
        <f t="shared" si="32"/>
        <v>0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264</v>
      </c>
      <c r="CQ19" s="74">
        <f t="shared" si="40"/>
        <v>473425</v>
      </c>
      <c r="CR19" s="74">
        <f t="shared" si="41"/>
        <v>65051</v>
      </c>
      <c r="CS19" s="74">
        <f t="shared" si="42"/>
        <v>65051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408374</v>
      </c>
      <c r="DC19" s="74">
        <f t="shared" si="52"/>
        <v>12551</v>
      </c>
      <c r="DD19" s="74">
        <f t="shared" si="53"/>
        <v>339528</v>
      </c>
      <c r="DE19" s="74">
        <f t="shared" si="54"/>
        <v>56295</v>
      </c>
      <c r="DF19" s="74">
        <f t="shared" si="55"/>
        <v>0</v>
      </c>
      <c r="DG19" s="75" t="s">
        <v>264</v>
      </c>
      <c r="DH19" s="74">
        <f t="shared" si="56"/>
        <v>0</v>
      </c>
      <c r="DI19" s="74">
        <f t="shared" si="57"/>
        <v>29869</v>
      </c>
      <c r="DJ19" s="74">
        <f t="shared" si="58"/>
        <v>503294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290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291</v>
      </c>
      <c r="B2" s="147" t="s">
        <v>292</v>
      </c>
      <c r="C2" s="153" t="s">
        <v>293</v>
      </c>
      <c r="D2" s="136" t="s">
        <v>294</v>
      </c>
      <c r="E2" s="103"/>
      <c r="F2" s="103"/>
      <c r="G2" s="103"/>
      <c r="H2" s="103"/>
      <c r="I2" s="103"/>
      <c r="J2" s="103"/>
      <c r="K2" s="103"/>
      <c r="L2" s="104"/>
      <c r="M2" s="136" t="s">
        <v>295</v>
      </c>
      <c r="N2" s="103"/>
      <c r="O2" s="103"/>
      <c r="P2" s="103"/>
      <c r="Q2" s="103"/>
      <c r="R2" s="103"/>
      <c r="S2" s="103"/>
      <c r="T2" s="103"/>
      <c r="U2" s="104"/>
      <c r="V2" s="136" t="s">
        <v>195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191</v>
      </c>
      <c r="E3" s="105"/>
      <c r="F3" s="105"/>
      <c r="G3" s="105"/>
      <c r="H3" s="105"/>
      <c r="I3" s="105"/>
      <c r="J3" s="105"/>
      <c r="K3" s="105"/>
      <c r="L3" s="106"/>
      <c r="M3" s="137" t="s">
        <v>191</v>
      </c>
      <c r="N3" s="105"/>
      <c r="O3" s="105"/>
      <c r="P3" s="105"/>
      <c r="Q3" s="105"/>
      <c r="R3" s="105"/>
      <c r="S3" s="105"/>
      <c r="T3" s="105"/>
      <c r="U3" s="106"/>
      <c r="V3" s="137" t="s">
        <v>192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199</v>
      </c>
      <c r="F4" s="108"/>
      <c r="G4" s="108"/>
      <c r="H4" s="108"/>
      <c r="I4" s="108"/>
      <c r="J4" s="108"/>
      <c r="K4" s="109"/>
      <c r="L4" s="127" t="s">
        <v>200</v>
      </c>
      <c r="M4" s="107"/>
      <c r="N4" s="137" t="s">
        <v>201</v>
      </c>
      <c r="O4" s="108"/>
      <c r="P4" s="108"/>
      <c r="Q4" s="108"/>
      <c r="R4" s="108"/>
      <c r="S4" s="108"/>
      <c r="T4" s="109"/>
      <c r="U4" s="127" t="s">
        <v>202</v>
      </c>
      <c r="V4" s="107"/>
      <c r="W4" s="137" t="s">
        <v>201</v>
      </c>
      <c r="X4" s="108"/>
      <c r="Y4" s="108"/>
      <c r="Z4" s="108"/>
      <c r="AA4" s="108"/>
      <c r="AB4" s="108"/>
      <c r="AC4" s="109"/>
      <c r="AD4" s="127" t="s">
        <v>200</v>
      </c>
    </row>
    <row r="5" spans="1:30" s="45" customFormat="1" ht="23.25" customHeight="1">
      <c r="A5" s="154"/>
      <c r="B5" s="148"/>
      <c r="C5" s="154"/>
      <c r="D5" s="107"/>
      <c r="E5" s="107" t="s">
        <v>203</v>
      </c>
      <c r="F5" s="126" t="s">
        <v>296</v>
      </c>
      <c r="G5" s="126" t="s">
        <v>230</v>
      </c>
      <c r="H5" s="126" t="s">
        <v>297</v>
      </c>
      <c r="I5" s="126" t="s">
        <v>298</v>
      </c>
      <c r="J5" s="126" t="s">
        <v>299</v>
      </c>
      <c r="K5" s="126" t="s">
        <v>197</v>
      </c>
      <c r="L5" s="69"/>
      <c r="M5" s="107"/>
      <c r="N5" s="107" t="s">
        <v>187</v>
      </c>
      <c r="O5" s="126" t="s">
        <v>225</v>
      </c>
      <c r="P5" s="126" t="s">
        <v>230</v>
      </c>
      <c r="Q5" s="126" t="s">
        <v>297</v>
      </c>
      <c r="R5" s="126" t="s">
        <v>300</v>
      </c>
      <c r="S5" s="126" t="s">
        <v>301</v>
      </c>
      <c r="T5" s="126" t="s">
        <v>302</v>
      </c>
      <c r="U5" s="69"/>
      <c r="V5" s="107"/>
      <c r="W5" s="107" t="s">
        <v>195</v>
      </c>
      <c r="X5" s="126" t="s">
        <v>225</v>
      </c>
      <c r="Y5" s="126" t="s">
        <v>230</v>
      </c>
      <c r="Z5" s="126" t="s">
        <v>303</v>
      </c>
      <c r="AA5" s="126" t="s">
        <v>304</v>
      </c>
      <c r="AB5" s="126" t="s">
        <v>299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261</v>
      </c>
      <c r="E6" s="110" t="s">
        <v>261</v>
      </c>
      <c r="F6" s="111" t="s">
        <v>305</v>
      </c>
      <c r="G6" s="111" t="s">
        <v>306</v>
      </c>
      <c r="H6" s="111" t="s">
        <v>305</v>
      </c>
      <c r="I6" s="111" t="s">
        <v>261</v>
      </c>
      <c r="J6" s="111" t="s">
        <v>261</v>
      </c>
      <c r="K6" s="111" t="s">
        <v>261</v>
      </c>
      <c r="L6" s="111" t="s">
        <v>307</v>
      </c>
      <c r="M6" s="110" t="s">
        <v>308</v>
      </c>
      <c r="N6" s="110" t="s">
        <v>307</v>
      </c>
      <c r="O6" s="111" t="s">
        <v>261</v>
      </c>
      <c r="P6" s="111" t="s">
        <v>261</v>
      </c>
      <c r="Q6" s="111" t="s">
        <v>261</v>
      </c>
      <c r="R6" s="111" t="s">
        <v>309</v>
      </c>
      <c r="S6" s="111" t="s">
        <v>308</v>
      </c>
      <c r="T6" s="111" t="s">
        <v>309</v>
      </c>
      <c r="U6" s="111" t="s">
        <v>261</v>
      </c>
      <c r="V6" s="110" t="s">
        <v>261</v>
      </c>
      <c r="W6" s="110" t="s">
        <v>261</v>
      </c>
      <c r="X6" s="111" t="s">
        <v>309</v>
      </c>
      <c r="Y6" s="111" t="s">
        <v>308</v>
      </c>
      <c r="Z6" s="111" t="s">
        <v>309</v>
      </c>
      <c r="AA6" s="111" t="s">
        <v>261</v>
      </c>
      <c r="AB6" s="111" t="s">
        <v>261</v>
      </c>
      <c r="AC6" s="111" t="s">
        <v>261</v>
      </c>
      <c r="AD6" s="111" t="s">
        <v>309</v>
      </c>
    </row>
    <row r="7" spans="1:30" s="50" customFormat="1" ht="12" customHeight="1">
      <c r="A7" s="48" t="s">
        <v>310</v>
      </c>
      <c r="B7" s="63" t="s">
        <v>311</v>
      </c>
      <c r="C7" s="48" t="s">
        <v>195</v>
      </c>
      <c r="D7" s="70">
        <f aca="true" t="shared" si="0" ref="D7:AD7">SUM(D8:D54)</f>
        <v>20309000</v>
      </c>
      <c r="E7" s="70">
        <f t="shared" si="0"/>
        <v>4097521</v>
      </c>
      <c r="F7" s="70">
        <f t="shared" si="0"/>
        <v>6683</v>
      </c>
      <c r="G7" s="70">
        <f t="shared" si="0"/>
        <v>3239</v>
      </c>
      <c r="H7" s="70">
        <f t="shared" si="0"/>
        <v>5600</v>
      </c>
      <c r="I7" s="70">
        <f t="shared" si="0"/>
        <v>2933378</v>
      </c>
      <c r="J7" s="70">
        <f t="shared" si="0"/>
        <v>2641492</v>
      </c>
      <c r="K7" s="70">
        <f t="shared" si="0"/>
        <v>1148621</v>
      </c>
      <c r="L7" s="70">
        <f t="shared" si="0"/>
        <v>16211479</v>
      </c>
      <c r="M7" s="70">
        <f t="shared" si="0"/>
        <v>4941488</v>
      </c>
      <c r="N7" s="70">
        <f t="shared" si="0"/>
        <v>1111272</v>
      </c>
      <c r="O7" s="70">
        <f t="shared" si="0"/>
        <v>16905</v>
      </c>
      <c r="P7" s="70">
        <f t="shared" si="0"/>
        <v>18641</v>
      </c>
      <c r="Q7" s="70">
        <f t="shared" si="0"/>
        <v>0</v>
      </c>
      <c r="R7" s="70">
        <f t="shared" si="0"/>
        <v>380648</v>
      </c>
      <c r="S7" s="70">
        <f t="shared" si="0"/>
        <v>1015952</v>
      </c>
      <c r="T7" s="70">
        <f t="shared" si="0"/>
        <v>695078</v>
      </c>
      <c r="U7" s="70">
        <f t="shared" si="0"/>
        <v>3830216</v>
      </c>
      <c r="V7" s="70">
        <f t="shared" si="0"/>
        <v>25250488</v>
      </c>
      <c r="W7" s="70">
        <f t="shared" si="0"/>
        <v>5208793</v>
      </c>
      <c r="X7" s="70">
        <f t="shared" si="0"/>
        <v>23588</v>
      </c>
      <c r="Y7" s="70">
        <f t="shared" si="0"/>
        <v>21880</v>
      </c>
      <c r="Z7" s="70">
        <f t="shared" si="0"/>
        <v>5600</v>
      </c>
      <c r="AA7" s="70">
        <f t="shared" si="0"/>
        <v>3314026</v>
      </c>
      <c r="AB7" s="70">
        <f t="shared" si="0"/>
        <v>3657444</v>
      </c>
      <c r="AC7" s="70">
        <f t="shared" si="0"/>
        <v>1843699</v>
      </c>
      <c r="AD7" s="70">
        <f t="shared" si="0"/>
        <v>20041695</v>
      </c>
    </row>
    <row r="8" spans="1:30" s="50" customFormat="1" ht="12" customHeight="1">
      <c r="A8" s="51" t="s">
        <v>262</v>
      </c>
      <c r="B8" s="64" t="s">
        <v>312</v>
      </c>
      <c r="C8" s="51" t="s">
        <v>313</v>
      </c>
      <c r="D8" s="72">
        <f aca="true" t="shared" si="1" ref="D8:D54">SUM(E8,+L8)</f>
        <v>3310916</v>
      </c>
      <c r="E8" s="72">
        <f aca="true" t="shared" si="2" ref="E8:E54">+SUM(F8:I8,K8)</f>
        <v>724537</v>
      </c>
      <c r="F8" s="72">
        <v>0</v>
      </c>
      <c r="G8" s="72">
        <v>0</v>
      </c>
      <c r="H8" s="72">
        <v>0</v>
      </c>
      <c r="I8" s="72">
        <v>538718</v>
      </c>
      <c r="J8" s="73">
        <v>0</v>
      </c>
      <c r="K8" s="72">
        <v>185819</v>
      </c>
      <c r="L8" s="72">
        <v>2586379</v>
      </c>
      <c r="M8" s="72">
        <f aca="true" t="shared" si="3" ref="M8:M54">SUM(N8,+U8)</f>
        <v>842307</v>
      </c>
      <c r="N8" s="72">
        <f aca="true" t="shared" si="4" ref="N8:N54">+SUM(O8:R8,T8)</f>
        <v>287194</v>
      </c>
      <c r="O8" s="72">
        <v>0</v>
      </c>
      <c r="P8" s="72">
        <v>0</v>
      </c>
      <c r="Q8" s="72">
        <v>0</v>
      </c>
      <c r="R8" s="72">
        <v>286984</v>
      </c>
      <c r="S8" s="73">
        <v>0</v>
      </c>
      <c r="T8" s="72">
        <v>210</v>
      </c>
      <c r="U8" s="72">
        <v>555113</v>
      </c>
      <c r="V8" s="72">
        <f aca="true" t="shared" si="5" ref="V8:V54">+SUM(D8,M8)</f>
        <v>4153223</v>
      </c>
      <c r="W8" s="72">
        <f aca="true" t="shared" si="6" ref="W8:W54">+SUM(E8,N8)</f>
        <v>1011731</v>
      </c>
      <c r="X8" s="72">
        <f aca="true" t="shared" si="7" ref="X8:X54">+SUM(F8,O8)</f>
        <v>0</v>
      </c>
      <c r="Y8" s="72">
        <f aca="true" t="shared" si="8" ref="Y8:Y54">+SUM(G8,P8)</f>
        <v>0</v>
      </c>
      <c r="Z8" s="72">
        <f aca="true" t="shared" si="9" ref="Z8:Z54">+SUM(H8,Q8)</f>
        <v>0</v>
      </c>
      <c r="AA8" s="72">
        <f aca="true" t="shared" si="10" ref="AA8:AA54">+SUM(I8,R8)</f>
        <v>825702</v>
      </c>
      <c r="AB8" s="73">
        <v>0</v>
      </c>
      <c r="AC8" s="72">
        <f aca="true" t="shared" si="11" ref="AC8:AC54">+SUM(K8,T8)</f>
        <v>186029</v>
      </c>
      <c r="AD8" s="72">
        <f aca="true" t="shared" si="12" ref="AD8:AD54">+SUM(L8,U8)</f>
        <v>3141492</v>
      </c>
    </row>
    <row r="9" spans="1:30" s="50" customFormat="1" ht="12" customHeight="1">
      <c r="A9" s="51" t="s">
        <v>310</v>
      </c>
      <c r="B9" s="64" t="s">
        <v>314</v>
      </c>
      <c r="C9" s="51" t="s">
        <v>315</v>
      </c>
      <c r="D9" s="72">
        <f t="shared" si="1"/>
        <v>3527276</v>
      </c>
      <c r="E9" s="72">
        <f t="shared" si="2"/>
        <v>751067</v>
      </c>
      <c r="F9" s="72">
        <v>6683</v>
      </c>
      <c r="G9" s="72">
        <v>2691</v>
      </c>
      <c r="H9" s="72">
        <v>5600</v>
      </c>
      <c r="I9" s="72">
        <v>497165</v>
      </c>
      <c r="J9" s="73">
        <v>0</v>
      </c>
      <c r="K9" s="72">
        <v>238928</v>
      </c>
      <c r="L9" s="72">
        <v>2776209</v>
      </c>
      <c r="M9" s="72">
        <f t="shared" si="3"/>
        <v>396010</v>
      </c>
      <c r="N9" s="72">
        <f t="shared" si="4"/>
        <v>51073</v>
      </c>
      <c r="O9" s="72">
        <v>16905</v>
      </c>
      <c r="P9" s="72">
        <v>15183</v>
      </c>
      <c r="Q9" s="72">
        <v>0</v>
      </c>
      <c r="R9" s="72">
        <v>18985</v>
      </c>
      <c r="S9" s="73">
        <v>0</v>
      </c>
      <c r="T9" s="72">
        <v>0</v>
      </c>
      <c r="U9" s="72">
        <v>344937</v>
      </c>
      <c r="V9" s="72">
        <f t="shared" si="5"/>
        <v>3923286</v>
      </c>
      <c r="W9" s="72">
        <f t="shared" si="6"/>
        <v>802140</v>
      </c>
      <c r="X9" s="72">
        <f t="shared" si="7"/>
        <v>23588</v>
      </c>
      <c r="Y9" s="72">
        <f t="shared" si="8"/>
        <v>17874</v>
      </c>
      <c r="Z9" s="72">
        <f t="shared" si="9"/>
        <v>5600</v>
      </c>
      <c r="AA9" s="72">
        <f t="shared" si="10"/>
        <v>516150</v>
      </c>
      <c r="AB9" s="73">
        <v>0</v>
      </c>
      <c r="AC9" s="72">
        <f t="shared" si="11"/>
        <v>238928</v>
      </c>
      <c r="AD9" s="72">
        <f t="shared" si="12"/>
        <v>3121146</v>
      </c>
    </row>
    <row r="10" spans="1:30" s="50" customFormat="1" ht="12" customHeight="1">
      <c r="A10" s="51" t="s">
        <v>262</v>
      </c>
      <c r="B10" s="64" t="s">
        <v>316</v>
      </c>
      <c r="C10" s="51" t="s">
        <v>317</v>
      </c>
      <c r="D10" s="72">
        <f t="shared" si="1"/>
        <v>580861</v>
      </c>
      <c r="E10" s="72">
        <f t="shared" si="2"/>
        <v>12404</v>
      </c>
      <c r="F10" s="72">
        <v>0</v>
      </c>
      <c r="G10" s="72">
        <v>0</v>
      </c>
      <c r="H10" s="72">
        <v>0</v>
      </c>
      <c r="I10" s="72">
        <v>2621</v>
      </c>
      <c r="J10" s="73">
        <v>0</v>
      </c>
      <c r="K10" s="72">
        <v>9783</v>
      </c>
      <c r="L10" s="72">
        <v>568457</v>
      </c>
      <c r="M10" s="72">
        <f t="shared" si="3"/>
        <v>412226</v>
      </c>
      <c r="N10" s="72">
        <f t="shared" si="4"/>
        <v>210180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210180</v>
      </c>
      <c r="U10" s="72">
        <v>202046</v>
      </c>
      <c r="V10" s="72">
        <f t="shared" si="5"/>
        <v>993087</v>
      </c>
      <c r="W10" s="72">
        <f t="shared" si="6"/>
        <v>222584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2621</v>
      </c>
      <c r="AB10" s="73">
        <v>0</v>
      </c>
      <c r="AC10" s="72">
        <f t="shared" si="11"/>
        <v>219963</v>
      </c>
      <c r="AD10" s="72">
        <f t="shared" si="12"/>
        <v>770503</v>
      </c>
    </row>
    <row r="11" spans="1:30" s="50" customFormat="1" ht="12" customHeight="1">
      <c r="A11" s="51" t="s">
        <v>310</v>
      </c>
      <c r="B11" s="64" t="s">
        <v>318</v>
      </c>
      <c r="C11" s="51" t="s">
        <v>319</v>
      </c>
      <c r="D11" s="72">
        <f t="shared" si="1"/>
        <v>1586332</v>
      </c>
      <c r="E11" s="72">
        <f t="shared" si="2"/>
        <v>328292</v>
      </c>
      <c r="F11" s="72">
        <v>0</v>
      </c>
      <c r="G11" s="72">
        <v>0</v>
      </c>
      <c r="H11" s="72">
        <v>0</v>
      </c>
      <c r="I11" s="72">
        <v>287306</v>
      </c>
      <c r="J11" s="73">
        <v>0</v>
      </c>
      <c r="K11" s="72">
        <v>40986</v>
      </c>
      <c r="L11" s="72">
        <v>1258040</v>
      </c>
      <c r="M11" s="72">
        <f t="shared" si="3"/>
        <v>364838</v>
      </c>
      <c r="N11" s="72">
        <f t="shared" si="4"/>
        <v>31369</v>
      </c>
      <c r="O11" s="72">
        <v>0</v>
      </c>
      <c r="P11" s="72">
        <v>0</v>
      </c>
      <c r="Q11" s="72">
        <v>0</v>
      </c>
      <c r="R11" s="72">
        <v>25</v>
      </c>
      <c r="S11" s="73">
        <v>0</v>
      </c>
      <c r="T11" s="72">
        <v>31344</v>
      </c>
      <c r="U11" s="72">
        <v>333469</v>
      </c>
      <c r="V11" s="72">
        <f t="shared" si="5"/>
        <v>1951170</v>
      </c>
      <c r="W11" s="72">
        <f t="shared" si="6"/>
        <v>359661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287331</v>
      </c>
      <c r="AB11" s="73">
        <v>0</v>
      </c>
      <c r="AC11" s="72">
        <f t="shared" si="11"/>
        <v>72330</v>
      </c>
      <c r="AD11" s="72">
        <f t="shared" si="12"/>
        <v>1591509</v>
      </c>
    </row>
    <row r="12" spans="1:30" s="50" customFormat="1" ht="12" customHeight="1">
      <c r="A12" s="53" t="s">
        <v>262</v>
      </c>
      <c r="B12" s="54" t="s">
        <v>320</v>
      </c>
      <c r="C12" s="53" t="s">
        <v>321</v>
      </c>
      <c r="D12" s="74">
        <f t="shared" si="1"/>
        <v>2256992</v>
      </c>
      <c r="E12" s="74">
        <f t="shared" si="2"/>
        <v>531136</v>
      </c>
      <c r="F12" s="74">
        <v>0</v>
      </c>
      <c r="G12" s="74">
        <v>0</v>
      </c>
      <c r="H12" s="74">
        <v>0</v>
      </c>
      <c r="I12" s="74">
        <v>530245</v>
      </c>
      <c r="J12" s="75">
        <v>0</v>
      </c>
      <c r="K12" s="74">
        <v>891</v>
      </c>
      <c r="L12" s="74">
        <v>1725856</v>
      </c>
      <c r="M12" s="74">
        <f t="shared" si="3"/>
        <v>446501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446501</v>
      </c>
      <c r="V12" s="74">
        <f t="shared" si="5"/>
        <v>2703493</v>
      </c>
      <c r="W12" s="74">
        <f t="shared" si="6"/>
        <v>531136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530245</v>
      </c>
      <c r="AB12" s="75">
        <v>0</v>
      </c>
      <c r="AC12" s="74">
        <f t="shared" si="11"/>
        <v>891</v>
      </c>
      <c r="AD12" s="74">
        <f t="shared" si="12"/>
        <v>2172357</v>
      </c>
    </row>
    <row r="13" spans="1:30" s="50" customFormat="1" ht="12" customHeight="1">
      <c r="A13" s="53" t="s">
        <v>310</v>
      </c>
      <c r="B13" s="54" t="s">
        <v>322</v>
      </c>
      <c r="C13" s="53" t="s">
        <v>323</v>
      </c>
      <c r="D13" s="74">
        <f t="shared" si="1"/>
        <v>503252</v>
      </c>
      <c r="E13" s="74">
        <f t="shared" si="2"/>
        <v>34401</v>
      </c>
      <c r="F13" s="74">
        <v>0</v>
      </c>
      <c r="G13" s="74">
        <v>0</v>
      </c>
      <c r="H13" s="74">
        <v>0</v>
      </c>
      <c r="I13" s="74">
        <v>4696</v>
      </c>
      <c r="J13" s="75">
        <v>0</v>
      </c>
      <c r="K13" s="74">
        <v>29705</v>
      </c>
      <c r="L13" s="74">
        <v>468851</v>
      </c>
      <c r="M13" s="74">
        <f t="shared" si="3"/>
        <v>116080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116080</v>
      </c>
      <c r="V13" s="74">
        <f t="shared" si="5"/>
        <v>619332</v>
      </c>
      <c r="W13" s="74">
        <f t="shared" si="6"/>
        <v>34401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4696</v>
      </c>
      <c r="AB13" s="75">
        <v>0</v>
      </c>
      <c r="AC13" s="74">
        <f t="shared" si="11"/>
        <v>29705</v>
      </c>
      <c r="AD13" s="74">
        <f t="shared" si="12"/>
        <v>584931</v>
      </c>
    </row>
    <row r="14" spans="1:30" s="50" customFormat="1" ht="12" customHeight="1">
      <c r="A14" s="53" t="s">
        <v>262</v>
      </c>
      <c r="B14" s="54" t="s">
        <v>324</v>
      </c>
      <c r="C14" s="53" t="s">
        <v>325</v>
      </c>
      <c r="D14" s="74">
        <f t="shared" si="1"/>
        <v>890256</v>
      </c>
      <c r="E14" s="74">
        <f t="shared" si="2"/>
        <v>192754</v>
      </c>
      <c r="F14" s="74">
        <v>0</v>
      </c>
      <c r="G14" s="74">
        <v>0</v>
      </c>
      <c r="H14" s="74">
        <v>0</v>
      </c>
      <c r="I14" s="74">
        <v>83336</v>
      </c>
      <c r="J14" s="75">
        <v>0</v>
      </c>
      <c r="K14" s="74">
        <v>109418</v>
      </c>
      <c r="L14" s="74">
        <v>697502</v>
      </c>
      <c r="M14" s="74">
        <f t="shared" si="3"/>
        <v>139047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139047</v>
      </c>
      <c r="V14" s="74">
        <f t="shared" si="5"/>
        <v>1029303</v>
      </c>
      <c r="W14" s="74">
        <f t="shared" si="6"/>
        <v>192754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83336</v>
      </c>
      <c r="AB14" s="75">
        <v>0</v>
      </c>
      <c r="AC14" s="74">
        <f t="shared" si="11"/>
        <v>109418</v>
      </c>
      <c r="AD14" s="74">
        <f t="shared" si="12"/>
        <v>836549</v>
      </c>
    </row>
    <row r="15" spans="1:30" s="50" customFormat="1" ht="12" customHeight="1">
      <c r="A15" s="53" t="s">
        <v>310</v>
      </c>
      <c r="B15" s="54" t="s">
        <v>326</v>
      </c>
      <c r="C15" s="53" t="s">
        <v>327</v>
      </c>
      <c r="D15" s="74">
        <f t="shared" si="1"/>
        <v>726662</v>
      </c>
      <c r="E15" s="74">
        <f t="shared" si="2"/>
        <v>49616</v>
      </c>
      <c r="F15" s="74">
        <v>0</v>
      </c>
      <c r="G15" s="74">
        <v>548</v>
      </c>
      <c r="H15" s="74">
        <v>0</v>
      </c>
      <c r="I15" s="74">
        <v>342</v>
      </c>
      <c r="J15" s="75">
        <v>0</v>
      </c>
      <c r="K15" s="74">
        <v>48726</v>
      </c>
      <c r="L15" s="74">
        <v>677046</v>
      </c>
      <c r="M15" s="74">
        <f t="shared" si="3"/>
        <v>162076</v>
      </c>
      <c r="N15" s="74">
        <f t="shared" si="4"/>
        <v>33982</v>
      </c>
      <c r="O15" s="74">
        <v>0</v>
      </c>
      <c r="P15" s="74">
        <v>3458</v>
      </c>
      <c r="Q15" s="74">
        <v>0</v>
      </c>
      <c r="R15" s="74">
        <v>29699</v>
      </c>
      <c r="S15" s="75">
        <v>0</v>
      </c>
      <c r="T15" s="74">
        <v>825</v>
      </c>
      <c r="U15" s="74">
        <v>128094</v>
      </c>
      <c r="V15" s="74">
        <f t="shared" si="5"/>
        <v>888738</v>
      </c>
      <c r="W15" s="74">
        <f t="shared" si="6"/>
        <v>83598</v>
      </c>
      <c r="X15" s="74">
        <f t="shared" si="7"/>
        <v>0</v>
      </c>
      <c r="Y15" s="74">
        <f t="shared" si="8"/>
        <v>4006</v>
      </c>
      <c r="Z15" s="74">
        <f t="shared" si="9"/>
        <v>0</v>
      </c>
      <c r="AA15" s="74">
        <f t="shared" si="10"/>
        <v>30041</v>
      </c>
      <c r="AB15" s="75">
        <v>0</v>
      </c>
      <c r="AC15" s="74">
        <f t="shared" si="11"/>
        <v>49551</v>
      </c>
      <c r="AD15" s="74">
        <f t="shared" si="12"/>
        <v>805140</v>
      </c>
    </row>
    <row r="16" spans="1:30" s="50" customFormat="1" ht="12" customHeight="1">
      <c r="A16" s="53" t="s">
        <v>262</v>
      </c>
      <c r="B16" s="54" t="s">
        <v>328</v>
      </c>
      <c r="C16" s="53" t="s">
        <v>329</v>
      </c>
      <c r="D16" s="74">
        <f t="shared" si="1"/>
        <v>755937</v>
      </c>
      <c r="E16" s="74">
        <f t="shared" si="2"/>
        <v>118077</v>
      </c>
      <c r="F16" s="74">
        <v>0</v>
      </c>
      <c r="G16" s="74">
        <v>0</v>
      </c>
      <c r="H16" s="74">
        <v>0</v>
      </c>
      <c r="I16" s="74">
        <v>90690</v>
      </c>
      <c r="J16" s="75">
        <v>0</v>
      </c>
      <c r="K16" s="74">
        <v>27387</v>
      </c>
      <c r="L16" s="74">
        <v>637860</v>
      </c>
      <c r="M16" s="74">
        <f t="shared" si="3"/>
        <v>146191</v>
      </c>
      <c r="N16" s="74">
        <f t="shared" si="4"/>
        <v>13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13</v>
      </c>
      <c r="U16" s="74">
        <v>146178</v>
      </c>
      <c r="V16" s="74">
        <f t="shared" si="5"/>
        <v>902128</v>
      </c>
      <c r="W16" s="74">
        <f t="shared" si="6"/>
        <v>118090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90690</v>
      </c>
      <c r="AB16" s="75">
        <v>0</v>
      </c>
      <c r="AC16" s="74">
        <f t="shared" si="11"/>
        <v>27400</v>
      </c>
      <c r="AD16" s="74">
        <f t="shared" si="12"/>
        <v>784038</v>
      </c>
    </row>
    <row r="17" spans="1:30" s="50" customFormat="1" ht="12" customHeight="1">
      <c r="A17" s="53" t="s">
        <v>310</v>
      </c>
      <c r="B17" s="54" t="s">
        <v>330</v>
      </c>
      <c r="C17" s="53" t="s">
        <v>331</v>
      </c>
      <c r="D17" s="74">
        <f t="shared" si="1"/>
        <v>564840</v>
      </c>
      <c r="E17" s="74">
        <f t="shared" si="2"/>
        <v>176989</v>
      </c>
      <c r="F17" s="74">
        <v>0</v>
      </c>
      <c r="G17" s="74">
        <v>0</v>
      </c>
      <c r="H17" s="74">
        <v>0</v>
      </c>
      <c r="I17" s="74">
        <v>76689</v>
      </c>
      <c r="J17" s="75">
        <v>0</v>
      </c>
      <c r="K17" s="74">
        <v>100300</v>
      </c>
      <c r="L17" s="74">
        <v>387851</v>
      </c>
      <c r="M17" s="74">
        <f t="shared" si="3"/>
        <v>98556</v>
      </c>
      <c r="N17" s="74">
        <f t="shared" si="4"/>
        <v>98556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98556</v>
      </c>
      <c r="U17" s="74">
        <v>0</v>
      </c>
      <c r="V17" s="74">
        <f t="shared" si="5"/>
        <v>663396</v>
      </c>
      <c r="W17" s="74">
        <f t="shared" si="6"/>
        <v>275545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76689</v>
      </c>
      <c r="AB17" s="75">
        <v>0</v>
      </c>
      <c r="AC17" s="74">
        <f t="shared" si="11"/>
        <v>198856</v>
      </c>
      <c r="AD17" s="74">
        <f t="shared" si="12"/>
        <v>387851</v>
      </c>
    </row>
    <row r="18" spans="1:30" s="50" customFormat="1" ht="12" customHeight="1">
      <c r="A18" s="53" t="s">
        <v>262</v>
      </c>
      <c r="B18" s="54" t="s">
        <v>332</v>
      </c>
      <c r="C18" s="53" t="s">
        <v>333</v>
      </c>
      <c r="D18" s="74">
        <f t="shared" si="1"/>
        <v>612279</v>
      </c>
      <c r="E18" s="74">
        <f t="shared" si="2"/>
        <v>53689</v>
      </c>
      <c r="F18" s="74">
        <v>0</v>
      </c>
      <c r="G18" s="74">
        <v>0</v>
      </c>
      <c r="H18" s="74">
        <v>0</v>
      </c>
      <c r="I18" s="74">
        <v>46234</v>
      </c>
      <c r="J18" s="75">
        <v>0</v>
      </c>
      <c r="K18" s="74">
        <v>7455</v>
      </c>
      <c r="L18" s="74">
        <v>558590</v>
      </c>
      <c r="M18" s="74">
        <f t="shared" si="3"/>
        <v>160542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160542</v>
      </c>
      <c r="V18" s="74">
        <f t="shared" si="5"/>
        <v>772821</v>
      </c>
      <c r="W18" s="74">
        <f t="shared" si="6"/>
        <v>53689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46234</v>
      </c>
      <c r="AB18" s="75">
        <v>0</v>
      </c>
      <c r="AC18" s="74">
        <f t="shared" si="11"/>
        <v>7455</v>
      </c>
      <c r="AD18" s="74">
        <f t="shared" si="12"/>
        <v>719132</v>
      </c>
    </row>
    <row r="19" spans="1:30" s="50" customFormat="1" ht="12" customHeight="1">
      <c r="A19" s="53" t="s">
        <v>310</v>
      </c>
      <c r="B19" s="54" t="s">
        <v>334</v>
      </c>
      <c r="C19" s="53" t="s">
        <v>335</v>
      </c>
      <c r="D19" s="74">
        <f t="shared" si="1"/>
        <v>415476</v>
      </c>
      <c r="E19" s="74">
        <f t="shared" si="2"/>
        <v>0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0</v>
      </c>
      <c r="L19" s="74">
        <v>415476</v>
      </c>
      <c r="M19" s="74">
        <f t="shared" si="3"/>
        <v>236803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236803</v>
      </c>
      <c r="V19" s="74">
        <f t="shared" si="5"/>
        <v>652279</v>
      </c>
      <c r="W19" s="74">
        <f t="shared" si="6"/>
        <v>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0</v>
      </c>
      <c r="AD19" s="74">
        <f t="shared" si="12"/>
        <v>652279</v>
      </c>
    </row>
    <row r="20" spans="1:30" s="50" customFormat="1" ht="12" customHeight="1">
      <c r="A20" s="53" t="s">
        <v>262</v>
      </c>
      <c r="B20" s="54" t="s">
        <v>336</v>
      </c>
      <c r="C20" s="53" t="s">
        <v>337</v>
      </c>
      <c r="D20" s="74">
        <f t="shared" si="1"/>
        <v>79605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79605</v>
      </c>
      <c r="M20" s="74">
        <f t="shared" si="3"/>
        <v>16992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16992</v>
      </c>
      <c r="V20" s="74">
        <f t="shared" si="5"/>
        <v>96597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96597</v>
      </c>
    </row>
    <row r="21" spans="1:30" s="50" customFormat="1" ht="12" customHeight="1">
      <c r="A21" s="53" t="s">
        <v>310</v>
      </c>
      <c r="B21" s="54" t="s">
        <v>338</v>
      </c>
      <c r="C21" s="53" t="s">
        <v>339</v>
      </c>
      <c r="D21" s="74">
        <f t="shared" si="1"/>
        <v>117529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117529</v>
      </c>
      <c r="M21" s="74">
        <f t="shared" si="3"/>
        <v>16666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16666</v>
      </c>
      <c r="V21" s="74">
        <f t="shared" si="5"/>
        <v>134195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134195</v>
      </c>
    </row>
    <row r="22" spans="1:30" s="50" customFormat="1" ht="12" customHeight="1">
      <c r="A22" s="53" t="s">
        <v>262</v>
      </c>
      <c r="B22" s="54" t="s">
        <v>340</v>
      </c>
      <c r="C22" s="53" t="s">
        <v>341</v>
      </c>
      <c r="D22" s="74">
        <f t="shared" si="1"/>
        <v>31514</v>
      </c>
      <c r="E22" s="74">
        <f t="shared" si="2"/>
        <v>2289</v>
      </c>
      <c r="F22" s="74">
        <v>0</v>
      </c>
      <c r="G22" s="74">
        <v>0</v>
      </c>
      <c r="H22" s="74">
        <v>0</v>
      </c>
      <c r="I22" s="74">
        <v>2289</v>
      </c>
      <c r="J22" s="75">
        <v>0</v>
      </c>
      <c r="K22" s="74">
        <v>0</v>
      </c>
      <c r="L22" s="74">
        <v>29225</v>
      </c>
      <c r="M22" s="74">
        <f t="shared" si="3"/>
        <v>8826</v>
      </c>
      <c r="N22" s="74">
        <f t="shared" si="4"/>
        <v>233</v>
      </c>
      <c r="O22" s="74">
        <v>0</v>
      </c>
      <c r="P22" s="74">
        <v>0</v>
      </c>
      <c r="Q22" s="74">
        <v>0</v>
      </c>
      <c r="R22" s="74">
        <v>233</v>
      </c>
      <c r="S22" s="75">
        <v>0</v>
      </c>
      <c r="T22" s="74">
        <v>0</v>
      </c>
      <c r="U22" s="74">
        <v>8593</v>
      </c>
      <c r="V22" s="74">
        <f t="shared" si="5"/>
        <v>40340</v>
      </c>
      <c r="W22" s="74">
        <f t="shared" si="6"/>
        <v>2522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2522</v>
      </c>
      <c r="AB22" s="75">
        <v>0</v>
      </c>
      <c r="AC22" s="74">
        <f t="shared" si="11"/>
        <v>0</v>
      </c>
      <c r="AD22" s="74">
        <f t="shared" si="12"/>
        <v>37818</v>
      </c>
    </row>
    <row r="23" spans="1:30" s="50" customFormat="1" ht="12" customHeight="1">
      <c r="A23" s="53" t="s">
        <v>342</v>
      </c>
      <c r="B23" s="54" t="s">
        <v>343</v>
      </c>
      <c r="C23" s="53" t="s">
        <v>344</v>
      </c>
      <c r="D23" s="74">
        <f t="shared" si="1"/>
        <v>61041</v>
      </c>
      <c r="E23" s="74">
        <f t="shared" si="2"/>
        <v>4871</v>
      </c>
      <c r="F23" s="74">
        <v>0</v>
      </c>
      <c r="G23" s="74">
        <v>0</v>
      </c>
      <c r="H23" s="74">
        <v>0</v>
      </c>
      <c r="I23" s="74">
        <v>3049</v>
      </c>
      <c r="J23" s="75">
        <v>0</v>
      </c>
      <c r="K23" s="74">
        <v>1822</v>
      </c>
      <c r="L23" s="74">
        <v>56170</v>
      </c>
      <c r="M23" s="74">
        <f t="shared" si="3"/>
        <v>18393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18393</v>
      </c>
      <c r="V23" s="74">
        <f t="shared" si="5"/>
        <v>79434</v>
      </c>
      <c r="W23" s="74">
        <f t="shared" si="6"/>
        <v>4871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3049</v>
      </c>
      <c r="AB23" s="75">
        <v>0</v>
      </c>
      <c r="AC23" s="74">
        <f t="shared" si="11"/>
        <v>1822</v>
      </c>
      <c r="AD23" s="74">
        <f t="shared" si="12"/>
        <v>74563</v>
      </c>
    </row>
    <row r="24" spans="1:30" s="50" customFormat="1" ht="12" customHeight="1">
      <c r="A24" s="53" t="s">
        <v>262</v>
      </c>
      <c r="B24" s="54" t="s">
        <v>345</v>
      </c>
      <c r="C24" s="53" t="s">
        <v>346</v>
      </c>
      <c r="D24" s="74">
        <f t="shared" si="1"/>
        <v>145336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145336</v>
      </c>
      <c r="M24" s="74">
        <f t="shared" si="3"/>
        <v>69453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69453</v>
      </c>
      <c r="V24" s="74">
        <f t="shared" si="5"/>
        <v>214789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214789</v>
      </c>
    </row>
    <row r="25" spans="1:30" s="50" customFormat="1" ht="12" customHeight="1">
      <c r="A25" s="53" t="s">
        <v>342</v>
      </c>
      <c r="B25" s="54" t="s">
        <v>347</v>
      </c>
      <c r="C25" s="53" t="s">
        <v>348</v>
      </c>
      <c r="D25" s="74">
        <f t="shared" si="1"/>
        <v>36959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36959</v>
      </c>
      <c r="M25" s="74">
        <f t="shared" si="3"/>
        <v>19450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19450</v>
      </c>
      <c r="V25" s="74">
        <f t="shared" si="5"/>
        <v>56409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56409</v>
      </c>
    </row>
    <row r="26" spans="1:30" s="50" customFormat="1" ht="12" customHeight="1">
      <c r="A26" s="53" t="s">
        <v>262</v>
      </c>
      <c r="B26" s="54" t="s">
        <v>349</v>
      </c>
      <c r="C26" s="53" t="s">
        <v>350</v>
      </c>
      <c r="D26" s="74">
        <f t="shared" si="1"/>
        <v>116246</v>
      </c>
      <c r="E26" s="74">
        <f t="shared" si="2"/>
        <v>29285</v>
      </c>
      <c r="F26" s="74">
        <v>0</v>
      </c>
      <c r="G26" s="74">
        <v>0</v>
      </c>
      <c r="H26" s="74">
        <v>0</v>
      </c>
      <c r="I26" s="74">
        <v>29285</v>
      </c>
      <c r="J26" s="75">
        <v>0</v>
      </c>
      <c r="K26" s="74">
        <v>0</v>
      </c>
      <c r="L26" s="74">
        <v>86961</v>
      </c>
      <c r="M26" s="74">
        <f t="shared" si="3"/>
        <v>20455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20455</v>
      </c>
      <c r="V26" s="74">
        <f t="shared" si="5"/>
        <v>136701</v>
      </c>
      <c r="W26" s="74">
        <f t="shared" si="6"/>
        <v>29285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29285</v>
      </c>
      <c r="AB26" s="75">
        <v>0</v>
      </c>
      <c r="AC26" s="74">
        <f t="shared" si="11"/>
        <v>0</v>
      </c>
      <c r="AD26" s="74">
        <f t="shared" si="12"/>
        <v>107416</v>
      </c>
    </row>
    <row r="27" spans="1:30" s="50" customFormat="1" ht="12" customHeight="1">
      <c r="A27" s="53" t="s">
        <v>342</v>
      </c>
      <c r="B27" s="54" t="s">
        <v>351</v>
      </c>
      <c r="C27" s="53" t="s">
        <v>352</v>
      </c>
      <c r="D27" s="74">
        <f t="shared" si="1"/>
        <v>160268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160268</v>
      </c>
      <c r="M27" s="74">
        <f t="shared" si="3"/>
        <v>48297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48297</v>
      </c>
      <c r="V27" s="74">
        <f t="shared" si="5"/>
        <v>208565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208565</v>
      </c>
    </row>
    <row r="28" spans="1:30" s="50" customFormat="1" ht="12" customHeight="1">
      <c r="A28" s="53" t="s">
        <v>262</v>
      </c>
      <c r="B28" s="54" t="s">
        <v>353</v>
      </c>
      <c r="C28" s="53" t="s">
        <v>354</v>
      </c>
      <c r="D28" s="74">
        <f t="shared" si="1"/>
        <v>98694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98694</v>
      </c>
      <c r="M28" s="74">
        <f t="shared" si="3"/>
        <v>29029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29029</v>
      </c>
      <c r="V28" s="74">
        <f t="shared" si="5"/>
        <v>127723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127723</v>
      </c>
    </row>
    <row r="29" spans="1:30" s="50" customFormat="1" ht="12" customHeight="1">
      <c r="A29" s="53" t="s">
        <v>262</v>
      </c>
      <c r="B29" s="54" t="s">
        <v>355</v>
      </c>
      <c r="C29" s="53" t="s">
        <v>356</v>
      </c>
      <c r="D29" s="74">
        <f t="shared" si="1"/>
        <v>171371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171371</v>
      </c>
      <c r="M29" s="74">
        <f t="shared" si="3"/>
        <v>36132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36132</v>
      </c>
      <c r="V29" s="74">
        <f t="shared" si="5"/>
        <v>207503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207503</v>
      </c>
    </row>
    <row r="30" spans="1:30" s="50" customFormat="1" ht="12" customHeight="1">
      <c r="A30" s="53" t="s">
        <v>262</v>
      </c>
      <c r="B30" s="54" t="s">
        <v>357</v>
      </c>
      <c r="C30" s="53" t="s">
        <v>358</v>
      </c>
      <c r="D30" s="74">
        <f t="shared" si="1"/>
        <v>201034</v>
      </c>
      <c r="E30" s="74">
        <f t="shared" si="2"/>
        <v>21756</v>
      </c>
      <c r="F30" s="74">
        <v>0</v>
      </c>
      <c r="G30" s="74">
        <v>0</v>
      </c>
      <c r="H30" s="74">
        <v>0</v>
      </c>
      <c r="I30" s="74">
        <v>21756</v>
      </c>
      <c r="J30" s="75">
        <v>0</v>
      </c>
      <c r="K30" s="74">
        <v>0</v>
      </c>
      <c r="L30" s="74">
        <v>179278</v>
      </c>
      <c r="M30" s="74">
        <f t="shared" si="3"/>
        <v>16373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16373</v>
      </c>
      <c r="V30" s="74">
        <f t="shared" si="5"/>
        <v>217407</v>
      </c>
      <c r="W30" s="74">
        <f t="shared" si="6"/>
        <v>21756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21756</v>
      </c>
      <c r="AB30" s="75">
        <v>0</v>
      </c>
      <c r="AC30" s="74">
        <f t="shared" si="11"/>
        <v>0</v>
      </c>
      <c r="AD30" s="74">
        <f t="shared" si="12"/>
        <v>195651</v>
      </c>
    </row>
    <row r="31" spans="1:30" s="50" customFormat="1" ht="12" customHeight="1">
      <c r="A31" s="53" t="s">
        <v>262</v>
      </c>
      <c r="B31" s="54" t="s">
        <v>359</v>
      </c>
      <c r="C31" s="53" t="s">
        <v>360</v>
      </c>
      <c r="D31" s="74">
        <f t="shared" si="1"/>
        <v>35881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35881</v>
      </c>
      <c r="M31" s="74">
        <f t="shared" si="3"/>
        <v>14693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14693</v>
      </c>
      <c r="V31" s="74">
        <f t="shared" si="5"/>
        <v>50574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50574</v>
      </c>
    </row>
    <row r="32" spans="1:30" s="50" customFormat="1" ht="12" customHeight="1">
      <c r="A32" s="53" t="s">
        <v>262</v>
      </c>
      <c r="B32" s="54" t="s">
        <v>361</v>
      </c>
      <c r="C32" s="53" t="s">
        <v>362</v>
      </c>
      <c r="D32" s="74">
        <f t="shared" si="1"/>
        <v>125971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125971</v>
      </c>
      <c r="M32" s="74">
        <f t="shared" si="3"/>
        <v>49463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49463</v>
      </c>
      <c r="V32" s="74">
        <f t="shared" si="5"/>
        <v>175434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175434</v>
      </c>
    </row>
    <row r="33" spans="1:30" s="50" customFormat="1" ht="12" customHeight="1">
      <c r="A33" s="53" t="s">
        <v>262</v>
      </c>
      <c r="B33" s="54" t="s">
        <v>363</v>
      </c>
      <c r="C33" s="53" t="s">
        <v>364</v>
      </c>
      <c r="D33" s="74">
        <f t="shared" si="1"/>
        <v>72523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72523</v>
      </c>
      <c r="M33" s="74">
        <f t="shared" si="3"/>
        <v>38748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38748</v>
      </c>
      <c r="V33" s="74">
        <f t="shared" si="5"/>
        <v>111271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111271</v>
      </c>
    </row>
    <row r="34" spans="1:30" s="50" customFormat="1" ht="12" customHeight="1">
      <c r="A34" s="53" t="s">
        <v>262</v>
      </c>
      <c r="B34" s="54" t="s">
        <v>365</v>
      </c>
      <c r="C34" s="53" t="s">
        <v>366</v>
      </c>
      <c r="D34" s="74">
        <f t="shared" si="1"/>
        <v>22933</v>
      </c>
      <c r="E34" s="74">
        <f t="shared" si="2"/>
        <v>3406</v>
      </c>
      <c r="F34" s="74">
        <v>0</v>
      </c>
      <c r="G34" s="74">
        <v>0</v>
      </c>
      <c r="H34" s="74">
        <v>0</v>
      </c>
      <c r="I34" s="74">
        <v>3400</v>
      </c>
      <c r="J34" s="75">
        <v>0</v>
      </c>
      <c r="K34" s="74">
        <v>6</v>
      </c>
      <c r="L34" s="74">
        <v>19527</v>
      </c>
      <c r="M34" s="74">
        <f t="shared" si="3"/>
        <v>7732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7732</v>
      </c>
      <c r="V34" s="74">
        <f t="shared" si="5"/>
        <v>30665</v>
      </c>
      <c r="W34" s="74">
        <f t="shared" si="6"/>
        <v>3406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3400</v>
      </c>
      <c r="AB34" s="75">
        <v>0</v>
      </c>
      <c r="AC34" s="74">
        <f t="shared" si="11"/>
        <v>6</v>
      </c>
      <c r="AD34" s="74">
        <f t="shared" si="12"/>
        <v>27259</v>
      </c>
    </row>
    <row r="35" spans="1:30" s="50" customFormat="1" ht="12" customHeight="1">
      <c r="A35" s="53" t="s">
        <v>262</v>
      </c>
      <c r="B35" s="54" t="s">
        <v>367</v>
      </c>
      <c r="C35" s="53" t="s">
        <v>368</v>
      </c>
      <c r="D35" s="74">
        <f t="shared" si="1"/>
        <v>48336</v>
      </c>
      <c r="E35" s="74">
        <f t="shared" si="2"/>
        <v>7160</v>
      </c>
      <c r="F35" s="74">
        <v>0</v>
      </c>
      <c r="G35" s="74">
        <v>0</v>
      </c>
      <c r="H35" s="74">
        <v>0</v>
      </c>
      <c r="I35" s="74">
        <v>7078</v>
      </c>
      <c r="J35" s="75">
        <v>0</v>
      </c>
      <c r="K35" s="74">
        <v>82</v>
      </c>
      <c r="L35" s="74">
        <v>41176</v>
      </c>
      <c r="M35" s="74">
        <f t="shared" si="3"/>
        <v>26060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26060</v>
      </c>
      <c r="V35" s="74">
        <f t="shared" si="5"/>
        <v>74396</v>
      </c>
      <c r="W35" s="74">
        <f t="shared" si="6"/>
        <v>7160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7078</v>
      </c>
      <c r="AB35" s="75">
        <v>0</v>
      </c>
      <c r="AC35" s="74">
        <f t="shared" si="11"/>
        <v>82</v>
      </c>
      <c r="AD35" s="74">
        <f t="shared" si="12"/>
        <v>67236</v>
      </c>
    </row>
    <row r="36" spans="1:30" s="50" customFormat="1" ht="12" customHeight="1">
      <c r="A36" s="53" t="s">
        <v>262</v>
      </c>
      <c r="B36" s="54" t="s">
        <v>369</v>
      </c>
      <c r="C36" s="53" t="s">
        <v>370</v>
      </c>
      <c r="D36" s="74">
        <f t="shared" si="1"/>
        <v>538042</v>
      </c>
      <c r="E36" s="74">
        <f t="shared" si="2"/>
        <v>117237</v>
      </c>
      <c r="F36" s="74">
        <v>0</v>
      </c>
      <c r="G36" s="74">
        <v>0</v>
      </c>
      <c r="H36" s="74">
        <v>0</v>
      </c>
      <c r="I36" s="74">
        <v>74715</v>
      </c>
      <c r="J36" s="75">
        <v>0</v>
      </c>
      <c r="K36" s="74">
        <v>42522</v>
      </c>
      <c r="L36" s="74">
        <v>420805</v>
      </c>
      <c r="M36" s="74">
        <f t="shared" si="3"/>
        <v>116428</v>
      </c>
      <c r="N36" s="74">
        <f t="shared" si="4"/>
        <v>4795</v>
      </c>
      <c r="O36" s="74">
        <v>0</v>
      </c>
      <c r="P36" s="74">
        <v>0</v>
      </c>
      <c r="Q36" s="74">
        <v>0</v>
      </c>
      <c r="R36" s="74">
        <v>4795</v>
      </c>
      <c r="S36" s="75">
        <v>0</v>
      </c>
      <c r="T36" s="74">
        <v>0</v>
      </c>
      <c r="U36" s="74">
        <v>111633</v>
      </c>
      <c r="V36" s="74">
        <f t="shared" si="5"/>
        <v>654470</v>
      </c>
      <c r="W36" s="74">
        <f t="shared" si="6"/>
        <v>122032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79510</v>
      </c>
      <c r="AB36" s="75">
        <v>0</v>
      </c>
      <c r="AC36" s="74">
        <f t="shared" si="11"/>
        <v>42522</v>
      </c>
      <c r="AD36" s="74">
        <f t="shared" si="12"/>
        <v>532438</v>
      </c>
    </row>
    <row r="37" spans="1:30" s="50" customFormat="1" ht="12" customHeight="1">
      <c r="A37" s="53" t="s">
        <v>262</v>
      </c>
      <c r="B37" s="54" t="s">
        <v>371</v>
      </c>
      <c r="C37" s="53" t="s">
        <v>372</v>
      </c>
      <c r="D37" s="74">
        <f t="shared" si="1"/>
        <v>463623</v>
      </c>
      <c r="E37" s="74">
        <f t="shared" si="2"/>
        <v>73375</v>
      </c>
      <c r="F37" s="74">
        <v>0</v>
      </c>
      <c r="G37" s="74">
        <v>0</v>
      </c>
      <c r="H37" s="74">
        <v>0</v>
      </c>
      <c r="I37" s="74">
        <v>64114</v>
      </c>
      <c r="J37" s="75">
        <v>0</v>
      </c>
      <c r="K37" s="74">
        <v>9261</v>
      </c>
      <c r="L37" s="74">
        <v>390248</v>
      </c>
      <c r="M37" s="74">
        <f t="shared" si="3"/>
        <v>60968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60968</v>
      </c>
      <c r="V37" s="74">
        <f t="shared" si="5"/>
        <v>524591</v>
      </c>
      <c r="W37" s="74">
        <f t="shared" si="6"/>
        <v>73375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64114</v>
      </c>
      <c r="AB37" s="75">
        <v>0</v>
      </c>
      <c r="AC37" s="74">
        <f t="shared" si="11"/>
        <v>9261</v>
      </c>
      <c r="AD37" s="74">
        <f t="shared" si="12"/>
        <v>451216</v>
      </c>
    </row>
    <row r="38" spans="1:30" s="50" customFormat="1" ht="12" customHeight="1">
      <c r="A38" s="53" t="s">
        <v>262</v>
      </c>
      <c r="B38" s="54" t="s">
        <v>373</v>
      </c>
      <c r="C38" s="53" t="s">
        <v>374</v>
      </c>
      <c r="D38" s="74">
        <f t="shared" si="1"/>
        <v>197701</v>
      </c>
      <c r="E38" s="74">
        <f t="shared" si="2"/>
        <v>29426</v>
      </c>
      <c r="F38" s="74">
        <v>0</v>
      </c>
      <c r="G38" s="74">
        <v>0</v>
      </c>
      <c r="H38" s="74">
        <v>0</v>
      </c>
      <c r="I38" s="74">
        <v>26704</v>
      </c>
      <c r="J38" s="75">
        <v>0</v>
      </c>
      <c r="K38" s="74">
        <v>2722</v>
      </c>
      <c r="L38" s="74">
        <v>168275</v>
      </c>
      <c r="M38" s="74">
        <f t="shared" si="3"/>
        <v>44040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44040</v>
      </c>
      <c r="V38" s="74">
        <f t="shared" si="5"/>
        <v>241741</v>
      </c>
      <c r="W38" s="74">
        <f t="shared" si="6"/>
        <v>29426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26704</v>
      </c>
      <c r="AB38" s="75">
        <v>0</v>
      </c>
      <c r="AC38" s="74">
        <f t="shared" si="11"/>
        <v>2722</v>
      </c>
      <c r="AD38" s="74">
        <f t="shared" si="12"/>
        <v>212315</v>
      </c>
    </row>
    <row r="39" spans="1:30" s="50" customFormat="1" ht="12" customHeight="1">
      <c r="A39" s="53" t="s">
        <v>262</v>
      </c>
      <c r="B39" s="54" t="s">
        <v>375</v>
      </c>
      <c r="C39" s="53" t="s">
        <v>376</v>
      </c>
      <c r="D39" s="74">
        <f t="shared" si="1"/>
        <v>134008</v>
      </c>
      <c r="E39" s="74">
        <f t="shared" si="2"/>
        <v>18829</v>
      </c>
      <c r="F39" s="74">
        <v>0</v>
      </c>
      <c r="G39" s="74">
        <v>0</v>
      </c>
      <c r="H39" s="74">
        <v>0</v>
      </c>
      <c r="I39" s="74">
        <v>16227</v>
      </c>
      <c r="J39" s="75">
        <v>0</v>
      </c>
      <c r="K39" s="74">
        <v>2602</v>
      </c>
      <c r="L39" s="74">
        <v>115179</v>
      </c>
      <c r="M39" s="74">
        <f t="shared" si="3"/>
        <v>26603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26603</v>
      </c>
      <c r="V39" s="74">
        <f t="shared" si="5"/>
        <v>160611</v>
      </c>
      <c r="W39" s="74">
        <f t="shared" si="6"/>
        <v>18829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16227</v>
      </c>
      <c r="AB39" s="75">
        <v>0</v>
      </c>
      <c r="AC39" s="74">
        <f t="shared" si="11"/>
        <v>2602</v>
      </c>
      <c r="AD39" s="74">
        <f t="shared" si="12"/>
        <v>141782</v>
      </c>
    </row>
    <row r="40" spans="1:30" s="50" customFormat="1" ht="12" customHeight="1">
      <c r="A40" s="53" t="s">
        <v>262</v>
      </c>
      <c r="B40" s="54" t="s">
        <v>377</v>
      </c>
      <c r="C40" s="53" t="s">
        <v>378</v>
      </c>
      <c r="D40" s="74">
        <f t="shared" si="1"/>
        <v>138363</v>
      </c>
      <c r="E40" s="74">
        <f t="shared" si="2"/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138363</v>
      </c>
      <c r="M40" s="74">
        <f t="shared" si="3"/>
        <v>34748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34748</v>
      </c>
      <c r="V40" s="74">
        <f t="shared" si="5"/>
        <v>173111</v>
      </c>
      <c r="W40" s="74">
        <f t="shared" si="6"/>
        <v>0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0</v>
      </c>
      <c r="AB40" s="75">
        <v>0</v>
      </c>
      <c r="AC40" s="74">
        <f t="shared" si="11"/>
        <v>0</v>
      </c>
      <c r="AD40" s="74">
        <f t="shared" si="12"/>
        <v>173111</v>
      </c>
    </row>
    <row r="41" spans="1:30" s="50" customFormat="1" ht="12" customHeight="1">
      <c r="A41" s="53" t="s">
        <v>262</v>
      </c>
      <c r="B41" s="54" t="s">
        <v>379</v>
      </c>
      <c r="C41" s="53" t="s">
        <v>380</v>
      </c>
      <c r="D41" s="74">
        <f t="shared" si="1"/>
        <v>446517</v>
      </c>
      <c r="E41" s="74">
        <f t="shared" si="2"/>
        <v>38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38</v>
      </c>
      <c r="L41" s="74">
        <v>446479</v>
      </c>
      <c r="M41" s="74">
        <f t="shared" si="3"/>
        <v>280651</v>
      </c>
      <c r="N41" s="74">
        <f t="shared" si="4"/>
        <v>132726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132726</v>
      </c>
      <c r="U41" s="74">
        <v>147925</v>
      </c>
      <c r="V41" s="74">
        <f t="shared" si="5"/>
        <v>727168</v>
      </c>
      <c r="W41" s="74">
        <f t="shared" si="6"/>
        <v>132764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0</v>
      </c>
      <c r="AB41" s="75">
        <v>0</v>
      </c>
      <c r="AC41" s="74">
        <f t="shared" si="11"/>
        <v>132764</v>
      </c>
      <c r="AD41" s="74">
        <f t="shared" si="12"/>
        <v>594404</v>
      </c>
    </row>
    <row r="42" spans="1:30" s="50" customFormat="1" ht="12" customHeight="1">
      <c r="A42" s="53" t="s">
        <v>262</v>
      </c>
      <c r="B42" s="54" t="s">
        <v>381</v>
      </c>
      <c r="C42" s="53" t="s">
        <v>382</v>
      </c>
      <c r="D42" s="74">
        <f t="shared" si="1"/>
        <v>238528</v>
      </c>
      <c r="E42" s="74">
        <f t="shared" si="2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238528</v>
      </c>
      <c r="M42" s="74">
        <f t="shared" si="3"/>
        <v>164847</v>
      </c>
      <c r="N42" s="74">
        <f t="shared" si="4"/>
        <v>15299</v>
      </c>
      <c r="O42" s="74">
        <v>0</v>
      </c>
      <c r="P42" s="74">
        <v>0</v>
      </c>
      <c r="Q42" s="74">
        <v>0</v>
      </c>
      <c r="R42" s="74">
        <v>15299</v>
      </c>
      <c r="S42" s="75">
        <v>0</v>
      </c>
      <c r="T42" s="74">
        <v>0</v>
      </c>
      <c r="U42" s="74">
        <v>149548</v>
      </c>
      <c r="V42" s="74">
        <f t="shared" si="5"/>
        <v>403375</v>
      </c>
      <c r="W42" s="74">
        <f t="shared" si="6"/>
        <v>15299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15299</v>
      </c>
      <c r="AB42" s="75">
        <v>0</v>
      </c>
      <c r="AC42" s="74">
        <f t="shared" si="11"/>
        <v>0</v>
      </c>
      <c r="AD42" s="74">
        <f t="shared" si="12"/>
        <v>388076</v>
      </c>
    </row>
    <row r="43" spans="1:30" s="50" customFormat="1" ht="12" customHeight="1">
      <c r="A43" s="53" t="s">
        <v>262</v>
      </c>
      <c r="B43" s="54" t="s">
        <v>383</v>
      </c>
      <c r="C43" s="53" t="s">
        <v>384</v>
      </c>
      <c r="D43" s="74">
        <f t="shared" si="1"/>
        <v>0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0</v>
      </c>
      <c r="M43" s="74">
        <f t="shared" si="3"/>
        <v>119011</v>
      </c>
      <c r="N43" s="74">
        <f t="shared" si="4"/>
        <v>119011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119011</v>
      </c>
      <c r="U43" s="74">
        <v>0</v>
      </c>
      <c r="V43" s="74">
        <f t="shared" si="5"/>
        <v>119011</v>
      </c>
      <c r="W43" s="74">
        <f t="shared" si="6"/>
        <v>119011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0</v>
      </c>
      <c r="AB43" s="75">
        <f aca="true" t="shared" si="13" ref="AB43:AB54">+SUM(J43,S43)</f>
        <v>0</v>
      </c>
      <c r="AC43" s="74">
        <f t="shared" si="11"/>
        <v>119011</v>
      </c>
      <c r="AD43" s="74">
        <f t="shared" si="12"/>
        <v>0</v>
      </c>
    </row>
    <row r="44" spans="1:30" s="50" customFormat="1" ht="12" customHeight="1">
      <c r="A44" s="53" t="s">
        <v>262</v>
      </c>
      <c r="B44" s="54" t="s">
        <v>385</v>
      </c>
      <c r="C44" s="53" t="s">
        <v>386</v>
      </c>
      <c r="D44" s="74">
        <f t="shared" si="1"/>
        <v>15601</v>
      </c>
      <c r="E44" s="74">
        <f t="shared" si="2"/>
        <v>15601</v>
      </c>
      <c r="F44" s="74">
        <v>0</v>
      </c>
      <c r="G44" s="74">
        <v>0</v>
      </c>
      <c r="H44" s="74">
        <v>0</v>
      </c>
      <c r="I44" s="74">
        <v>15601</v>
      </c>
      <c r="J44" s="75">
        <v>170084</v>
      </c>
      <c r="K44" s="74">
        <v>0</v>
      </c>
      <c r="L44" s="74">
        <v>0</v>
      </c>
      <c r="M44" s="74">
        <f t="shared" si="3"/>
        <v>0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88735</v>
      </c>
      <c r="T44" s="74">
        <v>0</v>
      </c>
      <c r="U44" s="74">
        <v>0</v>
      </c>
      <c r="V44" s="74">
        <f t="shared" si="5"/>
        <v>15601</v>
      </c>
      <c r="W44" s="74">
        <f t="shared" si="6"/>
        <v>15601</v>
      </c>
      <c r="X44" s="74">
        <f t="shared" si="7"/>
        <v>0</v>
      </c>
      <c r="Y44" s="74">
        <f t="shared" si="8"/>
        <v>0</v>
      </c>
      <c r="Z44" s="74">
        <f t="shared" si="9"/>
        <v>0</v>
      </c>
      <c r="AA44" s="74">
        <f t="shared" si="10"/>
        <v>15601</v>
      </c>
      <c r="AB44" s="75">
        <f t="shared" si="13"/>
        <v>258819</v>
      </c>
      <c r="AC44" s="74">
        <f t="shared" si="11"/>
        <v>0</v>
      </c>
      <c r="AD44" s="74">
        <f t="shared" si="12"/>
        <v>0</v>
      </c>
    </row>
    <row r="45" spans="1:30" s="50" customFormat="1" ht="12" customHeight="1">
      <c r="A45" s="53" t="s">
        <v>262</v>
      </c>
      <c r="B45" s="54" t="s">
        <v>387</v>
      </c>
      <c r="C45" s="53" t="s">
        <v>388</v>
      </c>
      <c r="D45" s="74">
        <f t="shared" si="1"/>
        <v>0</v>
      </c>
      <c r="E45" s="74">
        <f t="shared" si="2"/>
        <v>0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0</v>
      </c>
      <c r="L45" s="74">
        <v>0</v>
      </c>
      <c r="M45" s="74">
        <f t="shared" si="3"/>
        <v>23521</v>
      </c>
      <c r="N45" s="74">
        <f t="shared" si="4"/>
        <v>23521</v>
      </c>
      <c r="O45" s="74">
        <v>0</v>
      </c>
      <c r="P45" s="74">
        <v>0</v>
      </c>
      <c r="Q45" s="74">
        <v>0</v>
      </c>
      <c r="R45" s="74">
        <v>23521</v>
      </c>
      <c r="S45" s="75">
        <v>244438</v>
      </c>
      <c r="T45" s="74">
        <v>0</v>
      </c>
      <c r="U45" s="74">
        <v>0</v>
      </c>
      <c r="V45" s="74">
        <f t="shared" si="5"/>
        <v>23521</v>
      </c>
      <c r="W45" s="74">
        <f t="shared" si="6"/>
        <v>23521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23521</v>
      </c>
      <c r="AB45" s="75">
        <f t="shared" si="13"/>
        <v>244438</v>
      </c>
      <c r="AC45" s="74">
        <f t="shared" si="11"/>
        <v>0</v>
      </c>
      <c r="AD45" s="74">
        <f t="shared" si="12"/>
        <v>0</v>
      </c>
    </row>
    <row r="46" spans="1:30" s="50" customFormat="1" ht="12" customHeight="1">
      <c r="A46" s="53" t="s">
        <v>262</v>
      </c>
      <c r="B46" s="54" t="s">
        <v>389</v>
      </c>
      <c r="C46" s="53" t="s">
        <v>390</v>
      </c>
      <c r="D46" s="74">
        <f t="shared" si="1"/>
        <v>111773</v>
      </c>
      <c r="E46" s="74">
        <f t="shared" si="2"/>
        <v>84852</v>
      </c>
      <c r="F46" s="74">
        <v>0</v>
      </c>
      <c r="G46" s="74">
        <v>0</v>
      </c>
      <c r="H46" s="74">
        <v>0</v>
      </c>
      <c r="I46" s="74">
        <v>74726</v>
      </c>
      <c r="J46" s="75">
        <v>299281</v>
      </c>
      <c r="K46" s="74">
        <v>10126</v>
      </c>
      <c r="L46" s="74">
        <v>26921</v>
      </c>
      <c r="M46" s="74">
        <f t="shared" si="3"/>
        <v>14031</v>
      </c>
      <c r="N46" s="74">
        <f t="shared" si="4"/>
        <v>4619</v>
      </c>
      <c r="O46" s="74">
        <v>0</v>
      </c>
      <c r="P46" s="74">
        <v>0</v>
      </c>
      <c r="Q46" s="74">
        <v>0</v>
      </c>
      <c r="R46" s="74">
        <v>1079</v>
      </c>
      <c r="S46" s="75">
        <v>99181</v>
      </c>
      <c r="T46" s="74">
        <v>3540</v>
      </c>
      <c r="U46" s="74">
        <v>9412</v>
      </c>
      <c r="V46" s="74">
        <f t="shared" si="5"/>
        <v>125804</v>
      </c>
      <c r="W46" s="74">
        <f t="shared" si="6"/>
        <v>89471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75805</v>
      </c>
      <c r="AB46" s="75">
        <f t="shared" si="13"/>
        <v>398462</v>
      </c>
      <c r="AC46" s="74">
        <f t="shared" si="11"/>
        <v>13666</v>
      </c>
      <c r="AD46" s="74">
        <f t="shared" si="12"/>
        <v>36333</v>
      </c>
    </row>
    <row r="47" spans="1:30" s="50" customFormat="1" ht="12" customHeight="1">
      <c r="A47" s="53" t="s">
        <v>262</v>
      </c>
      <c r="B47" s="54" t="s">
        <v>391</v>
      </c>
      <c r="C47" s="53" t="s">
        <v>392</v>
      </c>
      <c r="D47" s="74">
        <f t="shared" si="1"/>
        <v>0</v>
      </c>
      <c r="E47" s="74">
        <f t="shared" si="2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0</v>
      </c>
      <c r="M47" s="74">
        <f t="shared" si="3"/>
        <v>0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94806</v>
      </c>
      <c r="T47" s="74">
        <v>0</v>
      </c>
      <c r="U47" s="74">
        <v>0</v>
      </c>
      <c r="V47" s="74">
        <f t="shared" si="5"/>
        <v>0</v>
      </c>
      <c r="W47" s="74">
        <f t="shared" si="6"/>
        <v>0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0</v>
      </c>
      <c r="AB47" s="75">
        <f t="shared" si="13"/>
        <v>94806</v>
      </c>
      <c r="AC47" s="74">
        <f t="shared" si="11"/>
        <v>0</v>
      </c>
      <c r="AD47" s="74">
        <f t="shared" si="12"/>
        <v>0</v>
      </c>
    </row>
    <row r="48" spans="1:30" s="50" customFormat="1" ht="12" customHeight="1">
      <c r="A48" s="53" t="s">
        <v>262</v>
      </c>
      <c r="B48" s="54" t="s">
        <v>393</v>
      </c>
      <c r="C48" s="53" t="s">
        <v>394</v>
      </c>
      <c r="D48" s="74">
        <f t="shared" si="1"/>
        <v>122170</v>
      </c>
      <c r="E48" s="74">
        <f t="shared" si="2"/>
        <v>70080</v>
      </c>
      <c r="F48" s="74">
        <v>0</v>
      </c>
      <c r="G48" s="74">
        <v>0</v>
      </c>
      <c r="H48" s="74">
        <v>0</v>
      </c>
      <c r="I48" s="74">
        <v>70080</v>
      </c>
      <c r="J48" s="75">
        <v>292904</v>
      </c>
      <c r="K48" s="74">
        <v>0</v>
      </c>
      <c r="L48" s="74">
        <v>52090</v>
      </c>
      <c r="M48" s="74">
        <f t="shared" si="3"/>
        <v>0</v>
      </c>
      <c r="N48" s="74">
        <f t="shared" si="4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0</v>
      </c>
      <c r="V48" s="74">
        <f t="shared" si="5"/>
        <v>122170</v>
      </c>
      <c r="W48" s="74">
        <f t="shared" si="6"/>
        <v>70080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70080</v>
      </c>
      <c r="AB48" s="75">
        <f t="shared" si="13"/>
        <v>292904</v>
      </c>
      <c r="AC48" s="74">
        <f t="shared" si="11"/>
        <v>0</v>
      </c>
      <c r="AD48" s="74">
        <f t="shared" si="12"/>
        <v>52090</v>
      </c>
    </row>
    <row r="49" spans="1:30" s="50" customFormat="1" ht="12" customHeight="1">
      <c r="A49" s="53" t="s">
        <v>262</v>
      </c>
      <c r="B49" s="54" t="s">
        <v>395</v>
      </c>
      <c r="C49" s="53" t="s">
        <v>396</v>
      </c>
      <c r="D49" s="74">
        <f t="shared" si="1"/>
        <v>291876</v>
      </c>
      <c r="E49" s="74">
        <f t="shared" si="2"/>
        <v>291876</v>
      </c>
      <c r="F49" s="74">
        <v>0</v>
      </c>
      <c r="G49" s="74">
        <v>0</v>
      </c>
      <c r="H49" s="74">
        <v>0</v>
      </c>
      <c r="I49" s="74">
        <v>179379</v>
      </c>
      <c r="J49" s="75">
        <v>479834</v>
      </c>
      <c r="K49" s="74">
        <v>112497</v>
      </c>
      <c r="L49" s="74">
        <v>0</v>
      </c>
      <c r="M49" s="74">
        <f t="shared" si="3"/>
        <v>2639</v>
      </c>
      <c r="N49" s="74">
        <f t="shared" si="4"/>
        <v>2639</v>
      </c>
      <c r="O49" s="74">
        <v>0</v>
      </c>
      <c r="P49" s="74">
        <v>0</v>
      </c>
      <c r="Q49" s="74">
        <v>0</v>
      </c>
      <c r="R49" s="74">
        <v>0</v>
      </c>
      <c r="S49" s="75">
        <v>126568</v>
      </c>
      <c r="T49" s="74">
        <v>2639</v>
      </c>
      <c r="U49" s="74">
        <v>0</v>
      </c>
      <c r="V49" s="74">
        <f t="shared" si="5"/>
        <v>294515</v>
      </c>
      <c r="W49" s="74">
        <f t="shared" si="6"/>
        <v>294515</v>
      </c>
      <c r="X49" s="74">
        <f t="shared" si="7"/>
        <v>0</v>
      </c>
      <c r="Y49" s="74">
        <f t="shared" si="8"/>
        <v>0</v>
      </c>
      <c r="Z49" s="74">
        <f t="shared" si="9"/>
        <v>0</v>
      </c>
      <c r="AA49" s="74">
        <f t="shared" si="10"/>
        <v>179379</v>
      </c>
      <c r="AB49" s="75">
        <f t="shared" si="13"/>
        <v>606402</v>
      </c>
      <c r="AC49" s="74">
        <f t="shared" si="11"/>
        <v>115136</v>
      </c>
      <c r="AD49" s="74">
        <f t="shared" si="12"/>
        <v>0</v>
      </c>
    </row>
    <row r="50" spans="1:30" s="50" customFormat="1" ht="12" customHeight="1">
      <c r="A50" s="53" t="s">
        <v>262</v>
      </c>
      <c r="B50" s="54" t="s">
        <v>397</v>
      </c>
      <c r="C50" s="53" t="s">
        <v>398</v>
      </c>
      <c r="D50" s="74">
        <f t="shared" si="1"/>
        <v>68498</v>
      </c>
      <c r="E50" s="74">
        <f t="shared" si="2"/>
        <v>68498</v>
      </c>
      <c r="F50" s="74">
        <v>0</v>
      </c>
      <c r="G50" s="74">
        <v>0</v>
      </c>
      <c r="H50" s="74">
        <v>0</v>
      </c>
      <c r="I50" s="74">
        <v>68475</v>
      </c>
      <c r="J50" s="75">
        <v>176126</v>
      </c>
      <c r="K50" s="74">
        <v>23</v>
      </c>
      <c r="L50" s="74">
        <v>0</v>
      </c>
      <c r="M50" s="74">
        <f t="shared" si="3"/>
        <v>77270</v>
      </c>
      <c r="N50" s="74">
        <f t="shared" si="4"/>
        <v>77270</v>
      </c>
      <c r="O50" s="74">
        <v>0</v>
      </c>
      <c r="P50" s="74">
        <v>0</v>
      </c>
      <c r="Q50" s="74">
        <v>0</v>
      </c>
      <c r="R50" s="74">
        <v>28</v>
      </c>
      <c r="S50" s="75">
        <v>93428</v>
      </c>
      <c r="T50" s="74">
        <v>77242</v>
      </c>
      <c r="U50" s="74">
        <v>0</v>
      </c>
      <c r="V50" s="74">
        <f t="shared" si="5"/>
        <v>145768</v>
      </c>
      <c r="W50" s="74">
        <f t="shared" si="6"/>
        <v>145768</v>
      </c>
      <c r="X50" s="74">
        <f t="shared" si="7"/>
        <v>0</v>
      </c>
      <c r="Y50" s="74">
        <f t="shared" si="8"/>
        <v>0</v>
      </c>
      <c r="Z50" s="74">
        <f t="shared" si="9"/>
        <v>0</v>
      </c>
      <c r="AA50" s="74">
        <f t="shared" si="10"/>
        <v>68503</v>
      </c>
      <c r="AB50" s="75">
        <f t="shared" si="13"/>
        <v>269554</v>
      </c>
      <c r="AC50" s="74">
        <f t="shared" si="11"/>
        <v>77265</v>
      </c>
      <c r="AD50" s="74">
        <f t="shared" si="12"/>
        <v>0</v>
      </c>
    </row>
    <row r="51" spans="1:30" s="50" customFormat="1" ht="12" customHeight="1">
      <c r="A51" s="53" t="s">
        <v>262</v>
      </c>
      <c r="B51" s="54" t="s">
        <v>399</v>
      </c>
      <c r="C51" s="53" t="s">
        <v>400</v>
      </c>
      <c r="D51" s="74">
        <f t="shared" si="1"/>
        <v>0</v>
      </c>
      <c r="E51" s="74">
        <f t="shared" si="2"/>
        <v>0</v>
      </c>
      <c r="F51" s="74">
        <v>0</v>
      </c>
      <c r="G51" s="74">
        <v>0</v>
      </c>
      <c r="H51" s="74">
        <v>0</v>
      </c>
      <c r="I51" s="74">
        <v>0</v>
      </c>
      <c r="J51" s="75">
        <v>49954</v>
      </c>
      <c r="K51" s="74">
        <v>0</v>
      </c>
      <c r="L51" s="74">
        <v>0</v>
      </c>
      <c r="M51" s="74">
        <f t="shared" si="3"/>
        <v>12631</v>
      </c>
      <c r="N51" s="74">
        <f t="shared" si="4"/>
        <v>12631</v>
      </c>
      <c r="O51" s="74">
        <v>0</v>
      </c>
      <c r="P51" s="74">
        <v>0</v>
      </c>
      <c r="Q51" s="74">
        <v>0</v>
      </c>
      <c r="R51" s="74">
        <v>0</v>
      </c>
      <c r="S51" s="75">
        <v>191301</v>
      </c>
      <c r="T51" s="74">
        <v>12631</v>
      </c>
      <c r="U51" s="74">
        <v>0</v>
      </c>
      <c r="V51" s="74">
        <f t="shared" si="5"/>
        <v>12631</v>
      </c>
      <c r="W51" s="74">
        <f t="shared" si="6"/>
        <v>12631</v>
      </c>
      <c r="X51" s="74">
        <f t="shared" si="7"/>
        <v>0</v>
      </c>
      <c r="Y51" s="74">
        <f t="shared" si="8"/>
        <v>0</v>
      </c>
      <c r="Z51" s="74">
        <f t="shared" si="9"/>
        <v>0</v>
      </c>
      <c r="AA51" s="74">
        <f t="shared" si="10"/>
        <v>0</v>
      </c>
      <c r="AB51" s="75">
        <f t="shared" si="13"/>
        <v>241255</v>
      </c>
      <c r="AC51" s="74">
        <f t="shared" si="11"/>
        <v>12631</v>
      </c>
      <c r="AD51" s="74">
        <f t="shared" si="12"/>
        <v>0</v>
      </c>
    </row>
    <row r="52" spans="1:30" s="50" customFormat="1" ht="12" customHeight="1">
      <c r="A52" s="53" t="s">
        <v>262</v>
      </c>
      <c r="B52" s="54" t="s">
        <v>401</v>
      </c>
      <c r="C52" s="53" t="s">
        <v>402</v>
      </c>
      <c r="D52" s="74">
        <f t="shared" si="1"/>
        <v>116420</v>
      </c>
      <c r="E52" s="74">
        <f t="shared" si="2"/>
        <v>116420</v>
      </c>
      <c r="F52" s="74">
        <v>0</v>
      </c>
      <c r="G52" s="74">
        <v>0</v>
      </c>
      <c r="H52" s="74">
        <v>0</v>
      </c>
      <c r="I52" s="74">
        <v>80322</v>
      </c>
      <c r="J52" s="75">
        <v>635617</v>
      </c>
      <c r="K52" s="74">
        <v>36098</v>
      </c>
      <c r="L52" s="74">
        <v>0</v>
      </c>
      <c r="M52" s="74">
        <f t="shared" si="3"/>
        <v>0</v>
      </c>
      <c r="N52" s="74">
        <f t="shared" si="4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0</v>
      </c>
      <c r="V52" s="74">
        <f t="shared" si="5"/>
        <v>116420</v>
      </c>
      <c r="W52" s="74">
        <f t="shared" si="6"/>
        <v>116420</v>
      </c>
      <c r="X52" s="74">
        <f t="shared" si="7"/>
        <v>0</v>
      </c>
      <c r="Y52" s="74">
        <f t="shared" si="8"/>
        <v>0</v>
      </c>
      <c r="Z52" s="74">
        <f t="shared" si="9"/>
        <v>0</v>
      </c>
      <c r="AA52" s="74">
        <f t="shared" si="10"/>
        <v>80322</v>
      </c>
      <c r="AB52" s="75">
        <f t="shared" si="13"/>
        <v>635617</v>
      </c>
      <c r="AC52" s="74">
        <f t="shared" si="11"/>
        <v>36098</v>
      </c>
      <c r="AD52" s="74">
        <f t="shared" si="12"/>
        <v>0</v>
      </c>
    </row>
    <row r="53" spans="1:30" s="50" customFormat="1" ht="12" customHeight="1">
      <c r="A53" s="53" t="s">
        <v>262</v>
      </c>
      <c r="B53" s="54" t="s">
        <v>403</v>
      </c>
      <c r="C53" s="53" t="s">
        <v>404</v>
      </c>
      <c r="D53" s="74">
        <f t="shared" si="1"/>
        <v>58912</v>
      </c>
      <c r="E53" s="74">
        <f t="shared" si="2"/>
        <v>58912</v>
      </c>
      <c r="F53" s="74">
        <v>0</v>
      </c>
      <c r="G53" s="74">
        <v>0</v>
      </c>
      <c r="H53" s="74">
        <v>0</v>
      </c>
      <c r="I53" s="74">
        <v>19675</v>
      </c>
      <c r="J53" s="75">
        <v>145046</v>
      </c>
      <c r="K53" s="74">
        <v>39237</v>
      </c>
      <c r="L53" s="74">
        <v>0</v>
      </c>
      <c r="M53" s="74">
        <f t="shared" si="3"/>
        <v>6161</v>
      </c>
      <c r="N53" s="74">
        <f t="shared" si="4"/>
        <v>6161</v>
      </c>
      <c r="O53" s="74">
        <v>0</v>
      </c>
      <c r="P53" s="74">
        <v>0</v>
      </c>
      <c r="Q53" s="74">
        <v>0</v>
      </c>
      <c r="R53" s="74">
        <v>0</v>
      </c>
      <c r="S53" s="75">
        <v>77495</v>
      </c>
      <c r="T53" s="74">
        <v>6161</v>
      </c>
      <c r="U53" s="74">
        <v>0</v>
      </c>
      <c r="V53" s="74">
        <f t="shared" si="5"/>
        <v>65073</v>
      </c>
      <c r="W53" s="74">
        <f t="shared" si="6"/>
        <v>65073</v>
      </c>
      <c r="X53" s="74">
        <f t="shared" si="7"/>
        <v>0</v>
      </c>
      <c r="Y53" s="74">
        <f t="shared" si="8"/>
        <v>0</v>
      </c>
      <c r="Z53" s="74">
        <f t="shared" si="9"/>
        <v>0</v>
      </c>
      <c r="AA53" s="74">
        <f t="shared" si="10"/>
        <v>19675</v>
      </c>
      <c r="AB53" s="75">
        <f t="shared" si="13"/>
        <v>222541</v>
      </c>
      <c r="AC53" s="74">
        <f t="shared" si="11"/>
        <v>45398</v>
      </c>
      <c r="AD53" s="74">
        <f t="shared" si="12"/>
        <v>0</v>
      </c>
    </row>
    <row r="54" spans="1:30" s="50" customFormat="1" ht="12" customHeight="1">
      <c r="A54" s="53" t="s">
        <v>262</v>
      </c>
      <c r="B54" s="54" t="s">
        <v>405</v>
      </c>
      <c r="C54" s="53" t="s">
        <v>406</v>
      </c>
      <c r="D54" s="74">
        <f t="shared" si="1"/>
        <v>110648</v>
      </c>
      <c r="E54" s="74">
        <f t="shared" si="2"/>
        <v>110648</v>
      </c>
      <c r="F54" s="74">
        <v>0</v>
      </c>
      <c r="G54" s="74">
        <v>0</v>
      </c>
      <c r="H54" s="74">
        <v>0</v>
      </c>
      <c r="I54" s="74">
        <v>18461</v>
      </c>
      <c r="J54" s="75">
        <v>392646</v>
      </c>
      <c r="K54" s="74">
        <v>92187</v>
      </c>
      <c r="L54" s="74">
        <v>0</v>
      </c>
      <c r="M54" s="74">
        <f t="shared" si="3"/>
        <v>0</v>
      </c>
      <c r="N54" s="74">
        <f t="shared" si="4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5"/>
        <v>110648</v>
      </c>
      <c r="W54" s="74">
        <f t="shared" si="6"/>
        <v>110648</v>
      </c>
      <c r="X54" s="74">
        <f t="shared" si="7"/>
        <v>0</v>
      </c>
      <c r="Y54" s="74">
        <f t="shared" si="8"/>
        <v>0</v>
      </c>
      <c r="Z54" s="74">
        <f t="shared" si="9"/>
        <v>0</v>
      </c>
      <c r="AA54" s="74">
        <f t="shared" si="10"/>
        <v>18461</v>
      </c>
      <c r="AB54" s="75">
        <f t="shared" si="13"/>
        <v>392646</v>
      </c>
      <c r="AC54" s="74">
        <f t="shared" si="11"/>
        <v>92187</v>
      </c>
      <c r="AD54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407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408</v>
      </c>
      <c r="B2" s="147" t="s">
        <v>409</v>
      </c>
      <c r="C2" s="153" t="s">
        <v>410</v>
      </c>
      <c r="D2" s="132" t="s">
        <v>411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412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413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414</v>
      </c>
      <c r="E3" s="80"/>
      <c r="F3" s="80"/>
      <c r="G3" s="80"/>
      <c r="H3" s="80"/>
      <c r="I3" s="80"/>
      <c r="J3" s="80"/>
      <c r="K3" s="85"/>
      <c r="L3" s="81" t="s">
        <v>415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416</v>
      </c>
      <c r="AE3" s="90" t="s">
        <v>417</v>
      </c>
      <c r="AF3" s="134" t="s">
        <v>414</v>
      </c>
      <c r="AG3" s="80"/>
      <c r="AH3" s="80"/>
      <c r="AI3" s="80"/>
      <c r="AJ3" s="80"/>
      <c r="AK3" s="80"/>
      <c r="AL3" s="80"/>
      <c r="AM3" s="85"/>
      <c r="AN3" s="81" t="s">
        <v>415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416</v>
      </c>
      <c r="BG3" s="90" t="s">
        <v>417</v>
      </c>
      <c r="BH3" s="134" t="s">
        <v>414</v>
      </c>
      <c r="BI3" s="80"/>
      <c r="BJ3" s="80"/>
      <c r="BK3" s="80"/>
      <c r="BL3" s="80"/>
      <c r="BM3" s="80"/>
      <c r="BN3" s="80"/>
      <c r="BO3" s="85"/>
      <c r="BP3" s="81" t="s">
        <v>415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416</v>
      </c>
      <c r="CI3" s="90" t="s">
        <v>417</v>
      </c>
    </row>
    <row r="4" spans="1:87" s="45" customFormat="1" ht="13.5" customHeight="1">
      <c r="A4" s="148"/>
      <c r="B4" s="148"/>
      <c r="C4" s="154"/>
      <c r="D4" s="90" t="s">
        <v>417</v>
      </c>
      <c r="E4" s="95" t="s">
        <v>418</v>
      </c>
      <c r="F4" s="89"/>
      <c r="G4" s="93"/>
      <c r="H4" s="80"/>
      <c r="I4" s="94"/>
      <c r="J4" s="135" t="s">
        <v>419</v>
      </c>
      <c r="K4" s="145" t="s">
        <v>420</v>
      </c>
      <c r="L4" s="90" t="s">
        <v>417</v>
      </c>
      <c r="M4" s="134" t="s">
        <v>421</v>
      </c>
      <c r="N4" s="87"/>
      <c r="O4" s="87"/>
      <c r="P4" s="87"/>
      <c r="Q4" s="88"/>
      <c r="R4" s="134" t="s">
        <v>422</v>
      </c>
      <c r="S4" s="80"/>
      <c r="T4" s="80"/>
      <c r="U4" s="94"/>
      <c r="V4" s="95" t="s">
        <v>423</v>
      </c>
      <c r="W4" s="134" t="s">
        <v>424</v>
      </c>
      <c r="X4" s="86"/>
      <c r="Y4" s="87"/>
      <c r="Z4" s="87"/>
      <c r="AA4" s="88"/>
      <c r="AB4" s="95" t="s">
        <v>425</v>
      </c>
      <c r="AC4" s="95" t="s">
        <v>426</v>
      </c>
      <c r="AD4" s="90"/>
      <c r="AE4" s="90"/>
      <c r="AF4" s="90" t="s">
        <v>417</v>
      </c>
      <c r="AG4" s="95" t="s">
        <v>418</v>
      </c>
      <c r="AH4" s="89"/>
      <c r="AI4" s="93"/>
      <c r="AJ4" s="80"/>
      <c r="AK4" s="94"/>
      <c r="AL4" s="135" t="s">
        <v>419</v>
      </c>
      <c r="AM4" s="145" t="s">
        <v>420</v>
      </c>
      <c r="AN4" s="90" t="s">
        <v>417</v>
      </c>
      <c r="AO4" s="134" t="s">
        <v>421</v>
      </c>
      <c r="AP4" s="87"/>
      <c r="AQ4" s="87"/>
      <c r="AR4" s="87"/>
      <c r="AS4" s="88"/>
      <c r="AT4" s="134" t="s">
        <v>422</v>
      </c>
      <c r="AU4" s="80"/>
      <c r="AV4" s="80"/>
      <c r="AW4" s="94"/>
      <c r="AX4" s="95" t="s">
        <v>423</v>
      </c>
      <c r="AY4" s="134" t="s">
        <v>424</v>
      </c>
      <c r="AZ4" s="96"/>
      <c r="BA4" s="96"/>
      <c r="BB4" s="97"/>
      <c r="BC4" s="88"/>
      <c r="BD4" s="95" t="s">
        <v>425</v>
      </c>
      <c r="BE4" s="95" t="s">
        <v>426</v>
      </c>
      <c r="BF4" s="90"/>
      <c r="BG4" s="90"/>
      <c r="BH4" s="90" t="s">
        <v>417</v>
      </c>
      <c r="BI4" s="95" t="s">
        <v>418</v>
      </c>
      <c r="BJ4" s="89"/>
      <c r="BK4" s="93"/>
      <c r="BL4" s="80"/>
      <c r="BM4" s="94"/>
      <c r="BN4" s="135" t="s">
        <v>419</v>
      </c>
      <c r="BO4" s="145" t="s">
        <v>420</v>
      </c>
      <c r="BP4" s="90" t="s">
        <v>417</v>
      </c>
      <c r="BQ4" s="134" t="s">
        <v>421</v>
      </c>
      <c r="BR4" s="87"/>
      <c r="BS4" s="87"/>
      <c r="BT4" s="87"/>
      <c r="BU4" s="88"/>
      <c r="BV4" s="134" t="s">
        <v>422</v>
      </c>
      <c r="BW4" s="80"/>
      <c r="BX4" s="80"/>
      <c r="BY4" s="94"/>
      <c r="BZ4" s="95" t="s">
        <v>423</v>
      </c>
      <c r="CA4" s="134" t="s">
        <v>424</v>
      </c>
      <c r="CB4" s="87"/>
      <c r="CC4" s="87"/>
      <c r="CD4" s="87"/>
      <c r="CE4" s="88"/>
      <c r="CF4" s="95" t="s">
        <v>425</v>
      </c>
      <c r="CG4" s="95" t="s">
        <v>426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417</v>
      </c>
      <c r="F5" s="135" t="s">
        <v>427</v>
      </c>
      <c r="G5" s="135" t="s">
        <v>428</v>
      </c>
      <c r="H5" s="135" t="s">
        <v>429</v>
      </c>
      <c r="I5" s="135" t="s">
        <v>416</v>
      </c>
      <c r="J5" s="98"/>
      <c r="K5" s="146"/>
      <c r="L5" s="90"/>
      <c r="M5" s="90" t="s">
        <v>417</v>
      </c>
      <c r="N5" s="90" t="s">
        <v>430</v>
      </c>
      <c r="O5" s="90" t="s">
        <v>431</v>
      </c>
      <c r="P5" s="90" t="s">
        <v>432</v>
      </c>
      <c r="Q5" s="90" t="s">
        <v>433</v>
      </c>
      <c r="R5" s="90" t="s">
        <v>417</v>
      </c>
      <c r="S5" s="95" t="s">
        <v>434</v>
      </c>
      <c r="T5" s="95" t="s">
        <v>435</v>
      </c>
      <c r="U5" s="95" t="s">
        <v>436</v>
      </c>
      <c r="V5" s="90"/>
      <c r="W5" s="90" t="s">
        <v>417</v>
      </c>
      <c r="X5" s="95" t="s">
        <v>434</v>
      </c>
      <c r="Y5" s="95" t="s">
        <v>435</v>
      </c>
      <c r="Z5" s="95" t="s">
        <v>436</v>
      </c>
      <c r="AA5" s="95" t="s">
        <v>416</v>
      </c>
      <c r="AB5" s="90"/>
      <c r="AC5" s="90"/>
      <c r="AD5" s="90"/>
      <c r="AE5" s="90"/>
      <c r="AF5" s="90"/>
      <c r="AG5" s="90" t="s">
        <v>417</v>
      </c>
      <c r="AH5" s="135" t="s">
        <v>427</v>
      </c>
      <c r="AI5" s="135" t="s">
        <v>428</v>
      </c>
      <c r="AJ5" s="135" t="s">
        <v>429</v>
      </c>
      <c r="AK5" s="135" t="s">
        <v>416</v>
      </c>
      <c r="AL5" s="98"/>
      <c r="AM5" s="146"/>
      <c r="AN5" s="90"/>
      <c r="AO5" s="90" t="s">
        <v>417</v>
      </c>
      <c r="AP5" s="90" t="s">
        <v>430</v>
      </c>
      <c r="AQ5" s="90" t="s">
        <v>431</v>
      </c>
      <c r="AR5" s="90" t="s">
        <v>432</v>
      </c>
      <c r="AS5" s="90" t="s">
        <v>433</v>
      </c>
      <c r="AT5" s="90" t="s">
        <v>417</v>
      </c>
      <c r="AU5" s="95" t="s">
        <v>434</v>
      </c>
      <c r="AV5" s="95" t="s">
        <v>435</v>
      </c>
      <c r="AW5" s="95" t="s">
        <v>436</v>
      </c>
      <c r="AX5" s="90"/>
      <c r="AY5" s="90" t="s">
        <v>417</v>
      </c>
      <c r="AZ5" s="95" t="s">
        <v>434</v>
      </c>
      <c r="BA5" s="95" t="s">
        <v>435</v>
      </c>
      <c r="BB5" s="95" t="s">
        <v>436</v>
      </c>
      <c r="BC5" s="95" t="s">
        <v>416</v>
      </c>
      <c r="BD5" s="90"/>
      <c r="BE5" s="90"/>
      <c r="BF5" s="90"/>
      <c r="BG5" s="90"/>
      <c r="BH5" s="90"/>
      <c r="BI5" s="90" t="s">
        <v>417</v>
      </c>
      <c r="BJ5" s="135" t="s">
        <v>427</v>
      </c>
      <c r="BK5" s="135" t="s">
        <v>428</v>
      </c>
      <c r="BL5" s="135" t="s">
        <v>429</v>
      </c>
      <c r="BM5" s="135" t="s">
        <v>416</v>
      </c>
      <c r="BN5" s="98"/>
      <c r="BO5" s="146"/>
      <c r="BP5" s="90"/>
      <c r="BQ5" s="90" t="s">
        <v>417</v>
      </c>
      <c r="BR5" s="90" t="s">
        <v>430</v>
      </c>
      <c r="BS5" s="90" t="s">
        <v>431</v>
      </c>
      <c r="BT5" s="90" t="s">
        <v>432</v>
      </c>
      <c r="BU5" s="90" t="s">
        <v>433</v>
      </c>
      <c r="BV5" s="90" t="s">
        <v>417</v>
      </c>
      <c r="BW5" s="95" t="s">
        <v>434</v>
      </c>
      <c r="BX5" s="95" t="s">
        <v>435</v>
      </c>
      <c r="BY5" s="95" t="s">
        <v>436</v>
      </c>
      <c r="BZ5" s="90"/>
      <c r="CA5" s="90" t="s">
        <v>417</v>
      </c>
      <c r="CB5" s="95" t="s">
        <v>434</v>
      </c>
      <c r="CC5" s="95" t="s">
        <v>435</v>
      </c>
      <c r="CD5" s="95" t="s">
        <v>436</v>
      </c>
      <c r="CE5" s="95" t="s">
        <v>416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437</v>
      </c>
      <c r="E6" s="101" t="s">
        <v>437</v>
      </c>
      <c r="F6" s="102" t="s">
        <v>437</v>
      </c>
      <c r="G6" s="102" t="s">
        <v>437</v>
      </c>
      <c r="H6" s="102" t="s">
        <v>437</v>
      </c>
      <c r="I6" s="102" t="s">
        <v>437</v>
      </c>
      <c r="J6" s="102" t="s">
        <v>437</v>
      </c>
      <c r="K6" s="102" t="s">
        <v>437</v>
      </c>
      <c r="L6" s="101" t="s">
        <v>437</v>
      </c>
      <c r="M6" s="101" t="s">
        <v>437</v>
      </c>
      <c r="N6" s="101" t="s">
        <v>437</v>
      </c>
      <c r="O6" s="101" t="s">
        <v>437</v>
      </c>
      <c r="P6" s="101" t="s">
        <v>437</v>
      </c>
      <c r="Q6" s="101" t="s">
        <v>437</v>
      </c>
      <c r="R6" s="101" t="s">
        <v>437</v>
      </c>
      <c r="S6" s="101" t="s">
        <v>437</v>
      </c>
      <c r="T6" s="101" t="s">
        <v>437</v>
      </c>
      <c r="U6" s="101" t="s">
        <v>437</v>
      </c>
      <c r="V6" s="101" t="s">
        <v>437</v>
      </c>
      <c r="W6" s="101" t="s">
        <v>437</v>
      </c>
      <c r="X6" s="101" t="s">
        <v>437</v>
      </c>
      <c r="Y6" s="101" t="s">
        <v>437</v>
      </c>
      <c r="Z6" s="101" t="s">
        <v>437</v>
      </c>
      <c r="AA6" s="101" t="s">
        <v>437</v>
      </c>
      <c r="AB6" s="101" t="s">
        <v>437</v>
      </c>
      <c r="AC6" s="101" t="s">
        <v>437</v>
      </c>
      <c r="AD6" s="101" t="s">
        <v>437</v>
      </c>
      <c r="AE6" s="101" t="s">
        <v>437</v>
      </c>
      <c r="AF6" s="101" t="s">
        <v>437</v>
      </c>
      <c r="AG6" s="101" t="s">
        <v>437</v>
      </c>
      <c r="AH6" s="102" t="s">
        <v>437</v>
      </c>
      <c r="AI6" s="102" t="s">
        <v>437</v>
      </c>
      <c r="AJ6" s="102" t="s">
        <v>437</v>
      </c>
      <c r="AK6" s="102" t="s">
        <v>437</v>
      </c>
      <c r="AL6" s="102" t="s">
        <v>437</v>
      </c>
      <c r="AM6" s="102" t="s">
        <v>437</v>
      </c>
      <c r="AN6" s="101" t="s">
        <v>437</v>
      </c>
      <c r="AO6" s="101" t="s">
        <v>437</v>
      </c>
      <c r="AP6" s="101" t="s">
        <v>437</v>
      </c>
      <c r="AQ6" s="101" t="s">
        <v>437</v>
      </c>
      <c r="AR6" s="101" t="s">
        <v>437</v>
      </c>
      <c r="AS6" s="101" t="s">
        <v>437</v>
      </c>
      <c r="AT6" s="101" t="s">
        <v>437</v>
      </c>
      <c r="AU6" s="101" t="s">
        <v>437</v>
      </c>
      <c r="AV6" s="101" t="s">
        <v>437</v>
      </c>
      <c r="AW6" s="101" t="s">
        <v>437</v>
      </c>
      <c r="AX6" s="101" t="s">
        <v>437</v>
      </c>
      <c r="AY6" s="101" t="s">
        <v>437</v>
      </c>
      <c r="AZ6" s="101" t="s">
        <v>437</v>
      </c>
      <c r="BA6" s="101" t="s">
        <v>437</v>
      </c>
      <c r="BB6" s="101" t="s">
        <v>437</v>
      </c>
      <c r="BC6" s="101" t="s">
        <v>437</v>
      </c>
      <c r="BD6" s="101" t="s">
        <v>437</v>
      </c>
      <c r="BE6" s="101" t="s">
        <v>437</v>
      </c>
      <c r="BF6" s="101" t="s">
        <v>437</v>
      </c>
      <c r="BG6" s="101" t="s">
        <v>437</v>
      </c>
      <c r="BH6" s="101" t="s">
        <v>437</v>
      </c>
      <c r="BI6" s="101" t="s">
        <v>437</v>
      </c>
      <c r="BJ6" s="102" t="s">
        <v>437</v>
      </c>
      <c r="BK6" s="102" t="s">
        <v>437</v>
      </c>
      <c r="BL6" s="102" t="s">
        <v>437</v>
      </c>
      <c r="BM6" s="102" t="s">
        <v>437</v>
      </c>
      <c r="BN6" s="102" t="s">
        <v>437</v>
      </c>
      <c r="BO6" s="102" t="s">
        <v>437</v>
      </c>
      <c r="BP6" s="101" t="s">
        <v>437</v>
      </c>
      <c r="BQ6" s="101" t="s">
        <v>437</v>
      </c>
      <c r="BR6" s="102" t="s">
        <v>437</v>
      </c>
      <c r="BS6" s="102" t="s">
        <v>437</v>
      </c>
      <c r="BT6" s="102" t="s">
        <v>437</v>
      </c>
      <c r="BU6" s="102" t="s">
        <v>437</v>
      </c>
      <c r="BV6" s="101" t="s">
        <v>437</v>
      </c>
      <c r="BW6" s="101" t="s">
        <v>437</v>
      </c>
      <c r="BX6" s="101" t="s">
        <v>437</v>
      </c>
      <c r="BY6" s="101" t="s">
        <v>437</v>
      </c>
      <c r="BZ6" s="101" t="s">
        <v>437</v>
      </c>
      <c r="CA6" s="101" t="s">
        <v>437</v>
      </c>
      <c r="CB6" s="101" t="s">
        <v>437</v>
      </c>
      <c r="CC6" s="101" t="s">
        <v>437</v>
      </c>
      <c r="CD6" s="101" t="s">
        <v>437</v>
      </c>
      <c r="CE6" s="101" t="s">
        <v>437</v>
      </c>
      <c r="CF6" s="101" t="s">
        <v>437</v>
      </c>
      <c r="CG6" s="101" t="s">
        <v>437</v>
      </c>
      <c r="CH6" s="101" t="s">
        <v>437</v>
      </c>
      <c r="CI6" s="101" t="s">
        <v>437</v>
      </c>
    </row>
    <row r="7" spans="1:87" s="50" customFormat="1" ht="12" customHeight="1">
      <c r="A7" s="48" t="s">
        <v>438</v>
      </c>
      <c r="B7" s="63" t="s">
        <v>439</v>
      </c>
      <c r="C7" s="48" t="s">
        <v>417</v>
      </c>
      <c r="D7" s="70">
        <f aca="true" t="shared" si="0" ref="D7:AI7">SUM(D8:D54)</f>
        <v>984760</v>
      </c>
      <c r="E7" s="70">
        <f t="shared" si="0"/>
        <v>964705</v>
      </c>
      <c r="F7" s="70">
        <f t="shared" si="0"/>
        <v>5572</v>
      </c>
      <c r="G7" s="70">
        <f t="shared" si="0"/>
        <v>673649</v>
      </c>
      <c r="H7" s="70">
        <f t="shared" si="0"/>
        <v>75040</v>
      </c>
      <c r="I7" s="70">
        <f t="shared" si="0"/>
        <v>210444</v>
      </c>
      <c r="J7" s="70">
        <f t="shared" si="0"/>
        <v>20055</v>
      </c>
      <c r="K7" s="70">
        <f t="shared" si="0"/>
        <v>226117</v>
      </c>
      <c r="L7" s="70">
        <f t="shared" si="0"/>
        <v>18140075</v>
      </c>
      <c r="M7" s="70">
        <f t="shared" si="0"/>
        <v>3718428</v>
      </c>
      <c r="N7" s="70">
        <f t="shared" si="0"/>
        <v>1686926</v>
      </c>
      <c r="O7" s="70">
        <f t="shared" si="0"/>
        <v>899292</v>
      </c>
      <c r="P7" s="70">
        <f t="shared" si="0"/>
        <v>946330</v>
      </c>
      <c r="Q7" s="70">
        <f t="shared" si="0"/>
        <v>185880</v>
      </c>
      <c r="R7" s="70">
        <f t="shared" si="0"/>
        <v>4768241</v>
      </c>
      <c r="S7" s="70">
        <f t="shared" si="0"/>
        <v>723156</v>
      </c>
      <c r="T7" s="70">
        <f t="shared" si="0"/>
        <v>3700911</v>
      </c>
      <c r="U7" s="70">
        <f t="shared" si="0"/>
        <v>344174</v>
      </c>
      <c r="V7" s="70">
        <f t="shared" si="0"/>
        <v>43665</v>
      </c>
      <c r="W7" s="70">
        <f t="shared" si="0"/>
        <v>9603650</v>
      </c>
      <c r="X7" s="70">
        <f t="shared" si="0"/>
        <v>4316785</v>
      </c>
      <c r="Y7" s="70">
        <f t="shared" si="0"/>
        <v>4284954</v>
      </c>
      <c r="Z7" s="70">
        <f t="shared" si="0"/>
        <v>744822</v>
      </c>
      <c r="AA7" s="70">
        <f t="shared" si="0"/>
        <v>257089</v>
      </c>
      <c r="AB7" s="70">
        <f t="shared" si="0"/>
        <v>2687503</v>
      </c>
      <c r="AC7" s="70">
        <f t="shared" si="0"/>
        <v>6091</v>
      </c>
      <c r="AD7" s="70">
        <f t="shared" si="0"/>
        <v>912037</v>
      </c>
      <c r="AE7" s="70">
        <f t="shared" si="0"/>
        <v>20036872</v>
      </c>
      <c r="AF7" s="70">
        <f t="shared" si="0"/>
        <v>451935</v>
      </c>
      <c r="AG7" s="70">
        <f t="shared" si="0"/>
        <v>451935</v>
      </c>
      <c r="AH7" s="70">
        <f t="shared" si="0"/>
        <v>0</v>
      </c>
      <c r="AI7" s="70">
        <f t="shared" si="0"/>
        <v>451935</v>
      </c>
      <c r="AJ7" s="70">
        <f aca="true" t="shared" si="1" ref="AJ7:BO7">SUM(AJ8:AJ54)</f>
        <v>0</v>
      </c>
      <c r="AK7" s="70">
        <f t="shared" si="1"/>
        <v>0</v>
      </c>
      <c r="AL7" s="70">
        <f t="shared" si="1"/>
        <v>0</v>
      </c>
      <c r="AM7" s="70">
        <f t="shared" si="1"/>
        <v>14887</v>
      </c>
      <c r="AN7" s="70">
        <f t="shared" si="1"/>
        <v>4275322</v>
      </c>
      <c r="AO7" s="70">
        <f t="shared" si="1"/>
        <v>790607</v>
      </c>
      <c r="AP7" s="70">
        <f t="shared" si="1"/>
        <v>519289</v>
      </c>
      <c r="AQ7" s="70">
        <f t="shared" si="1"/>
        <v>44530</v>
      </c>
      <c r="AR7" s="70">
        <f t="shared" si="1"/>
        <v>226788</v>
      </c>
      <c r="AS7" s="70">
        <f t="shared" si="1"/>
        <v>0</v>
      </c>
      <c r="AT7" s="70">
        <f t="shared" si="1"/>
        <v>1932207</v>
      </c>
      <c r="AU7" s="70">
        <f t="shared" si="1"/>
        <v>53802</v>
      </c>
      <c r="AV7" s="70">
        <f t="shared" si="1"/>
        <v>1878081</v>
      </c>
      <c r="AW7" s="70">
        <f t="shared" si="1"/>
        <v>324</v>
      </c>
      <c r="AX7" s="70">
        <f t="shared" si="1"/>
        <v>4389</v>
      </c>
      <c r="AY7" s="70">
        <f t="shared" si="1"/>
        <v>1545494</v>
      </c>
      <c r="AZ7" s="70">
        <f t="shared" si="1"/>
        <v>179375</v>
      </c>
      <c r="BA7" s="70">
        <f t="shared" si="1"/>
        <v>1135398</v>
      </c>
      <c r="BB7" s="70">
        <f t="shared" si="1"/>
        <v>78573</v>
      </c>
      <c r="BC7" s="70">
        <f t="shared" si="1"/>
        <v>152148</v>
      </c>
      <c r="BD7" s="70">
        <f t="shared" si="1"/>
        <v>990690</v>
      </c>
      <c r="BE7" s="70">
        <f t="shared" si="1"/>
        <v>2625</v>
      </c>
      <c r="BF7" s="70">
        <f t="shared" si="1"/>
        <v>224606</v>
      </c>
      <c r="BG7" s="70">
        <f t="shared" si="1"/>
        <v>4951863</v>
      </c>
      <c r="BH7" s="70">
        <f t="shared" si="1"/>
        <v>1436695</v>
      </c>
      <c r="BI7" s="70">
        <f t="shared" si="1"/>
        <v>1416640</v>
      </c>
      <c r="BJ7" s="70">
        <f t="shared" si="1"/>
        <v>5572</v>
      </c>
      <c r="BK7" s="70">
        <f t="shared" si="1"/>
        <v>1125584</v>
      </c>
      <c r="BL7" s="70">
        <f t="shared" si="1"/>
        <v>75040</v>
      </c>
      <c r="BM7" s="70">
        <f t="shared" si="1"/>
        <v>210444</v>
      </c>
      <c r="BN7" s="70">
        <f t="shared" si="1"/>
        <v>20055</v>
      </c>
      <c r="BO7" s="70">
        <f t="shared" si="1"/>
        <v>241004</v>
      </c>
      <c r="BP7" s="70">
        <f aca="true" t="shared" si="2" ref="BP7:CU7">SUM(BP8:BP54)</f>
        <v>22415397</v>
      </c>
      <c r="BQ7" s="70">
        <f t="shared" si="2"/>
        <v>4509035</v>
      </c>
      <c r="BR7" s="70">
        <f t="shared" si="2"/>
        <v>2206215</v>
      </c>
      <c r="BS7" s="70">
        <f t="shared" si="2"/>
        <v>943822</v>
      </c>
      <c r="BT7" s="70">
        <f t="shared" si="2"/>
        <v>1173118</v>
      </c>
      <c r="BU7" s="70">
        <f t="shared" si="2"/>
        <v>185880</v>
      </c>
      <c r="BV7" s="70">
        <f t="shared" si="2"/>
        <v>6700448</v>
      </c>
      <c r="BW7" s="70">
        <f t="shared" si="2"/>
        <v>776958</v>
      </c>
      <c r="BX7" s="70">
        <f t="shared" si="2"/>
        <v>5578992</v>
      </c>
      <c r="BY7" s="70">
        <f t="shared" si="2"/>
        <v>344498</v>
      </c>
      <c r="BZ7" s="70">
        <f t="shared" si="2"/>
        <v>48054</v>
      </c>
      <c r="CA7" s="70">
        <f t="shared" si="2"/>
        <v>11149144</v>
      </c>
      <c r="CB7" s="70">
        <f t="shared" si="2"/>
        <v>4496160</v>
      </c>
      <c r="CC7" s="70">
        <f t="shared" si="2"/>
        <v>5420352</v>
      </c>
      <c r="CD7" s="70">
        <f t="shared" si="2"/>
        <v>823395</v>
      </c>
      <c r="CE7" s="70">
        <f t="shared" si="2"/>
        <v>409237</v>
      </c>
      <c r="CF7" s="70">
        <f t="shared" si="2"/>
        <v>3678193</v>
      </c>
      <c r="CG7" s="70">
        <f t="shared" si="2"/>
        <v>8716</v>
      </c>
      <c r="CH7" s="70">
        <f t="shared" si="2"/>
        <v>1136643</v>
      </c>
      <c r="CI7" s="70">
        <f t="shared" si="2"/>
        <v>24988735</v>
      </c>
    </row>
    <row r="8" spans="1:87" s="50" customFormat="1" ht="12" customHeight="1">
      <c r="A8" s="51" t="s">
        <v>438</v>
      </c>
      <c r="B8" s="64" t="s">
        <v>440</v>
      </c>
      <c r="C8" s="51" t="s">
        <v>441</v>
      </c>
      <c r="D8" s="72">
        <f aca="true" t="shared" si="3" ref="D8:D54">+SUM(E8,J8)</f>
        <v>330755</v>
      </c>
      <c r="E8" s="72">
        <f aca="true" t="shared" si="4" ref="E8:E54">+SUM(F8:I8)</f>
        <v>330755</v>
      </c>
      <c r="F8" s="72">
        <v>0</v>
      </c>
      <c r="G8" s="72">
        <v>325232</v>
      </c>
      <c r="H8" s="72">
        <v>5523</v>
      </c>
      <c r="I8" s="72">
        <v>0</v>
      </c>
      <c r="J8" s="72">
        <v>0</v>
      </c>
      <c r="K8" s="73">
        <v>0</v>
      </c>
      <c r="L8" s="72">
        <f aca="true" t="shared" si="5" ref="L8:L54">+SUM(M8,R8,V8,W8,AC8)</f>
        <v>2803244</v>
      </c>
      <c r="M8" s="72">
        <f aca="true" t="shared" si="6" ref="M8:M54">+SUM(N8:Q8)</f>
        <v>1028333</v>
      </c>
      <c r="N8" s="72">
        <v>169768</v>
      </c>
      <c r="O8" s="72">
        <v>417096</v>
      </c>
      <c r="P8" s="72">
        <v>402071</v>
      </c>
      <c r="Q8" s="72">
        <v>39398</v>
      </c>
      <c r="R8" s="72">
        <f aca="true" t="shared" si="7" ref="R8:R54">+SUM(S8:U8)</f>
        <v>455941</v>
      </c>
      <c r="S8" s="72">
        <v>26072</v>
      </c>
      <c r="T8" s="72">
        <v>347523</v>
      </c>
      <c r="U8" s="72">
        <v>82346</v>
      </c>
      <c r="V8" s="72">
        <v>3678</v>
      </c>
      <c r="W8" s="72">
        <f aca="true" t="shared" si="8" ref="W8:W54">+SUM(X8:AA8)</f>
        <v>1315292</v>
      </c>
      <c r="X8" s="72">
        <v>662223</v>
      </c>
      <c r="Y8" s="72">
        <v>609497</v>
      </c>
      <c r="Z8" s="72">
        <v>43572</v>
      </c>
      <c r="AA8" s="72">
        <v>0</v>
      </c>
      <c r="AB8" s="73">
        <v>0</v>
      </c>
      <c r="AC8" s="72">
        <v>0</v>
      </c>
      <c r="AD8" s="72">
        <v>176917</v>
      </c>
      <c r="AE8" s="72">
        <f aca="true" t="shared" si="9" ref="AE8:AE54">+SUM(D8,L8,AD8)</f>
        <v>3310916</v>
      </c>
      <c r="AF8" s="72">
        <f aca="true" t="shared" si="10" ref="AF8:AF54">+SUM(AG8,AL8)</f>
        <v>390635</v>
      </c>
      <c r="AG8" s="72">
        <f aca="true" t="shared" si="11" ref="AG8:AG54">+SUM(AH8:AK8)</f>
        <v>390635</v>
      </c>
      <c r="AH8" s="72">
        <v>0</v>
      </c>
      <c r="AI8" s="72">
        <v>390635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54">+SUM(AO8,AT8,AX8,AY8,BE8)</f>
        <v>440864</v>
      </c>
      <c r="AO8" s="72">
        <f aca="true" t="shared" si="13" ref="AO8:AO54">+SUM(AP8:AS8)</f>
        <v>72548</v>
      </c>
      <c r="AP8" s="72">
        <v>28018</v>
      </c>
      <c r="AQ8" s="72">
        <v>44530</v>
      </c>
      <c r="AR8" s="72">
        <v>0</v>
      </c>
      <c r="AS8" s="72">
        <v>0</v>
      </c>
      <c r="AT8" s="72">
        <f aca="true" t="shared" si="14" ref="AT8:AT54">+SUM(AU8:AW8)</f>
        <v>159339</v>
      </c>
      <c r="AU8" s="72">
        <v>24787</v>
      </c>
      <c r="AV8" s="72">
        <v>134552</v>
      </c>
      <c r="AW8" s="72">
        <v>0</v>
      </c>
      <c r="AX8" s="72">
        <v>0</v>
      </c>
      <c r="AY8" s="72">
        <f aca="true" t="shared" si="15" ref="AY8:AY54">+SUM(AZ8:BC8)</f>
        <v>208977</v>
      </c>
      <c r="AZ8" s="72">
        <v>12546</v>
      </c>
      <c r="BA8" s="72">
        <v>129700</v>
      </c>
      <c r="BB8" s="72">
        <v>12495</v>
      </c>
      <c r="BC8" s="72">
        <v>54236</v>
      </c>
      <c r="BD8" s="73">
        <v>0</v>
      </c>
      <c r="BE8" s="72">
        <v>0</v>
      </c>
      <c r="BF8" s="72">
        <v>10808</v>
      </c>
      <c r="BG8" s="72">
        <f aca="true" t="shared" si="16" ref="BG8:BG54">+SUM(BF8,AN8,AF8)</f>
        <v>842307</v>
      </c>
      <c r="BH8" s="72">
        <f aca="true" t="shared" si="17" ref="BH8:BH42">SUM(D8,AF8)</f>
        <v>721390</v>
      </c>
      <c r="BI8" s="72">
        <f aca="true" t="shared" si="18" ref="BI8:BI42">SUM(E8,AG8)</f>
        <v>721390</v>
      </c>
      <c r="BJ8" s="72">
        <f aca="true" t="shared" si="19" ref="BJ8:BJ42">SUM(F8,AH8)</f>
        <v>0</v>
      </c>
      <c r="BK8" s="72">
        <f aca="true" t="shared" si="20" ref="BK8:BK42">SUM(G8,AI8)</f>
        <v>715867</v>
      </c>
      <c r="BL8" s="72">
        <f aca="true" t="shared" si="21" ref="BL8:BL42">SUM(H8,AJ8)</f>
        <v>5523</v>
      </c>
      <c r="BM8" s="72">
        <f aca="true" t="shared" si="22" ref="BM8:BM42">SUM(I8,AK8)</f>
        <v>0</v>
      </c>
      <c r="BN8" s="72">
        <f aca="true" t="shared" si="23" ref="BN8:BN42">SUM(J8,AL8)</f>
        <v>0</v>
      </c>
      <c r="BO8" s="73">
        <f aca="true" t="shared" si="24" ref="BO8:BO42">SUM(K8,AM8)</f>
        <v>0</v>
      </c>
      <c r="BP8" s="72">
        <f aca="true" t="shared" si="25" ref="BP8:BP42">SUM(L8,AN8)</f>
        <v>3244108</v>
      </c>
      <c r="BQ8" s="72">
        <f aca="true" t="shared" si="26" ref="BQ8:BQ42">SUM(M8,AO8)</f>
        <v>1100881</v>
      </c>
      <c r="BR8" s="72">
        <f aca="true" t="shared" si="27" ref="BR8:BR42">SUM(N8,AP8)</f>
        <v>197786</v>
      </c>
      <c r="BS8" s="72">
        <f aca="true" t="shared" si="28" ref="BS8:BS42">SUM(O8,AQ8)</f>
        <v>461626</v>
      </c>
      <c r="BT8" s="72">
        <f aca="true" t="shared" si="29" ref="BT8:BT42">SUM(P8,AR8)</f>
        <v>402071</v>
      </c>
      <c r="BU8" s="72">
        <f aca="true" t="shared" si="30" ref="BU8:BU42">SUM(Q8,AS8)</f>
        <v>39398</v>
      </c>
      <c r="BV8" s="72">
        <f aca="true" t="shared" si="31" ref="BV8:BV42">SUM(R8,AT8)</f>
        <v>615280</v>
      </c>
      <c r="BW8" s="72">
        <f aca="true" t="shared" si="32" ref="BW8:BW42">SUM(S8,AU8)</f>
        <v>50859</v>
      </c>
      <c r="BX8" s="72">
        <f aca="true" t="shared" si="33" ref="BX8:BX42">SUM(T8,AV8)</f>
        <v>482075</v>
      </c>
      <c r="BY8" s="72">
        <f aca="true" t="shared" si="34" ref="BY8:BY42">SUM(U8,AW8)</f>
        <v>82346</v>
      </c>
      <c r="BZ8" s="72">
        <f aca="true" t="shared" si="35" ref="BZ8:BZ42">SUM(V8,AX8)</f>
        <v>3678</v>
      </c>
      <c r="CA8" s="72">
        <f aca="true" t="shared" si="36" ref="CA8:CA42">SUM(W8,AY8)</f>
        <v>1524269</v>
      </c>
      <c r="CB8" s="72">
        <f aca="true" t="shared" si="37" ref="CB8:CB42">SUM(X8,AZ8)</f>
        <v>674769</v>
      </c>
      <c r="CC8" s="72">
        <f aca="true" t="shared" si="38" ref="CC8:CC42">SUM(Y8,BA8)</f>
        <v>739197</v>
      </c>
      <c r="CD8" s="72">
        <f aca="true" t="shared" si="39" ref="CD8:CD42">SUM(Z8,BB8)</f>
        <v>56067</v>
      </c>
      <c r="CE8" s="72">
        <f aca="true" t="shared" si="40" ref="CE8:CE42">SUM(AA8,BC8)</f>
        <v>54236</v>
      </c>
      <c r="CF8" s="73">
        <f aca="true" t="shared" si="41" ref="CF8:CF42">SUM(AB8,BD8)</f>
        <v>0</v>
      </c>
      <c r="CG8" s="72">
        <f aca="true" t="shared" si="42" ref="CG8:CG42">SUM(AC8,BE8)</f>
        <v>0</v>
      </c>
      <c r="CH8" s="72">
        <f aca="true" t="shared" si="43" ref="CH8:CH42">SUM(AD8,BF8)</f>
        <v>187725</v>
      </c>
      <c r="CI8" s="72">
        <f aca="true" t="shared" si="44" ref="CI8:CI42">SUM(AE8,BG8)</f>
        <v>4153223</v>
      </c>
    </row>
    <row r="9" spans="1:87" s="50" customFormat="1" ht="12" customHeight="1">
      <c r="A9" s="51" t="s">
        <v>438</v>
      </c>
      <c r="B9" s="64" t="s">
        <v>442</v>
      </c>
      <c r="C9" s="51" t="s">
        <v>443</v>
      </c>
      <c r="D9" s="72">
        <f t="shared" si="3"/>
        <v>20055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20055</v>
      </c>
      <c r="K9" s="73">
        <v>0</v>
      </c>
      <c r="L9" s="72">
        <f t="shared" si="5"/>
        <v>3137801</v>
      </c>
      <c r="M9" s="72">
        <f t="shared" si="6"/>
        <v>657717</v>
      </c>
      <c r="N9" s="72">
        <v>302993</v>
      </c>
      <c r="O9" s="72">
        <v>251263</v>
      </c>
      <c r="P9" s="72">
        <v>59121</v>
      </c>
      <c r="Q9" s="72">
        <v>44340</v>
      </c>
      <c r="R9" s="72">
        <f t="shared" si="7"/>
        <v>988540</v>
      </c>
      <c r="S9" s="72">
        <v>17791</v>
      </c>
      <c r="T9" s="72">
        <v>897251</v>
      </c>
      <c r="U9" s="72">
        <v>73498</v>
      </c>
      <c r="V9" s="72">
        <v>17433</v>
      </c>
      <c r="W9" s="72">
        <f t="shared" si="8"/>
        <v>1474111</v>
      </c>
      <c r="X9" s="72">
        <v>1013134</v>
      </c>
      <c r="Y9" s="72">
        <v>338611</v>
      </c>
      <c r="Z9" s="72">
        <v>21420</v>
      </c>
      <c r="AA9" s="72">
        <v>100946</v>
      </c>
      <c r="AB9" s="73">
        <v>145443</v>
      </c>
      <c r="AC9" s="72">
        <v>0</v>
      </c>
      <c r="AD9" s="72">
        <v>223977</v>
      </c>
      <c r="AE9" s="72">
        <f t="shared" si="9"/>
        <v>3381833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379165</v>
      </c>
      <c r="AO9" s="72">
        <f t="shared" si="13"/>
        <v>103461</v>
      </c>
      <c r="AP9" s="72">
        <v>44340</v>
      </c>
      <c r="AQ9" s="72">
        <v>0</v>
      </c>
      <c r="AR9" s="72">
        <v>59121</v>
      </c>
      <c r="AS9" s="72">
        <v>0</v>
      </c>
      <c r="AT9" s="72">
        <f t="shared" si="14"/>
        <v>222647</v>
      </c>
      <c r="AU9" s="72">
        <v>0</v>
      </c>
      <c r="AV9" s="72">
        <v>222647</v>
      </c>
      <c r="AW9" s="72">
        <v>0</v>
      </c>
      <c r="AX9" s="72">
        <v>0</v>
      </c>
      <c r="AY9" s="72">
        <f t="shared" si="15"/>
        <v>53057</v>
      </c>
      <c r="AZ9" s="72">
        <v>41024</v>
      </c>
      <c r="BA9" s="72">
        <v>2971</v>
      </c>
      <c r="BB9" s="72">
        <v>0</v>
      </c>
      <c r="BC9" s="72">
        <v>9062</v>
      </c>
      <c r="BD9" s="73">
        <v>0</v>
      </c>
      <c r="BE9" s="72">
        <v>0</v>
      </c>
      <c r="BF9" s="72">
        <v>16845</v>
      </c>
      <c r="BG9" s="72">
        <f t="shared" si="16"/>
        <v>396010</v>
      </c>
      <c r="BH9" s="72">
        <f t="shared" si="17"/>
        <v>20055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20055</v>
      </c>
      <c r="BO9" s="73">
        <f t="shared" si="24"/>
        <v>0</v>
      </c>
      <c r="BP9" s="72">
        <f t="shared" si="25"/>
        <v>3516966</v>
      </c>
      <c r="BQ9" s="72">
        <f t="shared" si="26"/>
        <v>761178</v>
      </c>
      <c r="BR9" s="72">
        <f t="shared" si="27"/>
        <v>347333</v>
      </c>
      <c r="BS9" s="72">
        <f t="shared" si="28"/>
        <v>251263</v>
      </c>
      <c r="BT9" s="72">
        <f t="shared" si="29"/>
        <v>118242</v>
      </c>
      <c r="BU9" s="72">
        <f t="shared" si="30"/>
        <v>44340</v>
      </c>
      <c r="BV9" s="72">
        <f t="shared" si="31"/>
        <v>1211187</v>
      </c>
      <c r="BW9" s="72">
        <f t="shared" si="32"/>
        <v>17791</v>
      </c>
      <c r="BX9" s="72">
        <f t="shared" si="33"/>
        <v>1119898</v>
      </c>
      <c r="BY9" s="72">
        <f t="shared" si="34"/>
        <v>73498</v>
      </c>
      <c r="BZ9" s="72">
        <f t="shared" si="35"/>
        <v>17433</v>
      </c>
      <c r="CA9" s="72">
        <f t="shared" si="36"/>
        <v>1527168</v>
      </c>
      <c r="CB9" s="72">
        <f t="shared" si="37"/>
        <v>1054158</v>
      </c>
      <c r="CC9" s="72">
        <f t="shared" si="38"/>
        <v>341582</v>
      </c>
      <c r="CD9" s="72">
        <f t="shared" si="39"/>
        <v>21420</v>
      </c>
      <c r="CE9" s="72">
        <f t="shared" si="40"/>
        <v>110008</v>
      </c>
      <c r="CF9" s="73">
        <f t="shared" si="41"/>
        <v>145443</v>
      </c>
      <c r="CG9" s="72">
        <f t="shared" si="42"/>
        <v>0</v>
      </c>
      <c r="CH9" s="72">
        <f t="shared" si="43"/>
        <v>240822</v>
      </c>
      <c r="CI9" s="72">
        <f t="shared" si="44"/>
        <v>3777843</v>
      </c>
    </row>
    <row r="10" spans="1:87" s="50" customFormat="1" ht="12" customHeight="1">
      <c r="A10" s="51" t="s">
        <v>438</v>
      </c>
      <c r="B10" s="64" t="s">
        <v>444</v>
      </c>
      <c r="C10" s="51" t="s">
        <v>445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570377</v>
      </c>
      <c r="M10" s="72">
        <f t="shared" si="6"/>
        <v>183553</v>
      </c>
      <c r="N10" s="72">
        <v>183553</v>
      </c>
      <c r="O10" s="72">
        <v>0</v>
      </c>
      <c r="P10" s="72">
        <v>0</v>
      </c>
      <c r="Q10" s="72">
        <v>0</v>
      </c>
      <c r="R10" s="72">
        <f t="shared" si="7"/>
        <v>13755</v>
      </c>
      <c r="S10" s="72">
        <v>11135</v>
      </c>
      <c r="T10" s="72">
        <v>0</v>
      </c>
      <c r="U10" s="72">
        <v>2620</v>
      </c>
      <c r="V10" s="72">
        <v>0</v>
      </c>
      <c r="W10" s="72">
        <f t="shared" si="8"/>
        <v>373069</v>
      </c>
      <c r="X10" s="72">
        <v>371327</v>
      </c>
      <c r="Y10" s="72">
        <v>0</v>
      </c>
      <c r="Z10" s="72">
        <v>1237</v>
      </c>
      <c r="AA10" s="72">
        <v>505</v>
      </c>
      <c r="AB10" s="73">
        <v>0</v>
      </c>
      <c r="AC10" s="72">
        <v>0</v>
      </c>
      <c r="AD10" s="72">
        <v>10484</v>
      </c>
      <c r="AE10" s="72">
        <f t="shared" si="9"/>
        <v>580861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412226</v>
      </c>
      <c r="AO10" s="72">
        <f t="shared" si="13"/>
        <v>53092</v>
      </c>
      <c r="AP10" s="72">
        <v>53092</v>
      </c>
      <c r="AQ10" s="72">
        <v>0</v>
      </c>
      <c r="AR10" s="72">
        <v>0</v>
      </c>
      <c r="AS10" s="72">
        <v>0</v>
      </c>
      <c r="AT10" s="72">
        <f t="shared" si="14"/>
        <v>277981</v>
      </c>
      <c r="AU10" s="72">
        <v>25346</v>
      </c>
      <c r="AV10" s="72">
        <v>252635</v>
      </c>
      <c r="AW10" s="72">
        <v>0</v>
      </c>
      <c r="AX10" s="72">
        <v>0</v>
      </c>
      <c r="AY10" s="72">
        <f t="shared" si="15"/>
        <v>81153</v>
      </c>
      <c r="AZ10" s="72">
        <v>19455</v>
      </c>
      <c r="BA10" s="72">
        <v>52716</v>
      </c>
      <c r="BB10" s="72">
        <v>0</v>
      </c>
      <c r="BC10" s="72">
        <v>8982</v>
      </c>
      <c r="BD10" s="73">
        <v>0</v>
      </c>
      <c r="BE10" s="72">
        <v>0</v>
      </c>
      <c r="BF10" s="72">
        <v>0</v>
      </c>
      <c r="BG10" s="72">
        <f t="shared" si="16"/>
        <v>412226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982603</v>
      </c>
      <c r="BQ10" s="72">
        <f t="shared" si="26"/>
        <v>236645</v>
      </c>
      <c r="BR10" s="72">
        <f t="shared" si="27"/>
        <v>236645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291736</v>
      </c>
      <c r="BW10" s="72">
        <f t="shared" si="32"/>
        <v>36481</v>
      </c>
      <c r="BX10" s="72">
        <f t="shared" si="33"/>
        <v>252635</v>
      </c>
      <c r="BY10" s="72">
        <f t="shared" si="34"/>
        <v>2620</v>
      </c>
      <c r="BZ10" s="72">
        <f t="shared" si="35"/>
        <v>0</v>
      </c>
      <c r="CA10" s="72">
        <f t="shared" si="36"/>
        <v>454222</v>
      </c>
      <c r="CB10" s="72">
        <f t="shared" si="37"/>
        <v>390782</v>
      </c>
      <c r="CC10" s="72">
        <f t="shared" si="38"/>
        <v>52716</v>
      </c>
      <c r="CD10" s="72">
        <f t="shared" si="39"/>
        <v>1237</v>
      </c>
      <c r="CE10" s="72">
        <f t="shared" si="40"/>
        <v>9487</v>
      </c>
      <c r="CF10" s="73">
        <f t="shared" si="41"/>
        <v>0</v>
      </c>
      <c r="CG10" s="72">
        <f t="shared" si="42"/>
        <v>0</v>
      </c>
      <c r="CH10" s="72">
        <f t="shared" si="43"/>
        <v>10484</v>
      </c>
      <c r="CI10" s="72">
        <f t="shared" si="44"/>
        <v>993087</v>
      </c>
    </row>
    <row r="11" spans="1:87" s="50" customFormat="1" ht="12" customHeight="1">
      <c r="A11" s="51" t="s">
        <v>438</v>
      </c>
      <c r="B11" s="64" t="s">
        <v>446</v>
      </c>
      <c r="C11" s="51" t="s">
        <v>447</v>
      </c>
      <c r="D11" s="72">
        <f t="shared" si="3"/>
        <v>1155</v>
      </c>
      <c r="E11" s="72">
        <f t="shared" si="4"/>
        <v>1155</v>
      </c>
      <c r="F11" s="72">
        <v>0</v>
      </c>
      <c r="G11" s="72">
        <v>0</v>
      </c>
      <c r="H11" s="72">
        <v>1155</v>
      </c>
      <c r="I11" s="72">
        <v>0</v>
      </c>
      <c r="J11" s="72">
        <v>0</v>
      </c>
      <c r="K11" s="73">
        <v>0</v>
      </c>
      <c r="L11" s="72">
        <f t="shared" si="5"/>
        <v>1584471</v>
      </c>
      <c r="M11" s="72">
        <f t="shared" si="6"/>
        <v>177372</v>
      </c>
      <c r="N11" s="72">
        <v>100345</v>
      </c>
      <c r="O11" s="72">
        <v>42863</v>
      </c>
      <c r="P11" s="72">
        <v>19230</v>
      </c>
      <c r="Q11" s="72">
        <v>14934</v>
      </c>
      <c r="R11" s="72">
        <f t="shared" si="7"/>
        <v>352261</v>
      </c>
      <c r="S11" s="72">
        <v>7492</v>
      </c>
      <c r="T11" s="72">
        <v>312632</v>
      </c>
      <c r="U11" s="72">
        <v>32137</v>
      </c>
      <c r="V11" s="72">
        <v>0</v>
      </c>
      <c r="W11" s="72">
        <f t="shared" si="8"/>
        <v>1054838</v>
      </c>
      <c r="X11" s="72">
        <v>394745</v>
      </c>
      <c r="Y11" s="72">
        <v>555290</v>
      </c>
      <c r="Z11" s="72">
        <v>22525</v>
      </c>
      <c r="AA11" s="72">
        <v>82278</v>
      </c>
      <c r="AB11" s="73">
        <v>0</v>
      </c>
      <c r="AC11" s="72">
        <v>0</v>
      </c>
      <c r="AD11" s="72">
        <v>706</v>
      </c>
      <c r="AE11" s="72">
        <f t="shared" si="9"/>
        <v>1586332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364838</v>
      </c>
      <c r="AO11" s="72">
        <f t="shared" si="13"/>
        <v>63817</v>
      </c>
      <c r="AP11" s="72">
        <v>39053</v>
      </c>
      <c r="AQ11" s="72">
        <v>0</v>
      </c>
      <c r="AR11" s="72">
        <v>24764</v>
      </c>
      <c r="AS11" s="72">
        <v>0</v>
      </c>
      <c r="AT11" s="72">
        <f t="shared" si="14"/>
        <v>212121</v>
      </c>
      <c r="AU11" s="72">
        <v>0</v>
      </c>
      <c r="AV11" s="72">
        <v>212121</v>
      </c>
      <c r="AW11" s="72">
        <v>0</v>
      </c>
      <c r="AX11" s="72">
        <v>0</v>
      </c>
      <c r="AY11" s="72">
        <f t="shared" si="15"/>
        <v>88900</v>
      </c>
      <c r="AZ11" s="72">
        <v>0</v>
      </c>
      <c r="BA11" s="72">
        <v>82273</v>
      </c>
      <c r="BB11" s="72">
        <v>0</v>
      </c>
      <c r="BC11" s="72">
        <v>6627</v>
      </c>
      <c r="BD11" s="73">
        <v>0</v>
      </c>
      <c r="BE11" s="72">
        <v>0</v>
      </c>
      <c r="BF11" s="72">
        <v>0</v>
      </c>
      <c r="BG11" s="72">
        <f t="shared" si="16"/>
        <v>364838</v>
      </c>
      <c r="BH11" s="72">
        <f t="shared" si="17"/>
        <v>1155</v>
      </c>
      <c r="BI11" s="72">
        <f t="shared" si="18"/>
        <v>1155</v>
      </c>
      <c r="BJ11" s="72">
        <f t="shared" si="19"/>
        <v>0</v>
      </c>
      <c r="BK11" s="72">
        <f t="shared" si="20"/>
        <v>0</v>
      </c>
      <c r="BL11" s="72">
        <f t="shared" si="21"/>
        <v>1155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1949309</v>
      </c>
      <c r="BQ11" s="72">
        <f t="shared" si="26"/>
        <v>241189</v>
      </c>
      <c r="BR11" s="72">
        <f t="shared" si="27"/>
        <v>139398</v>
      </c>
      <c r="BS11" s="72">
        <f t="shared" si="28"/>
        <v>42863</v>
      </c>
      <c r="BT11" s="72">
        <f t="shared" si="29"/>
        <v>43994</v>
      </c>
      <c r="BU11" s="72">
        <f t="shared" si="30"/>
        <v>14934</v>
      </c>
      <c r="BV11" s="72">
        <f t="shared" si="31"/>
        <v>564382</v>
      </c>
      <c r="BW11" s="72">
        <f t="shared" si="32"/>
        <v>7492</v>
      </c>
      <c r="BX11" s="72">
        <f t="shared" si="33"/>
        <v>524753</v>
      </c>
      <c r="BY11" s="72">
        <f t="shared" si="34"/>
        <v>32137</v>
      </c>
      <c r="BZ11" s="72">
        <f t="shared" si="35"/>
        <v>0</v>
      </c>
      <c r="CA11" s="72">
        <f t="shared" si="36"/>
        <v>1143738</v>
      </c>
      <c r="CB11" s="72">
        <f t="shared" si="37"/>
        <v>394745</v>
      </c>
      <c r="CC11" s="72">
        <f t="shared" si="38"/>
        <v>637563</v>
      </c>
      <c r="CD11" s="72">
        <f t="shared" si="39"/>
        <v>22525</v>
      </c>
      <c r="CE11" s="72">
        <f t="shared" si="40"/>
        <v>88905</v>
      </c>
      <c r="CF11" s="73">
        <f t="shared" si="41"/>
        <v>0</v>
      </c>
      <c r="CG11" s="72">
        <f t="shared" si="42"/>
        <v>0</v>
      </c>
      <c r="CH11" s="72">
        <f t="shared" si="43"/>
        <v>706</v>
      </c>
      <c r="CI11" s="72">
        <f t="shared" si="44"/>
        <v>1951170</v>
      </c>
    </row>
    <row r="12" spans="1:87" s="50" customFormat="1" ht="12" customHeight="1">
      <c r="A12" s="53" t="s">
        <v>438</v>
      </c>
      <c r="B12" s="54" t="s">
        <v>448</v>
      </c>
      <c r="C12" s="53" t="s">
        <v>449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1975111</v>
      </c>
      <c r="M12" s="74">
        <f t="shared" si="6"/>
        <v>274266</v>
      </c>
      <c r="N12" s="74">
        <v>174655</v>
      </c>
      <c r="O12" s="74">
        <v>35210</v>
      </c>
      <c r="P12" s="74">
        <v>64401</v>
      </c>
      <c r="Q12" s="74">
        <v>0</v>
      </c>
      <c r="R12" s="74">
        <f t="shared" si="7"/>
        <v>1003968</v>
      </c>
      <c r="S12" s="74">
        <v>530259</v>
      </c>
      <c r="T12" s="74">
        <v>472547</v>
      </c>
      <c r="U12" s="74">
        <v>1162</v>
      </c>
      <c r="V12" s="74">
        <v>0</v>
      </c>
      <c r="W12" s="74">
        <f t="shared" si="8"/>
        <v>696877</v>
      </c>
      <c r="X12" s="74">
        <v>103583</v>
      </c>
      <c r="Y12" s="74">
        <v>352126</v>
      </c>
      <c r="Z12" s="74">
        <v>241168</v>
      </c>
      <c r="AA12" s="74">
        <v>0</v>
      </c>
      <c r="AB12" s="75">
        <v>281881</v>
      </c>
      <c r="AC12" s="74">
        <v>0</v>
      </c>
      <c r="AD12" s="74">
        <v>0</v>
      </c>
      <c r="AE12" s="74">
        <f t="shared" si="9"/>
        <v>1975111</v>
      </c>
      <c r="AF12" s="74">
        <f t="shared" si="10"/>
        <v>40000</v>
      </c>
      <c r="AG12" s="74">
        <f t="shared" si="11"/>
        <v>40000</v>
      </c>
      <c r="AH12" s="74">
        <v>0</v>
      </c>
      <c r="AI12" s="74">
        <v>40000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406501</v>
      </c>
      <c r="AO12" s="74">
        <f t="shared" si="13"/>
        <v>42752</v>
      </c>
      <c r="AP12" s="74">
        <v>42752</v>
      </c>
      <c r="AQ12" s="74">
        <v>0</v>
      </c>
      <c r="AR12" s="74">
        <v>0</v>
      </c>
      <c r="AS12" s="74">
        <v>0</v>
      </c>
      <c r="AT12" s="74">
        <f t="shared" si="14"/>
        <v>141206</v>
      </c>
      <c r="AU12" s="74">
        <v>0</v>
      </c>
      <c r="AV12" s="74">
        <v>141206</v>
      </c>
      <c r="AW12" s="74">
        <v>0</v>
      </c>
      <c r="AX12" s="74">
        <v>0</v>
      </c>
      <c r="AY12" s="74">
        <f t="shared" si="15"/>
        <v>222543</v>
      </c>
      <c r="AZ12" s="74">
        <v>12996</v>
      </c>
      <c r="BA12" s="74">
        <v>152675</v>
      </c>
      <c r="BB12" s="74">
        <v>0</v>
      </c>
      <c r="BC12" s="74">
        <v>56872</v>
      </c>
      <c r="BD12" s="75">
        <v>0</v>
      </c>
      <c r="BE12" s="74">
        <v>0</v>
      </c>
      <c r="BF12" s="74">
        <v>0</v>
      </c>
      <c r="BG12" s="74">
        <f t="shared" si="16"/>
        <v>446501</v>
      </c>
      <c r="BH12" s="74">
        <f t="shared" si="17"/>
        <v>40000</v>
      </c>
      <c r="BI12" s="74">
        <f t="shared" si="18"/>
        <v>40000</v>
      </c>
      <c r="BJ12" s="74">
        <f t="shared" si="19"/>
        <v>0</v>
      </c>
      <c r="BK12" s="74">
        <f t="shared" si="20"/>
        <v>40000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2381612</v>
      </c>
      <c r="BQ12" s="74">
        <f t="shared" si="26"/>
        <v>317018</v>
      </c>
      <c r="BR12" s="74">
        <f t="shared" si="27"/>
        <v>217407</v>
      </c>
      <c r="BS12" s="74">
        <f t="shared" si="28"/>
        <v>35210</v>
      </c>
      <c r="BT12" s="74">
        <f t="shared" si="29"/>
        <v>64401</v>
      </c>
      <c r="BU12" s="74">
        <f t="shared" si="30"/>
        <v>0</v>
      </c>
      <c r="BV12" s="74">
        <f t="shared" si="31"/>
        <v>1145174</v>
      </c>
      <c r="BW12" s="74">
        <f t="shared" si="32"/>
        <v>530259</v>
      </c>
      <c r="BX12" s="74">
        <f t="shared" si="33"/>
        <v>613753</v>
      </c>
      <c r="BY12" s="74">
        <f t="shared" si="34"/>
        <v>1162</v>
      </c>
      <c r="BZ12" s="74">
        <f t="shared" si="35"/>
        <v>0</v>
      </c>
      <c r="CA12" s="74">
        <f t="shared" si="36"/>
        <v>919420</v>
      </c>
      <c r="CB12" s="74">
        <f t="shared" si="37"/>
        <v>116579</v>
      </c>
      <c r="CC12" s="74">
        <f t="shared" si="38"/>
        <v>504801</v>
      </c>
      <c r="CD12" s="74">
        <f t="shared" si="39"/>
        <v>241168</v>
      </c>
      <c r="CE12" s="74">
        <f t="shared" si="40"/>
        <v>56872</v>
      </c>
      <c r="CF12" s="75">
        <f t="shared" si="41"/>
        <v>281881</v>
      </c>
      <c r="CG12" s="74">
        <f t="shared" si="42"/>
        <v>0</v>
      </c>
      <c r="CH12" s="74">
        <f t="shared" si="43"/>
        <v>0</v>
      </c>
      <c r="CI12" s="74">
        <f t="shared" si="44"/>
        <v>2421612</v>
      </c>
    </row>
    <row r="13" spans="1:87" s="50" customFormat="1" ht="12" customHeight="1">
      <c r="A13" s="53" t="s">
        <v>438</v>
      </c>
      <c r="B13" s="54" t="s">
        <v>450</v>
      </c>
      <c r="C13" s="53" t="s">
        <v>451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255484</v>
      </c>
      <c r="M13" s="74">
        <f t="shared" si="6"/>
        <v>92620</v>
      </c>
      <c r="N13" s="74">
        <v>37048</v>
      </c>
      <c r="O13" s="74">
        <v>0</v>
      </c>
      <c r="P13" s="74">
        <v>0</v>
      </c>
      <c r="Q13" s="74">
        <v>55572</v>
      </c>
      <c r="R13" s="74">
        <f t="shared" si="7"/>
        <v>20320</v>
      </c>
      <c r="S13" s="74">
        <v>1541</v>
      </c>
      <c r="T13" s="74">
        <v>0</v>
      </c>
      <c r="U13" s="74">
        <v>18779</v>
      </c>
      <c r="V13" s="74">
        <v>0</v>
      </c>
      <c r="W13" s="74">
        <f t="shared" si="8"/>
        <v>140128</v>
      </c>
      <c r="X13" s="74">
        <v>113581</v>
      </c>
      <c r="Y13" s="74">
        <v>26242</v>
      </c>
      <c r="Z13" s="74">
        <v>0</v>
      </c>
      <c r="AA13" s="74">
        <v>305</v>
      </c>
      <c r="AB13" s="75">
        <v>220258</v>
      </c>
      <c r="AC13" s="74">
        <v>2416</v>
      </c>
      <c r="AD13" s="74">
        <v>27510</v>
      </c>
      <c r="AE13" s="74">
        <f t="shared" si="9"/>
        <v>282994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112495</v>
      </c>
      <c r="BE13" s="74">
        <v>0</v>
      </c>
      <c r="BF13" s="74">
        <v>3585</v>
      </c>
      <c r="BG13" s="74">
        <f t="shared" si="16"/>
        <v>3585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255484</v>
      </c>
      <c r="BQ13" s="74">
        <f t="shared" si="26"/>
        <v>92620</v>
      </c>
      <c r="BR13" s="74">
        <f t="shared" si="27"/>
        <v>37048</v>
      </c>
      <c r="BS13" s="74">
        <f t="shared" si="28"/>
        <v>0</v>
      </c>
      <c r="BT13" s="74">
        <f t="shared" si="29"/>
        <v>0</v>
      </c>
      <c r="BU13" s="74">
        <f t="shared" si="30"/>
        <v>55572</v>
      </c>
      <c r="BV13" s="74">
        <f t="shared" si="31"/>
        <v>20320</v>
      </c>
      <c r="BW13" s="74">
        <f t="shared" si="32"/>
        <v>1541</v>
      </c>
      <c r="BX13" s="74">
        <f t="shared" si="33"/>
        <v>0</v>
      </c>
      <c r="BY13" s="74">
        <f t="shared" si="34"/>
        <v>18779</v>
      </c>
      <c r="BZ13" s="74">
        <f t="shared" si="35"/>
        <v>0</v>
      </c>
      <c r="CA13" s="74">
        <f t="shared" si="36"/>
        <v>140128</v>
      </c>
      <c r="CB13" s="74">
        <f t="shared" si="37"/>
        <v>113581</v>
      </c>
      <c r="CC13" s="74">
        <f t="shared" si="38"/>
        <v>26242</v>
      </c>
      <c r="CD13" s="74">
        <f t="shared" si="39"/>
        <v>0</v>
      </c>
      <c r="CE13" s="74">
        <f t="shared" si="40"/>
        <v>305</v>
      </c>
      <c r="CF13" s="75">
        <f t="shared" si="41"/>
        <v>332753</v>
      </c>
      <c r="CG13" s="74">
        <f t="shared" si="42"/>
        <v>2416</v>
      </c>
      <c r="CH13" s="74">
        <f t="shared" si="43"/>
        <v>31095</v>
      </c>
      <c r="CI13" s="74">
        <f t="shared" si="44"/>
        <v>286579</v>
      </c>
    </row>
    <row r="14" spans="1:87" s="50" customFormat="1" ht="12" customHeight="1">
      <c r="A14" s="53" t="s">
        <v>438</v>
      </c>
      <c r="B14" s="54" t="s">
        <v>452</v>
      </c>
      <c r="C14" s="53" t="s">
        <v>453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849865</v>
      </c>
      <c r="M14" s="74">
        <f t="shared" si="6"/>
        <v>78320</v>
      </c>
      <c r="N14" s="74">
        <v>70488</v>
      </c>
      <c r="O14" s="74">
        <v>0</v>
      </c>
      <c r="P14" s="74">
        <v>0</v>
      </c>
      <c r="Q14" s="74">
        <v>7832</v>
      </c>
      <c r="R14" s="74">
        <f t="shared" si="7"/>
        <v>66068</v>
      </c>
      <c r="S14" s="74">
        <v>0</v>
      </c>
      <c r="T14" s="74">
        <v>60994</v>
      </c>
      <c r="U14" s="74">
        <v>5074</v>
      </c>
      <c r="V14" s="74">
        <v>0</v>
      </c>
      <c r="W14" s="74">
        <f t="shared" si="8"/>
        <v>705477</v>
      </c>
      <c r="X14" s="74">
        <v>237478</v>
      </c>
      <c r="Y14" s="74">
        <v>388323</v>
      </c>
      <c r="Z14" s="74">
        <v>79676</v>
      </c>
      <c r="AA14" s="74">
        <v>0</v>
      </c>
      <c r="AB14" s="75">
        <v>0</v>
      </c>
      <c r="AC14" s="74">
        <v>0</v>
      </c>
      <c r="AD14" s="74">
        <v>40391</v>
      </c>
      <c r="AE14" s="74">
        <f t="shared" si="9"/>
        <v>890256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139047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849865</v>
      </c>
      <c r="BQ14" s="74">
        <f t="shared" si="26"/>
        <v>78320</v>
      </c>
      <c r="BR14" s="74">
        <f t="shared" si="27"/>
        <v>70488</v>
      </c>
      <c r="BS14" s="74">
        <f t="shared" si="28"/>
        <v>0</v>
      </c>
      <c r="BT14" s="74">
        <f t="shared" si="29"/>
        <v>0</v>
      </c>
      <c r="BU14" s="74">
        <f t="shared" si="30"/>
        <v>7832</v>
      </c>
      <c r="BV14" s="74">
        <f t="shared" si="31"/>
        <v>66068</v>
      </c>
      <c r="BW14" s="74">
        <f t="shared" si="32"/>
        <v>0</v>
      </c>
      <c r="BX14" s="74">
        <f t="shared" si="33"/>
        <v>60994</v>
      </c>
      <c r="BY14" s="74">
        <f t="shared" si="34"/>
        <v>5074</v>
      </c>
      <c r="BZ14" s="74">
        <f t="shared" si="35"/>
        <v>0</v>
      </c>
      <c r="CA14" s="74">
        <f t="shared" si="36"/>
        <v>705477</v>
      </c>
      <c r="CB14" s="74">
        <f t="shared" si="37"/>
        <v>237478</v>
      </c>
      <c r="CC14" s="74">
        <f t="shared" si="38"/>
        <v>388323</v>
      </c>
      <c r="CD14" s="74">
        <f t="shared" si="39"/>
        <v>79676</v>
      </c>
      <c r="CE14" s="74">
        <f t="shared" si="40"/>
        <v>0</v>
      </c>
      <c r="CF14" s="75">
        <f t="shared" si="41"/>
        <v>139047</v>
      </c>
      <c r="CG14" s="74">
        <f t="shared" si="42"/>
        <v>0</v>
      </c>
      <c r="CH14" s="74">
        <f t="shared" si="43"/>
        <v>40391</v>
      </c>
      <c r="CI14" s="74">
        <f t="shared" si="44"/>
        <v>890256</v>
      </c>
    </row>
    <row r="15" spans="1:87" s="50" customFormat="1" ht="12" customHeight="1">
      <c r="A15" s="53" t="s">
        <v>438</v>
      </c>
      <c r="B15" s="54" t="s">
        <v>454</v>
      </c>
      <c r="C15" s="53" t="s">
        <v>455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2122</v>
      </c>
      <c r="L15" s="74">
        <f t="shared" si="5"/>
        <v>336819</v>
      </c>
      <c r="M15" s="74">
        <f t="shared" si="6"/>
        <v>78242</v>
      </c>
      <c r="N15" s="74">
        <v>26419</v>
      </c>
      <c r="O15" s="74">
        <v>51823</v>
      </c>
      <c r="P15" s="74">
        <v>0</v>
      </c>
      <c r="Q15" s="74">
        <v>0</v>
      </c>
      <c r="R15" s="74">
        <f t="shared" si="7"/>
        <v>60046</v>
      </c>
      <c r="S15" s="74">
        <v>60046</v>
      </c>
      <c r="T15" s="74">
        <v>0</v>
      </c>
      <c r="U15" s="74">
        <v>0</v>
      </c>
      <c r="V15" s="74">
        <v>10185</v>
      </c>
      <c r="W15" s="74">
        <f t="shared" si="8"/>
        <v>188346</v>
      </c>
      <c r="X15" s="74">
        <v>188346</v>
      </c>
      <c r="Y15" s="74">
        <v>0</v>
      </c>
      <c r="Z15" s="74">
        <v>0</v>
      </c>
      <c r="AA15" s="74">
        <v>0</v>
      </c>
      <c r="AB15" s="75">
        <v>331104</v>
      </c>
      <c r="AC15" s="74">
        <v>0</v>
      </c>
      <c r="AD15" s="74">
        <v>56617</v>
      </c>
      <c r="AE15" s="74">
        <f t="shared" si="9"/>
        <v>393436</v>
      </c>
      <c r="AF15" s="74">
        <f t="shared" si="10"/>
        <v>10689</v>
      </c>
      <c r="AG15" s="74">
        <f t="shared" si="11"/>
        <v>10689</v>
      </c>
      <c r="AH15" s="74">
        <v>0</v>
      </c>
      <c r="AI15" s="74">
        <v>10689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37442</v>
      </c>
      <c r="AO15" s="74">
        <f t="shared" si="13"/>
        <v>7198</v>
      </c>
      <c r="AP15" s="74">
        <v>7198</v>
      </c>
      <c r="AQ15" s="74">
        <v>0</v>
      </c>
      <c r="AR15" s="74">
        <v>0</v>
      </c>
      <c r="AS15" s="74">
        <v>0</v>
      </c>
      <c r="AT15" s="74">
        <f t="shared" si="14"/>
        <v>6392</v>
      </c>
      <c r="AU15" s="74">
        <v>0</v>
      </c>
      <c r="AV15" s="74">
        <v>6392</v>
      </c>
      <c r="AW15" s="74">
        <v>0</v>
      </c>
      <c r="AX15" s="74">
        <v>0</v>
      </c>
      <c r="AY15" s="74">
        <f t="shared" si="15"/>
        <v>23852</v>
      </c>
      <c r="AZ15" s="74">
        <v>0</v>
      </c>
      <c r="BA15" s="74">
        <v>23852</v>
      </c>
      <c r="BB15" s="74">
        <v>0</v>
      </c>
      <c r="BC15" s="74">
        <v>0</v>
      </c>
      <c r="BD15" s="75">
        <v>92910</v>
      </c>
      <c r="BE15" s="74">
        <v>0</v>
      </c>
      <c r="BF15" s="74">
        <v>21035</v>
      </c>
      <c r="BG15" s="74">
        <f t="shared" si="16"/>
        <v>69166</v>
      </c>
      <c r="BH15" s="74">
        <f t="shared" si="17"/>
        <v>10689</v>
      </c>
      <c r="BI15" s="74">
        <f t="shared" si="18"/>
        <v>10689</v>
      </c>
      <c r="BJ15" s="74">
        <f t="shared" si="19"/>
        <v>0</v>
      </c>
      <c r="BK15" s="74">
        <f t="shared" si="20"/>
        <v>10689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2122</v>
      </c>
      <c r="BP15" s="74">
        <f t="shared" si="25"/>
        <v>374261</v>
      </c>
      <c r="BQ15" s="74">
        <f t="shared" si="26"/>
        <v>85440</v>
      </c>
      <c r="BR15" s="74">
        <f t="shared" si="27"/>
        <v>33617</v>
      </c>
      <c r="BS15" s="74">
        <f t="shared" si="28"/>
        <v>51823</v>
      </c>
      <c r="BT15" s="74">
        <f t="shared" si="29"/>
        <v>0</v>
      </c>
      <c r="BU15" s="74">
        <f t="shared" si="30"/>
        <v>0</v>
      </c>
      <c r="BV15" s="74">
        <f t="shared" si="31"/>
        <v>66438</v>
      </c>
      <c r="BW15" s="74">
        <f t="shared" si="32"/>
        <v>60046</v>
      </c>
      <c r="BX15" s="74">
        <f t="shared" si="33"/>
        <v>6392</v>
      </c>
      <c r="BY15" s="74">
        <f t="shared" si="34"/>
        <v>0</v>
      </c>
      <c r="BZ15" s="74">
        <f t="shared" si="35"/>
        <v>10185</v>
      </c>
      <c r="CA15" s="74">
        <f t="shared" si="36"/>
        <v>212198</v>
      </c>
      <c r="CB15" s="74">
        <f t="shared" si="37"/>
        <v>188346</v>
      </c>
      <c r="CC15" s="74">
        <f t="shared" si="38"/>
        <v>23852</v>
      </c>
      <c r="CD15" s="74">
        <f t="shared" si="39"/>
        <v>0</v>
      </c>
      <c r="CE15" s="74">
        <f t="shared" si="40"/>
        <v>0</v>
      </c>
      <c r="CF15" s="75">
        <f t="shared" si="41"/>
        <v>424014</v>
      </c>
      <c r="CG15" s="74">
        <f t="shared" si="42"/>
        <v>0</v>
      </c>
      <c r="CH15" s="74">
        <f t="shared" si="43"/>
        <v>77652</v>
      </c>
      <c r="CI15" s="74">
        <f t="shared" si="44"/>
        <v>462602</v>
      </c>
    </row>
    <row r="16" spans="1:87" s="50" customFormat="1" ht="12" customHeight="1">
      <c r="A16" s="53" t="s">
        <v>438</v>
      </c>
      <c r="B16" s="54" t="s">
        <v>456</v>
      </c>
      <c r="C16" s="53" t="s">
        <v>457</v>
      </c>
      <c r="D16" s="74">
        <f t="shared" si="3"/>
        <v>72488</v>
      </c>
      <c r="E16" s="74">
        <f t="shared" si="4"/>
        <v>72488</v>
      </c>
      <c r="F16" s="74">
        <v>0</v>
      </c>
      <c r="G16" s="74">
        <v>34650</v>
      </c>
      <c r="H16" s="74">
        <v>37838</v>
      </c>
      <c r="I16" s="74">
        <v>0</v>
      </c>
      <c r="J16" s="74">
        <v>0</v>
      </c>
      <c r="K16" s="75">
        <v>105152</v>
      </c>
      <c r="L16" s="74">
        <f t="shared" si="5"/>
        <v>504280</v>
      </c>
      <c r="M16" s="74">
        <f t="shared" si="6"/>
        <v>109987</v>
      </c>
      <c r="N16" s="74">
        <v>54420</v>
      </c>
      <c r="O16" s="74">
        <v>55567</v>
      </c>
      <c r="P16" s="74">
        <v>0</v>
      </c>
      <c r="Q16" s="74">
        <v>0</v>
      </c>
      <c r="R16" s="74">
        <f t="shared" si="7"/>
        <v>120348</v>
      </c>
      <c r="S16" s="74">
        <v>8479</v>
      </c>
      <c r="T16" s="74">
        <v>108271</v>
      </c>
      <c r="U16" s="74">
        <v>3598</v>
      </c>
      <c r="V16" s="74">
        <v>0</v>
      </c>
      <c r="W16" s="74">
        <f t="shared" si="8"/>
        <v>273945</v>
      </c>
      <c r="X16" s="74">
        <v>96515</v>
      </c>
      <c r="Y16" s="74">
        <v>153256</v>
      </c>
      <c r="Z16" s="74">
        <v>7586</v>
      </c>
      <c r="AA16" s="74">
        <v>16588</v>
      </c>
      <c r="AB16" s="75">
        <v>38317</v>
      </c>
      <c r="AC16" s="74">
        <v>0</v>
      </c>
      <c r="AD16" s="74">
        <v>35700</v>
      </c>
      <c r="AE16" s="74">
        <f t="shared" si="9"/>
        <v>612468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146191</v>
      </c>
      <c r="BE16" s="74">
        <v>0</v>
      </c>
      <c r="BF16" s="74">
        <v>0</v>
      </c>
      <c r="BG16" s="74">
        <f t="shared" si="16"/>
        <v>0</v>
      </c>
      <c r="BH16" s="74">
        <f t="shared" si="17"/>
        <v>72488</v>
      </c>
      <c r="BI16" s="74">
        <f t="shared" si="18"/>
        <v>72488</v>
      </c>
      <c r="BJ16" s="74">
        <f t="shared" si="19"/>
        <v>0</v>
      </c>
      <c r="BK16" s="74">
        <f t="shared" si="20"/>
        <v>34650</v>
      </c>
      <c r="BL16" s="74">
        <f t="shared" si="21"/>
        <v>37838</v>
      </c>
      <c r="BM16" s="74">
        <f t="shared" si="22"/>
        <v>0</v>
      </c>
      <c r="BN16" s="74">
        <f t="shared" si="23"/>
        <v>0</v>
      </c>
      <c r="BO16" s="75">
        <f t="shared" si="24"/>
        <v>105152</v>
      </c>
      <c r="BP16" s="74">
        <f t="shared" si="25"/>
        <v>504280</v>
      </c>
      <c r="BQ16" s="74">
        <f t="shared" si="26"/>
        <v>109987</v>
      </c>
      <c r="BR16" s="74">
        <f t="shared" si="27"/>
        <v>54420</v>
      </c>
      <c r="BS16" s="74">
        <f t="shared" si="28"/>
        <v>55567</v>
      </c>
      <c r="BT16" s="74">
        <f t="shared" si="29"/>
        <v>0</v>
      </c>
      <c r="BU16" s="74">
        <f t="shared" si="30"/>
        <v>0</v>
      </c>
      <c r="BV16" s="74">
        <f t="shared" si="31"/>
        <v>120348</v>
      </c>
      <c r="BW16" s="74">
        <f t="shared" si="32"/>
        <v>8479</v>
      </c>
      <c r="BX16" s="74">
        <f t="shared" si="33"/>
        <v>108271</v>
      </c>
      <c r="BY16" s="74">
        <f t="shared" si="34"/>
        <v>3598</v>
      </c>
      <c r="BZ16" s="74">
        <f t="shared" si="35"/>
        <v>0</v>
      </c>
      <c r="CA16" s="74">
        <f t="shared" si="36"/>
        <v>273945</v>
      </c>
      <c r="CB16" s="74">
        <f t="shared" si="37"/>
        <v>96515</v>
      </c>
      <c r="CC16" s="74">
        <f t="shared" si="38"/>
        <v>153256</v>
      </c>
      <c r="CD16" s="74">
        <f t="shared" si="39"/>
        <v>7586</v>
      </c>
      <c r="CE16" s="74">
        <f t="shared" si="40"/>
        <v>16588</v>
      </c>
      <c r="CF16" s="75">
        <f t="shared" si="41"/>
        <v>184508</v>
      </c>
      <c r="CG16" s="74">
        <f t="shared" si="42"/>
        <v>0</v>
      </c>
      <c r="CH16" s="74">
        <f t="shared" si="43"/>
        <v>35700</v>
      </c>
      <c r="CI16" s="74">
        <f t="shared" si="44"/>
        <v>612468</v>
      </c>
    </row>
    <row r="17" spans="1:87" s="50" customFormat="1" ht="12" customHeight="1">
      <c r="A17" s="53" t="s">
        <v>438</v>
      </c>
      <c r="B17" s="54" t="s">
        <v>458</v>
      </c>
      <c r="C17" s="53" t="s">
        <v>459</v>
      </c>
      <c r="D17" s="74">
        <f t="shared" si="3"/>
        <v>108140</v>
      </c>
      <c r="E17" s="74">
        <f t="shared" si="4"/>
        <v>108140</v>
      </c>
      <c r="F17" s="74">
        <v>0</v>
      </c>
      <c r="G17" s="74">
        <v>101861</v>
      </c>
      <c r="H17" s="74">
        <v>6279</v>
      </c>
      <c r="I17" s="74">
        <v>0</v>
      </c>
      <c r="J17" s="74">
        <v>0</v>
      </c>
      <c r="K17" s="75">
        <v>0</v>
      </c>
      <c r="L17" s="74">
        <f t="shared" si="5"/>
        <v>451837</v>
      </c>
      <c r="M17" s="74">
        <f t="shared" si="6"/>
        <v>88967</v>
      </c>
      <c r="N17" s="74">
        <v>25854</v>
      </c>
      <c r="O17" s="74">
        <v>0</v>
      </c>
      <c r="P17" s="74">
        <v>57725</v>
      </c>
      <c r="Q17" s="74">
        <v>5388</v>
      </c>
      <c r="R17" s="74">
        <f t="shared" si="7"/>
        <v>135597</v>
      </c>
      <c r="S17" s="74">
        <v>9991</v>
      </c>
      <c r="T17" s="74">
        <v>109169</v>
      </c>
      <c r="U17" s="74">
        <v>16437</v>
      </c>
      <c r="V17" s="74">
        <v>0</v>
      </c>
      <c r="W17" s="74">
        <f t="shared" si="8"/>
        <v>227273</v>
      </c>
      <c r="X17" s="74">
        <v>103169</v>
      </c>
      <c r="Y17" s="74">
        <v>111426</v>
      </c>
      <c r="Z17" s="74">
        <v>12678</v>
      </c>
      <c r="AA17" s="74">
        <v>0</v>
      </c>
      <c r="AB17" s="75">
        <v>0</v>
      </c>
      <c r="AC17" s="74">
        <v>0</v>
      </c>
      <c r="AD17" s="74">
        <v>4863</v>
      </c>
      <c r="AE17" s="74">
        <f t="shared" si="9"/>
        <v>564840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0</v>
      </c>
      <c r="BE17" s="74">
        <v>0</v>
      </c>
      <c r="BF17" s="74">
        <v>98556</v>
      </c>
      <c r="BG17" s="74">
        <f t="shared" si="16"/>
        <v>98556</v>
      </c>
      <c r="BH17" s="74">
        <f t="shared" si="17"/>
        <v>108140</v>
      </c>
      <c r="BI17" s="74">
        <f t="shared" si="18"/>
        <v>108140</v>
      </c>
      <c r="BJ17" s="74">
        <f t="shared" si="19"/>
        <v>0</v>
      </c>
      <c r="BK17" s="74">
        <f t="shared" si="20"/>
        <v>101861</v>
      </c>
      <c r="BL17" s="74">
        <f t="shared" si="21"/>
        <v>6279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451837</v>
      </c>
      <c r="BQ17" s="74">
        <f t="shared" si="26"/>
        <v>88967</v>
      </c>
      <c r="BR17" s="74">
        <f t="shared" si="27"/>
        <v>25854</v>
      </c>
      <c r="BS17" s="74">
        <f t="shared" si="28"/>
        <v>0</v>
      </c>
      <c r="BT17" s="74">
        <f t="shared" si="29"/>
        <v>57725</v>
      </c>
      <c r="BU17" s="74">
        <f t="shared" si="30"/>
        <v>5388</v>
      </c>
      <c r="BV17" s="74">
        <f t="shared" si="31"/>
        <v>135597</v>
      </c>
      <c r="BW17" s="74">
        <f t="shared" si="32"/>
        <v>9991</v>
      </c>
      <c r="BX17" s="74">
        <f t="shared" si="33"/>
        <v>109169</v>
      </c>
      <c r="BY17" s="74">
        <f t="shared" si="34"/>
        <v>16437</v>
      </c>
      <c r="BZ17" s="74">
        <f t="shared" si="35"/>
        <v>0</v>
      </c>
      <c r="CA17" s="74">
        <f t="shared" si="36"/>
        <v>227273</v>
      </c>
      <c r="CB17" s="74">
        <f t="shared" si="37"/>
        <v>103169</v>
      </c>
      <c r="CC17" s="74">
        <f t="shared" si="38"/>
        <v>111426</v>
      </c>
      <c r="CD17" s="74">
        <f t="shared" si="39"/>
        <v>12678</v>
      </c>
      <c r="CE17" s="74">
        <f t="shared" si="40"/>
        <v>0</v>
      </c>
      <c r="CF17" s="75">
        <f t="shared" si="41"/>
        <v>0</v>
      </c>
      <c r="CG17" s="74">
        <f t="shared" si="42"/>
        <v>0</v>
      </c>
      <c r="CH17" s="74">
        <f t="shared" si="43"/>
        <v>103419</v>
      </c>
      <c r="CI17" s="74">
        <f t="shared" si="44"/>
        <v>663396</v>
      </c>
    </row>
    <row r="18" spans="1:87" s="50" customFormat="1" ht="12" customHeight="1">
      <c r="A18" s="53" t="s">
        <v>438</v>
      </c>
      <c r="B18" s="54" t="s">
        <v>460</v>
      </c>
      <c r="C18" s="53" t="s">
        <v>461</v>
      </c>
      <c r="D18" s="74">
        <f t="shared" si="3"/>
        <v>5765</v>
      </c>
      <c r="E18" s="74">
        <f t="shared" si="4"/>
        <v>5765</v>
      </c>
      <c r="F18" s="74">
        <v>0</v>
      </c>
      <c r="G18" s="74">
        <v>5765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580043</v>
      </c>
      <c r="M18" s="74">
        <f t="shared" si="6"/>
        <v>122331</v>
      </c>
      <c r="N18" s="74">
        <v>49420</v>
      </c>
      <c r="O18" s="74">
        <v>0</v>
      </c>
      <c r="P18" s="74">
        <v>72911</v>
      </c>
      <c r="Q18" s="74">
        <v>0</v>
      </c>
      <c r="R18" s="74">
        <f t="shared" si="7"/>
        <v>165178</v>
      </c>
      <c r="S18" s="74">
        <v>0</v>
      </c>
      <c r="T18" s="74">
        <v>164848</v>
      </c>
      <c r="U18" s="74">
        <v>330</v>
      </c>
      <c r="V18" s="74">
        <v>0</v>
      </c>
      <c r="W18" s="74">
        <f t="shared" si="8"/>
        <v>292534</v>
      </c>
      <c r="X18" s="74">
        <v>146362</v>
      </c>
      <c r="Y18" s="74">
        <v>51450</v>
      </c>
      <c r="Z18" s="74">
        <v>61108</v>
      </c>
      <c r="AA18" s="74">
        <v>33614</v>
      </c>
      <c r="AB18" s="75">
        <v>0</v>
      </c>
      <c r="AC18" s="74">
        <v>0</v>
      </c>
      <c r="AD18" s="74">
        <v>26471</v>
      </c>
      <c r="AE18" s="74">
        <f t="shared" si="9"/>
        <v>612279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156277</v>
      </c>
      <c r="AO18" s="74">
        <f t="shared" si="13"/>
        <v>63333</v>
      </c>
      <c r="AP18" s="74">
        <v>26071</v>
      </c>
      <c r="AQ18" s="74">
        <v>0</v>
      </c>
      <c r="AR18" s="74">
        <v>37262</v>
      </c>
      <c r="AS18" s="74">
        <v>0</v>
      </c>
      <c r="AT18" s="74">
        <f t="shared" si="14"/>
        <v>80113</v>
      </c>
      <c r="AU18" s="74">
        <v>0</v>
      </c>
      <c r="AV18" s="74">
        <v>80113</v>
      </c>
      <c r="AW18" s="74">
        <v>0</v>
      </c>
      <c r="AX18" s="74">
        <v>0</v>
      </c>
      <c r="AY18" s="74">
        <f t="shared" si="15"/>
        <v>12831</v>
      </c>
      <c r="AZ18" s="74">
        <v>0</v>
      </c>
      <c r="BA18" s="74">
        <v>12831</v>
      </c>
      <c r="BB18" s="74">
        <v>0</v>
      </c>
      <c r="BC18" s="74">
        <v>0</v>
      </c>
      <c r="BD18" s="75">
        <v>0</v>
      </c>
      <c r="BE18" s="74">
        <v>0</v>
      </c>
      <c r="BF18" s="74">
        <v>4265</v>
      </c>
      <c r="BG18" s="74">
        <f t="shared" si="16"/>
        <v>160542</v>
      </c>
      <c r="BH18" s="74">
        <f t="shared" si="17"/>
        <v>5765</v>
      </c>
      <c r="BI18" s="74">
        <f t="shared" si="18"/>
        <v>5765</v>
      </c>
      <c r="BJ18" s="74">
        <f t="shared" si="19"/>
        <v>0</v>
      </c>
      <c r="BK18" s="74">
        <f t="shared" si="20"/>
        <v>5765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736320</v>
      </c>
      <c r="BQ18" s="74">
        <f t="shared" si="26"/>
        <v>185664</v>
      </c>
      <c r="BR18" s="74">
        <f t="shared" si="27"/>
        <v>75491</v>
      </c>
      <c r="BS18" s="74">
        <f t="shared" si="28"/>
        <v>0</v>
      </c>
      <c r="BT18" s="74">
        <f t="shared" si="29"/>
        <v>110173</v>
      </c>
      <c r="BU18" s="74">
        <f t="shared" si="30"/>
        <v>0</v>
      </c>
      <c r="BV18" s="74">
        <f t="shared" si="31"/>
        <v>245291</v>
      </c>
      <c r="BW18" s="74">
        <f t="shared" si="32"/>
        <v>0</v>
      </c>
      <c r="BX18" s="74">
        <f t="shared" si="33"/>
        <v>244961</v>
      </c>
      <c r="BY18" s="74">
        <f t="shared" si="34"/>
        <v>330</v>
      </c>
      <c r="BZ18" s="74">
        <f t="shared" si="35"/>
        <v>0</v>
      </c>
      <c r="CA18" s="74">
        <f t="shared" si="36"/>
        <v>305365</v>
      </c>
      <c r="CB18" s="74">
        <f t="shared" si="37"/>
        <v>146362</v>
      </c>
      <c r="CC18" s="74">
        <f t="shared" si="38"/>
        <v>64281</v>
      </c>
      <c r="CD18" s="74">
        <f t="shared" si="39"/>
        <v>61108</v>
      </c>
      <c r="CE18" s="74">
        <f t="shared" si="40"/>
        <v>33614</v>
      </c>
      <c r="CF18" s="75">
        <f t="shared" si="41"/>
        <v>0</v>
      </c>
      <c r="CG18" s="74">
        <f t="shared" si="42"/>
        <v>0</v>
      </c>
      <c r="CH18" s="74">
        <f t="shared" si="43"/>
        <v>30736</v>
      </c>
      <c r="CI18" s="74">
        <f t="shared" si="44"/>
        <v>772821</v>
      </c>
    </row>
    <row r="19" spans="1:87" s="50" customFormat="1" ht="12" customHeight="1">
      <c r="A19" s="53" t="s">
        <v>438</v>
      </c>
      <c r="B19" s="54" t="s">
        <v>462</v>
      </c>
      <c r="C19" s="53" t="s">
        <v>463</v>
      </c>
      <c r="D19" s="74">
        <f t="shared" si="3"/>
        <v>207388</v>
      </c>
      <c r="E19" s="74">
        <f t="shared" si="4"/>
        <v>207388</v>
      </c>
      <c r="F19" s="74">
        <v>0</v>
      </c>
      <c r="G19" s="74">
        <v>0</v>
      </c>
      <c r="H19" s="74">
        <v>0</v>
      </c>
      <c r="I19" s="74">
        <v>207388</v>
      </c>
      <c r="J19" s="74">
        <v>0</v>
      </c>
      <c r="K19" s="75">
        <v>0</v>
      </c>
      <c r="L19" s="74">
        <f t="shared" si="5"/>
        <v>146590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146590</v>
      </c>
      <c r="X19" s="74">
        <v>136026</v>
      </c>
      <c r="Y19" s="74">
        <v>0</v>
      </c>
      <c r="Z19" s="74">
        <v>0</v>
      </c>
      <c r="AA19" s="74">
        <v>10564</v>
      </c>
      <c r="AB19" s="75">
        <v>0</v>
      </c>
      <c r="AC19" s="74">
        <v>0</v>
      </c>
      <c r="AD19" s="74">
        <v>61498</v>
      </c>
      <c r="AE19" s="74">
        <f t="shared" si="9"/>
        <v>415476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221602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221602</v>
      </c>
      <c r="AZ19" s="74">
        <v>56858</v>
      </c>
      <c r="BA19" s="74">
        <v>164744</v>
      </c>
      <c r="BB19" s="74">
        <v>0</v>
      </c>
      <c r="BC19" s="74">
        <v>0</v>
      </c>
      <c r="BD19" s="75">
        <v>0</v>
      </c>
      <c r="BE19" s="74">
        <v>0</v>
      </c>
      <c r="BF19" s="74">
        <v>15201</v>
      </c>
      <c r="BG19" s="74">
        <f t="shared" si="16"/>
        <v>236803</v>
      </c>
      <c r="BH19" s="74">
        <f t="shared" si="17"/>
        <v>207388</v>
      </c>
      <c r="BI19" s="74">
        <f t="shared" si="18"/>
        <v>207388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207388</v>
      </c>
      <c r="BN19" s="74">
        <f t="shared" si="23"/>
        <v>0</v>
      </c>
      <c r="BO19" s="75">
        <f t="shared" si="24"/>
        <v>0</v>
      </c>
      <c r="BP19" s="74">
        <f t="shared" si="25"/>
        <v>368192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368192</v>
      </c>
      <c r="CB19" s="74">
        <f t="shared" si="37"/>
        <v>192884</v>
      </c>
      <c r="CC19" s="74">
        <f t="shared" si="38"/>
        <v>164744</v>
      </c>
      <c r="CD19" s="74">
        <f t="shared" si="39"/>
        <v>0</v>
      </c>
      <c r="CE19" s="74">
        <f t="shared" si="40"/>
        <v>10564</v>
      </c>
      <c r="CF19" s="75">
        <f t="shared" si="41"/>
        <v>0</v>
      </c>
      <c r="CG19" s="74">
        <f t="shared" si="42"/>
        <v>0</v>
      </c>
      <c r="CH19" s="74">
        <f t="shared" si="43"/>
        <v>76699</v>
      </c>
      <c r="CI19" s="74">
        <f t="shared" si="44"/>
        <v>652279</v>
      </c>
    </row>
    <row r="20" spans="1:87" s="50" customFormat="1" ht="12" customHeight="1">
      <c r="A20" s="53" t="s">
        <v>438</v>
      </c>
      <c r="B20" s="54" t="s">
        <v>464</v>
      </c>
      <c r="C20" s="53" t="s">
        <v>465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18259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18259</v>
      </c>
      <c r="S20" s="74">
        <v>18259</v>
      </c>
      <c r="T20" s="74">
        <v>0</v>
      </c>
      <c r="U20" s="74">
        <v>0</v>
      </c>
      <c r="V20" s="74">
        <v>0</v>
      </c>
      <c r="W20" s="74">
        <f t="shared" si="8"/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61289</v>
      </c>
      <c r="AC20" s="74">
        <v>0</v>
      </c>
      <c r="AD20" s="74">
        <v>57</v>
      </c>
      <c r="AE20" s="74">
        <f t="shared" si="9"/>
        <v>18316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16992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18259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18259</v>
      </c>
      <c r="BW20" s="74">
        <f t="shared" si="32"/>
        <v>18259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0</v>
      </c>
      <c r="CB20" s="74">
        <f t="shared" si="37"/>
        <v>0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78281</v>
      </c>
      <c r="CG20" s="74">
        <f t="shared" si="42"/>
        <v>0</v>
      </c>
      <c r="CH20" s="74">
        <f t="shared" si="43"/>
        <v>57</v>
      </c>
      <c r="CI20" s="74">
        <f t="shared" si="44"/>
        <v>18316</v>
      </c>
    </row>
    <row r="21" spans="1:87" s="50" customFormat="1" ht="12" customHeight="1">
      <c r="A21" s="53" t="s">
        <v>438</v>
      </c>
      <c r="B21" s="54" t="s">
        <v>466</v>
      </c>
      <c r="C21" s="53" t="s">
        <v>467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32210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32210</v>
      </c>
      <c r="X21" s="74">
        <v>32210</v>
      </c>
      <c r="Y21" s="74">
        <v>0</v>
      </c>
      <c r="Z21" s="74">
        <v>0</v>
      </c>
      <c r="AA21" s="74">
        <v>0</v>
      </c>
      <c r="AB21" s="75">
        <v>85319</v>
      </c>
      <c r="AC21" s="74">
        <v>0</v>
      </c>
      <c r="AD21" s="74">
        <v>0</v>
      </c>
      <c r="AE21" s="74">
        <f t="shared" si="9"/>
        <v>32210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16666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32210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32210</v>
      </c>
      <c r="CB21" s="74">
        <f t="shared" si="37"/>
        <v>32210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101985</v>
      </c>
      <c r="CG21" s="74">
        <f t="shared" si="42"/>
        <v>0</v>
      </c>
      <c r="CH21" s="74">
        <f t="shared" si="43"/>
        <v>0</v>
      </c>
      <c r="CI21" s="74">
        <f t="shared" si="44"/>
        <v>32210</v>
      </c>
    </row>
    <row r="22" spans="1:87" s="50" customFormat="1" ht="12" customHeight="1">
      <c r="A22" s="53" t="s">
        <v>438</v>
      </c>
      <c r="B22" s="54" t="s">
        <v>468</v>
      </c>
      <c r="C22" s="53" t="s">
        <v>469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21880</v>
      </c>
      <c r="M22" s="74">
        <f t="shared" si="6"/>
        <v>3500</v>
      </c>
      <c r="N22" s="74">
        <v>0</v>
      </c>
      <c r="O22" s="74">
        <v>0</v>
      </c>
      <c r="P22" s="74">
        <v>3500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18380</v>
      </c>
      <c r="X22" s="74">
        <v>2980</v>
      </c>
      <c r="Y22" s="74">
        <v>14548</v>
      </c>
      <c r="Z22" s="74">
        <v>852</v>
      </c>
      <c r="AA22" s="74">
        <v>0</v>
      </c>
      <c r="AB22" s="75">
        <v>0</v>
      </c>
      <c r="AC22" s="74">
        <v>0</v>
      </c>
      <c r="AD22" s="74">
        <v>9634</v>
      </c>
      <c r="AE22" s="74">
        <f t="shared" si="9"/>
        <v>31514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0</v>
      </c>
      <c r="BE22" s="74">
        <v>0</v>
      </c>
      <c r="BF22" s="74">
        <v>8826</v>
      </c>
      <c r="BG22" s="74">
        <f t="shared" si="16"/>
        <v>8826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21880</v>
      </c>
      <c r="BQ22" s="74">
        <f t="shared" si="26"/>
        <v>3500</v>
      </c>
      <c r="BR22" s="74">
        <f t="shared" si="27"/>
        <v>0</v>
      </c>
      <c r="BS22" s="74">
        <f t="shared" si="28"/>
        <v>0</v>
      </c>
      <c r="BT22" s="74">
        <f t="shared" si="29"/>
        <v>3500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18380</v>
      </c>
      <c r="CB22" s="74">
        <f t="shared" si="37"/>
        <v>2980</v>
      </c>
      <c r="CC22" s="74">
        <f t="shared" si="38"/>
        <v>14548</v>
      </c>
      <c r="CD22" s="74">
        <f t="shared" si="39"/>
        <v>852</v>
      </c>
      <c r="CE22" s="74">
        <f t="shared" si="40"/>
        <v>0</v>
      </c>
      <c r="CF22" s="75">
        <f t="shared" si="41"/>
        <v>0</v>
      </c>
      <c r="CG22" s="74">
        <f t="shared" si="42"/>
        <v>0</v>
      </c>
      <c r="CH22" s="74">
        <f t="shared" si="43"/>
        <v>18460</v>
      </c>
      <c r="CI22" s="74">
        <f t="shared" si="44"/>
        <v>40340</v>
      </c>
    </row>
    <row r="23" spans="1:87" s="50" customFormat="1" ht="12" customHeight="1">
      <c r="A23" s="53" t="s">
        <v>438</v>
      </c>
      <c r="B23" s="54" t="s">
        <v>470</v>
      </c>
      <c r="C23" s="53" t="s">
        <v>471</v>
      </c>
      <c r="D23" s="74">
        <f t="shared" si="3"/>
        <v>5572</v>
      </c>
      <c r="E23" s="74">
        <f t="shared" si="4"/>
        <v>5572</v>
      </c>
      <c r="F23" s="74">
        <v>5572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55469</v>
      </c>
      <c r="M23" s="74">
        <f t="shared" si="6"/>
        <v>14862</v>
      </c>
      <c r="N23" s="74">
        <v>5661</v>
      </c>
      <c r="O23" s="74">
        <v>9201</v>
      </c>
      <c r="P23" s="74"/>
      <c r="Q23" s="74">
        <v>0</v>
      </c>
      <c r="R23" s="74">
        <f t="shared" si="7"/>
        <v>20997</v>
      </c>
      <c r="S23" s="74">
        <v>2320</v>
      </c>
      <c r="T23" s="74">
        <v>18677</v>
      </c>
      <c r="U23" s="74">
        <v>0</v>
      </c>
      <c r="V23" s="74">
        <v>12369</v>
      </c>
      <c r="W23" s="74">
        <f t="shared" si="8"/>
        <v>7241</v>
      </c>
      <c r="X23" s="74">
        <v>0</v>
      </c>
      <c r="Y23" s="74">
        <v>3273</v>
      </c>
      <c r="Z23" s="74">
        <v>3968</v>
      </c>
      <c r="AA23" s="74">
        <v>0</v>
      </c>
      <c r="AB23" s="75">
        <v>0</v>
      </c>
      <c r="AC23" s="74">
        <v>0</v>
      </c>
      <c r="AD23" s="74">
        <v>0</v>
      </c>
      <c r="AE23" s="74">
        <f t="shared" si="9"/>
        <v>61041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18393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18393</v>
      </c>
      <c r="AU23" s="74">
        <v>0</v>
      </c>
      <c r="AV23" s="74">
        <v>18393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0</v>
      </c>
      <c r="BE23" s="74">
        <v>0</v>
      </c>
      <c r="BF23" s="74">
        <v>0</v>
      </c>
      <c r="BG23" s="74">
        <f t="shared" si="16"/>
        <v>18393</v>
      </c>
      <c r="BH23" s="74">
        <f t="shared" si="17"/>
        <v>5572</v>
      </c>
      <c r="BI23" s="74">
        <f t="shared" si="18"/>
        <v>5572</v>
      </c>
      <c r="BJ23" s="74">
        <f t="shared" si="19"/>
        <v>5572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73862</v>
      </c>
      <c r="BQ23" s="74">
        <f t="shared" si="26"/>
        <v>14862</v>
      </c>
      <c r="BR23" s="74">
        <f t="shared" si="27"/>
        <v>5661</v>
      </c>
      <c r="BS23" s="74">
        <f t="shared" si="28"/>
        <v>9201</v>
      </c>
      <c r="BT23" s="74">
        <f t="shared" si="29"/>
        <v>0</v>
      </c>
      <c r="BU23" s="74">
        <f t="shared" si="30"/>
        <v>0</v>
      </c>
      <c r="BV23" s="74">
        <f t="shared" si="31"/>
        <v>39390</v>
      </c>
      <c r="BW23" s="74">
        <f t="shared" si="32"/>
        <v>2320</v>
      </c>
      <c r="BX23" s="74">
        <f t="shared" si="33"/>
        <v>37070</v>
      </c>
      <c r="BY23" s="74">
        <f t="shared" si="34"/>
        <v>0</v>
      </c>
      <c r="BZ23" s="74">
        <f t="shared" si="35"/>
        <v>12369</v>
      </c>
      <c r="CA23" s="74">
        <f t="shared" si="36"/>
        <v>7241</v>
      </c>
      <c r="CB23" s="74">
        <f t="shared" si="37"/>
        <v>0</v>
      </c>
      <c r="CC23" s="74">
        <f t="shared" si="38"/>
        <v>3273</v>
      </c>
      <c r="CD23" s="74">
        <f t="shared" si="39"/>
        <v>3968</v>
      </c>
      <c r="CE23" s="74">
        <f t="shared" si="40"/>
        <v>0</v>
      </c>
      <c r="CF23" s="75">
        <f t="shared" si="41"/>
        <v>0</v>
      </c>
      <c r="CG23" s="74">
        <f t="shared" si="42"/>
        <v>0</v>
      </c>
      <c r="CH23" s="74">
        <f t="shared" si="43"/>
        <v>0</v>
      </c>
      <c r="CI23" s="74">
        <f t="shared" si="44"/>
        <v>79434</v>
      </c>
    </row>
    <row r="24" spans="1:87" s="50" customFormat="1" ht="12" customHeight="1">
      <c r="A24" s="53" t="s">
        <v>438</v>
      </c>
      <c r="B24" s="54" t="s">
        <v>472</v>
      </c>
      <c r="C24" s="53" t="s">
        <v>473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54389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90947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607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68846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54996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159793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438</v>
      </c>
      <c r="B25" s="54" t="s">
        <v>474</v>
      </c>
      <c r="C25" s="53" t="s">
        <v>475</v>
      </c>
      <c r="D25" s="74">
        <f t="shared" si="3"/>
        <v>0</v>
      </c>
      <c r="E25" s="74">
        <f t="shared" si="4"/>
        <v>0</v>
      </c>
      <c r="F25" s="74">
        <v>0</v>
      </c>
      <c r="G25" s="74"/>
      <c r="H25" s="74"/>
      <c r="I25" s="74">
        <v>0</v>
      </c>
      <c r="J25" s="74">
        <v>0</v>
      </c>
      <c r="K25" s="75">
        <v>15079</v>
      </c>
      <c r="L25" s="74">
        <f t="shared" si="5"/>
        <v>0</v>
      </c>
      <c r="M25" s="74">
        <f t="shared" si="6"/>
        <v>0</v>
      </c>
      <c r="N25" s="74"/>
      <c r="O25" s="74"/>
      <c r="P25" s="74"/>
      <c r="Q25" s="74"/>
      <c r="R25" s="74">
        <f t="shared" si="7"/>
        <v>0</v>
      </c>
      <c r="S25" s="74"/>
      <c r="T25" s="74"/>
      <c r="U25" s="74"/>
      <c r="V25" s="74"/>
      <c r="W25" s="74">
        <f t="shared" si="8"/>
        <v>0</v>
      </c>
      <c r="X25" s="74"/>
      <c r="Y25" s="74"/>
      <c r="Z25" s="74"/>
      <c r="AA25" s="74"/>
      <c r="AB25" s="75">
        <v>21880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/>
      <c r="AJ25" s="74"/>
      <c r="AK25" s="74">
        <v>0</v>
      </c>
      <c r="AL25" s="74">
        <v>0</v>
      </c>
      <c r="AM25" s="75">
        <v>168</v>
      </c>
      <c r="AN25" s="74">
        <f t="shared" si="12"/>
        <v>0</v>
      </c>
      <c r="AO25" s="74">
        <f t="shared" si="13"/>
        <v>0</v>
      </c>
      <c r="AP25" s="74"/>
      <c r="AQ25" s="74"/>
      <c r="AR25" s="74"/>
      <c r="AS25" s="74"/>
      <c r="AT25" s="74">
        <f t="shared" si="14"/>
        <v>0</v>
      </c>
      <c r="AU25" s="74"/>
      <c r="AV25" s="74"/>
      <c r="AW25" s="74"/>
      <c r="AX25" s="74"/>
      <c r="AY25" s="74">
        <f t="shared" si="15"/>
        <v>0</v>
      </c>
      <c r="AZ25" s="74"/>
      <c r="BA25" s="74"/>
      <c r="BB25" s="74"/>
      <c r="BC25" s="74"/>
      <c r="BD25" s="75">
        <v>19282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15247</v>
      </c>
      <c r="BP25" s="74">
        <f t="shared" si="25"/>
        <v>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41162</v>
      </c>
      <c r="CG25" s="74">
        <f t="shared" si="42"/>
        <v>0</v>
      </c>
      <c r="CH25" s="74">
        <f t="shared" si="43"/>
        <v>0</v>
      </c>
      <c r="CI25" s="74">
        <f t="shared" si="44"/>
        <v>0</v>
      </c>
    </row>
    <row r="26" spans="1:87" s="50" customFormat="1" ht="12" customHeight="1">
      <c r="A26" s="53" t="s">
        <v>438</v>
      </c>
      <c r="B26" s="54" t="s">
        <v>476</v>
      </c>
      <c r="C26" s="53" t="s">
        <v>477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116246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116246</v>
      </c>
      <c r="X26" s="74">
        <v>21069</v>
      </c>
      <c r="Y26" s="74">
        <v>83068</v>
      </c>
      <c r="Z26" s="74">
        <v>11315</v>
      </c>
      <c r="AA26" s="74">
        <v>794</v>
      </c>
      <c r="AB26" s="75">
        <v>0</v>
      </c>
      <c r="AC26" s="74">
        <v>0</v>
      </c>
      <c r="AD26" s="74">
        <v>0</v>
      </c>
      <c r="AE26" s="74">
        <f t="shared" si="9"/>
        <v>116246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20455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116246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116246</v>
      </c>
      <c r="CB26" s="74">
        <f t="shared" si="37"/>
        <v>21069</v>
      </c>
      <c r="CC26" s="74">
        <f t="shared" si="38"/>
        <v>83068</v>
      </c>
      <c r="CD26" s="74">
        <f t="shared" si="39"/>
        <v>11315</v>
      </c>
      <c r="CE26" s="74">
        <f t="shared" si="40"/>
        <v>794</v>
      </c>
      <c r="CF26" s="75">
        <f t="shared" si="41"/>
        <v>20455</v>
      </c>
      <c r="CG26" s="74">
        <f t="shared" si="42"/>
        <v>0</v>
      </c>
      <c r="CH26" s="74">
        <f t="shared" si="43"/>
        <v>0</v>
      </c>
      <c r="CI26" s="74">
        <f t="shared" si="44"/>
        <v>116246</v>
      </c>
    </row>
    <row r="27" spans="1:87" s="50" customFormat="1" ht="12" customHeight="1">
      <c r="A27" s="53" t="s">
        <v>438</v>
      </c>
      <c r="B27" s="54" t="s">
        <v>478</v>
      </c>
      <c r="C27" s="53" t="s">
        <v>479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2336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157932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48297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2336</v>
      </c>
      <c r="BP27" s="74">
        <f t="shared" si="25"/>
        <v>0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206229</v>
      </c>
      <c r="CG27" s="74">
        <f t="shared" si="42"/>
        <v>0</v>
      </c>
      <c r="CH27" s="74">
        <f t="shared" si="43"/>
        <v>0</v>
      </c>
      <c r="CI27" s="74">
        <f t="shared" si="44"/>
        <v>0</v>
      </c>
    </row>
    <row r="28" spans="1:87" s="50" customFormat="1" ht="12" customHeight="1">
      <c r="A28" s="53" t="s">
        <v>438</v>
      </c>
      <c r="B28" s="54" t="s">
        <v>480</v>
      </c>
      <c r="C28" s="53" t="s">
        <v>481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9187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89507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29029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9187</v>
      </c>
      <c r="BP28" s="74">
        <f t="shared" si="25"/>
        <v>0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0</v>
      </c>
      <c r="CB28" s="74">
        <f t="shared" si="37"/>
        <v>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118536</v>
      </c>
      <c r="CG28" s="74">
        <f t="shared" si="42"/>
        <v>0</v>
      </c>
      <c r="CH28" s="74">
        <f t="shared" si="43"/>
        <v>0</v>
      </c>
      <c r="CI28" s="74">
        <f t="shared" si="44"/>
        <v>0</v>
      </c>
    </row>
    <row r="29" spans="1:87" s="50" customFormat="1" ht="12" customHeight="1">
      <c r="A29" s="53" t="s">
        <v>438</v>
      </c>
      <c r="B29" s="54" t="s">
        <v>482</v>
      </c>
      <c r="C29" s="53" t="s">
        <v>483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16893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154478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36132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16893</v>
      </c>
      <c r="BP29" s="74">
        <f t="shared" si="25"/>
        <v>0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190610</v>
      </c>
      <c r="CG29" s="74">
        <f t="shared" si="42"/>
        <v>0</v>
      </c>
      <c r="CH29" s="74">
        <f t="shared" si="43"/>
        <v>0</v>
      </c>
      <c r="CI29" s="74">
        <f t="shared" si="44"/>
        <v>0</v>
      </c>
    </row>
    <row r="30" spans="1:87" s="50" customFormat="1" ht="12" customHeight="1">
      <c r="A30" s="53" t="s">
        <v>438</v>
      </c>
      <c r="B30" s="54" t="s">
        <v>484</v>
      </c>
      <c r="C30" s="53" t="s">
        <v>485</v>
      </c>
      <c r="D30" s="74">
        <f t="shared" si="3"/>
        <v>25154</v>
      </c>
      <c r="E30" s="74">
        <f t="shared" si="4"/>
        <v>25154</v>
      </c>
      <c r="F30" s="74">
        <v>0</v>
      </c>
      <c r="G30" s="74">
        <v>25154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173955</v>
      </c>
      <c r="M30" s="74">
        <f t="shared" si="6"/>
        <v>83890</v>
      </c>
      <c r="N30" s="74">
        <v>83890</v>
      </c>
      <c r="O30" s="74">
        <v>0</v>
      </c>
      <c r="P30" s="74">
        <v>0</v>
      </c>
      <c r="Q30" s="74">
        <v>0</v>
      </c>
      <c r="R30" s="74">
        <f t="shared" si="7"/>
        <v>27326</v>
      </c>
      <c r="S30" s="74">
        <v>0</v>
      </c>
      <c r="T30" s="74">
        <v>27326</v>
      </c>
      <c r="U30" s="74">
        <v>0</v>
      </c>
      <c r="V30" s="74">
        <v>0</v>
      </c>
      <c r="W30" s="74">
        <f t="shared" si="8"/>
        <v>62739</v>
      </c>
      <c r="X30" s="74">
        <v>52127</v>
      </c>
      <c r="Y30" s="74">
        <v>10612</v>
      </c>
      <c r="Z30" s="74">
        <v>0</v>
      </c>
      <c r="AA30" s="74">
        <v>0</v>
      </c>
      <c r="AB30" s="75">
        <v>0</v>
      </c>
      <c r="AC30" s="74">
        <v>0</v>
      </c>
      <c r="AD30" s="74">
        <v>1925</v>
      </c>
      <c r="AE30" s="74">
        <f t="shared" si="9"/>
        <v>201034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16373</v>
      </c>
      <c r="BE30" s="74">
        <v>0</v>
      </c>
      <c r="BF30" s="74">
        <v>0</v>
      </c>
      <c r="BG30" s="74">
        <f t="shared" si="16"/>
        <v>0</v>
      </c>
      <c r="BH30" s="74">
        <f t="shared" si="17"/>
        <v>25154</v>
      </c>
      <c r="BI30" s="74">
        <f t="shared" si="18"/>
        <v>25154</v>
      </c>
      <c r="BJ30" s="74">
        <f t="shared" si="19"/>
        <v>0</v>
      </c>
      <c r="BK30" s="74">
        <f t="shared" si="20"/>
        <v>25154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173955</v>
      </c>
      <c r="BQ30" s="74">
        <f t="shared" si="26"/>
        <v>83890</v>
      </c>
      <c r="BR30" s="74">
        <f t="shared" si="27"/>
        <v>83890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27326</v>
      </c>
      <c r="BW30" s="74">
        <f t="shared" si="32"/>
        <v>0</v>
      </c>
      <c r="BX30" s="74">
        <f t="shared" si="33"/>
        <v>27326</v>
      </c>
      <c r="BY30" s="74">
        <f t="shared" si="34"/>
        <v>0</v>
      </c>
      <c r="BZ30" s="74">
        <f t="shared" si="35"/>
        <v>0</v>
      </c>
      <c r="CA30" s="74">
        <f t="shared" si="36"/>
        <v>62739</v>
      </c>
      <c r="CB30" s="74">
        <f t="shared" si="37"/>
        <v>52127</v>
      </c>
      <c r="CC30" s="74">
        <f t="shared" si="38"/>
        <v>10612</v>
      </c>
      <c r="CD30" s="74">
        <f t="shared" si="39"/>
        <v>0</v>
      </c>
      <c r="CE30" s="74">
        <f t="shared" si="40"/>
        <v>0</v>
      </c>
      <c r="CF30" s="75">
        <f t="shared" si="41"/>
        <v>16373</v>
      </c>
      <c r="CG30" s="74">
        <f t="shared" si="42"/>
        <v>0</v>
      </c>
      <c r="CH30" s="74">
        <f t="shared" si="43"/>
        <v>1925</v>
      </c>
      <c r="CI30" s="74">
        <f t="shared" si="44"/>
        <v>201034</v>
      </c>
    </row>
    <row r="31" spans="1:87" s="50" customFormat="1" ht="12" customHeight="1">
      <c r="A31" s="53" t="s">
        <v>438</v>
      </c>
      <c r="B31" s="54" t="s">
        <v>486</v>
      </c>
      <c r="C31" s="53" t="s">
        <v>487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0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35881</v>
      </c>
      <c r="AC31" s="74">
        <v>0</v>
      </c>
      <c r="AD31" s="74">
        <v>0</v>
      </c>
      <c r="AE31" s="74">
        <f t="shared" si="9"/>
        <v>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14693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0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0</v>
      </c>
      <c r="CB31" s="74">
        <f t="shared" si="37"/>
        <v>0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50574</v>
      </c>
      <c r="CG31" s="74">
        <f t="shared" si="42"/>
        <v>0</v>
      </c>
      <c r="CH31" s="74">
        <f t="shared" si="43"/>
        <v>0</v>
      </c>
      <c r="CI31" s="74">
        <f t="shared" si="44"/>
        <v>0</v>
      </c>
    </row>
    <row r="32" spans="1:87" s="50" customFormat="1" ht="12" customHeight="1">
      <c r="A32" s="53" t="s">
        <v>438</v>
      </c>
      <c r="B32" s="54" t="s">
        <v>488</v>
      </c>
      <c r="C32" s="53" t="s">
        <v>489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125971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49463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0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175434</v>
      </c>
      <c r="CG32" s="74">
        <f t="shared" si="42"/>
        <v>0</v>
      </c>
      <c r="CH32" s="74">
        <f t="shared" si="43"/>
        <v>0</v>
      </c>
      <c r="CI32" s="74">
        <f t="shared" si="44"/>
        <v>0</v>
      </c>
    </row>
    <row r="33" spans="1:87" s="50" customFormat="1" ht="12" customHeight="1">
      <c r="A33" s="53" t="s">
        <v>438</v>
      </c>
      <c r="B33" s="54" t="s">
        <v>490</v>
      </c>
      <c r="C33" s="53" t="s">
        <v>491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72523</v>
      </c>
      <c r="AC33" s="74">
        <v>0</v>
      </c>
      <c r="AD33" s="74">
        <v>0</v>
      </c>
      <c r="AE33" s="74">
        <f t="shared" si="9"/>
        <v>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38748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0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0</v>
      </c>
      <c r="CB33" s="74">
        <f t="shared" si="37"/>
        <v>0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111271</v>
      </c>
      <c r="CG33" s="74">
        <f t="shared" si="42"/>
        <v>0</v>
      </c>
      <c r="CH33" s="74">
        <f t="shared" si="43"/>
        <v>0</v>
      </c>
      <c r="CI33" s="74">
        <f t="shared" si="44"/>
        <v>0</v>
      </c>
    </row>
    <row r="34" spans="1:87" s="50" customFormat="1" ht="12" customHeight="1">
      <c r="A34" s="53" t="s">
        <v>438</v>
      </c>
      <c r="B34" s="54" t="s">
        <v>492</v>
      </c>
      <c r="C34" s="53" t="s">
        <v>493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11920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11920</v>
      </c>
      <c r="X34" s="74">
        <v>9881</v>
      </c>
      <c r="Y34" s="74">
        <v>1057</v>
      </c>
      <c r="Z34" s="74">
        <v>368</v>
      </c>
      <c r="AA34" s="74">
        <v>614</v>
      </c>
      <c r="AB34" s="75">
        <v>11013</v>
      </c>
      <c r="AC34" s="74">
        <v>0</v>
      </c>
      <c r="AD34" s="74">
        <v>0</v>
      </c>
      <c r="AE34" s="74">
        <f t="shared" si="9"/>
        <v>11920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7732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11920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11920</v>
      </c>
      <c r="CB34" s="74">
        <f t="shared" si="37"/>
        <v>9881</v>
      </c>
      <c r="CC34" s="74">
        <f t="shared" si="38"/>
        <v>1057</v>
      </c>
      <c r="CD34" s="74">
        <f t="shared" si="39"/>
        <v>368</v>
      </c>
      <c r="CE34" s="74">
        <f t="shared" si="40"/>
        <v>614</v>
      </c>
      <c r="CF34" s="75">
        <f t="shared" si="41"/>
        <v>18745</v>
      </c>
      <c r="CG34" s="74">
        <f t="shared" si="42"/>
        <v>0</v>
      </c>
      <c r="CH34" s="74">
        <f t="shared" si="43"/>
        <v>0</v>
      </c>
      <c r="CI34" s="74">
        <f t="shared" si="44"/>
        <v>11920</v>
      </c>
    </row>
    <row r="35" spans="1:87" s="50" customFormat="1" ht="12" customHeight="1">
      <c r="A35" s="53" t="s">
        <v>438</v>
      </c>
      <c r="B35" s="54" t="s">
        <v>494</v>
      </c>
      <c r="C35" s="53" t="s">
        <v>495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20959</v>
      </c>
      <c r="L35" s="74">
        <f t="shared" si="5"/>
        <v>9999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9999</v>
      </c>
      <c r="X35" s="74">
        <v>6085</v>
      </c>
      <c r="Y35" s="74">
        <v>3110</v>
      </c>
      <c r="Z35" s="74">
        <v>804</v>
      </c>
      <c r="AA35" s="74">
        <v>0</v>
      </c>
      <c r="AB35" s="75">
        <v>17378</v>
      </c>
      <c r="AC35" s="74">
        <v>0</v>
      </c>
      <c r="AD35" s="74">
        <v>0</v>
      </c>
      <c r="AE35" s="74">
        <f t="shared" si="9"/>
        <v>9999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14112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11948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35071</v>
      </c>
      <c r="BP35" s="74">
        <f t="shared" si="25"/>
        <v>9999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0</v>
      </c>
      <c r="BW35" s="74">
        <f t="shared" si="32"/>
        <v>0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9999</v>
      </c>
      <c r="CB35" s="74">
        <f t="shared" si="37"/>
        <v>6085</v>
      </c>
      <c r="CC35" s="74">
        <f t="shared" si="38"/>
        <v>3110</v>
      </c>
      <c r="CD35" s="74">
        <f t="shared" si="39"/>
        <v>804</v>
      </c>
      <c r="CE35" s="74">
        <f t="shared" si="40"/>
        <v>0</v>
      </c>
      <c r="CF35" s="75">
        <f t="shared" si="41"/>
        <v>29326</v>
      </c>
      <c r="CG35" s="74">
        <f t="shared" si="42"/>
        <v>0</v>
      </c>
      <c r="CH35" s="74">
        <f t="shared" si="43"/>
        <v>0</v>
      </c>
      <c r="CI35" s="74">
        <f t="shared" si="44"/>
        <v>9999</v>
      </c>
    </row>
    <row r="36" spans="1:87" s="50" customFormat="1" ht="12" customHeight="1">
      <c r="A36" s="53" t="s">
        <v>438</v>
      </c>
      <c r="B36" s="54" t="s">
        <v>496</v>
      </c>
      <c r="C36" s="53" t="s">
        <v>497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493841</v>
      </c>
      <c r="M36" s="74">
        <f t="shared" si="6"/>
        <v>94781</v>
      </c>
      <c r="N36" s="74">
        <v>61447</v>
      </c>
      <c r="O36" s="74">
        <v>33334</v>
      </c>
      <c r="P36" s="74">
        <v>0</v>
      </c>
      <c r="Q36" s="74">
        <v>0</v>
      </c>
      <c r="R36" s="74">
        <f t="shared" si="7"/>
        <v>57669</v>
      </c>
      <c r="S36" s="74">
        <v>14331</v>
      </c>
      <c r="T36" s="74">
        <v>43338</v>
      </c>
      <c r="U36" s="74">
        <v>0</v>
      </c>
      <c r="V36" s="74">
        <v>0</v>
      </c>
      <c r="W36" s="74">
        <f t="shared" si="8"/>
        <v>341391</v>
      </c>
      <c r="X36" s="74">
        <v>46214</v>
      </c>
      <c r="Y36" s="74">
        <v>295177</v>
      </c>
      <c r="Z36" s="74">
        <v>0</v>
      </c>
      <c r="AA36" s="74">
        <v>0</v>
      </c>
      <c r="AB36" s="75">
        <v>0</v>
      </c>
      <c r="AC36" s="74">
        <v>0</v>
      </c>
      <c r="AD36" s="74">
        <v>44201</v>
      </c>
      <c r="AE36" s="74">
        <f t="shared" si="9"/>
        <v>538042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81792</v>
      </c>
      <c r="AO36" s="74">
        <f t="shared" si="13"/>
        <v>42609</v>
      </c>
      <c r="AP36" s="74">
        <v>42609</v>
      </c>
      <c r="AQ36" s="74">
        <v>0</v>
      </c>
      <c r="AR36" s="74">
        <v>0</v>
      </c>
      <c r="AS36" s="74">
        <v>0</v>
      </c>
      <c r="AT36" s="74">
        <f t="shared" si="14"/>
        <v>31812</v>
      </c>
      <c r="AU36" s="74">
        <v>0</v>
      </c>
      <c r="AV36" s="74">
        <v>31812</v>
      </c>
      <c r="AW36" s="74">
        <v>0</v>
      </c>
      <c r="AX36" s="74">
        <v>4389</v>
      </c>
      <c r="AY36" s="74">
        <f t="shared" si="15"/>
        <v>2982</v>
      </c>
      <c r="AZ36" s="74">
        <v>0</v>
      </c>
      <c r="BA36" s="74">
        <v>2982</v>
      </c>
      <c r="BB36" s="74">
        <v>0</v>
      </c>
      <c r="BC36" s="74">
        <v>0</v>
      </c>
      <c r="BD36" s="75">
        <v>0</v>
      </c>
      <c r="BE36" s="74">
        <v>0</v>
      </c>
      <c r="BF36" s="74">
        <v>34636</v>
      </c>
      <c r="BG36" s="74">
        <f t="shared" si="16"/>
        <v>116428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575633</v>
      </c>
      <c r="BQ36" s="74">
        <f t="shared" si="26"/>
        <v>137390</v>
      </c>
      <c r="BR36" s="74">
        <f t="shared" si="27"/>
        <v>104056</v>
      </c>
      <c r="BS36" s="74">
        <f t="shared" si="28"/>
        <v>33334</v>
      </c>
      <c r="BT36" s="74">
        <f t="shared" si="29"/>
        <v>0</v>
      </c>
      <c r="BU36" s="74">
        <f t="shared" si="30"/>
        <v>0</v>
      </c>
      <c r="BV36" s="74">
        <f t="shared" si="31"/>
        <v>89481</v>
      </c>
      <c r="BW36" s="74">
        <f t="shared" si="32"/>
        <v>14331</v>
      </c>
      <c r="BX36" s="74">
        <f t="shared" si="33"/>
        <v>75150</v>
      </c>
      <c r="BY36" s="74">
        <f t="shared" si="34"/>
        <v>0</v>
      </c>
      <c r="BZ36" s="74">
        <f t="shared" si="35"/>
        <v>4389</v>
      </c>
      <c r="CA36" s="74">
        <f t="shared" si="36"/>
        <v>344373</v>
      </c>
      <c r="CB36" s="74">
        <f t="shared" si="37"/>
        <v>46214</v>
      </c>
      <c r="CC36" s="74">
        <f t="shared" si="38"/>
        <v>298159</v>
      </c>
      <c r="CD36" s="74">
        <f t="shared" si="39"/>
        <v>0</v>
      </c>
      <c r="CE36" s="74">
        <f t="shared" si="40"/>
        <v>0</v>
      </c>
      <c r="CF36" s="75">
        <f t="shared" si="41"/>
        <v>0</v>
      </c>
      <c r="CG36" s="74">
        <f t="shared" si="42"/>
        <v>0</v>
      </c>
      <c r="CH36" s="74">
        <f t="shared" si="43"/>
        <v>78837</v>
      </c>
      <c r="CI36" s="74">
        <f t="shared" si="44"/>
        <v>654470</v>
      </c>
    </row>
    <row r="37" spans="1:87" s="50" customFormat="1" ht="12" customHeight="1">
      <c r="A37" s="53" t="s">
        <v>438</v>
      </c>
      <c r="B37" s="54" t="s">
        <v>498</v>
      </c>
      <c r="C37" s="53" t="s">
        <v>499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463623</v>
      </c>
      <c r="M37" s="74">
        <f t="shared" si="6"/>
        <v>8578</v>
      </c>
      <c r="N37" s="74">
        <v>8578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455045</v>
      </c>
      <c r="X37" s="74">
        <v>81655</v>
      </c>
      <c r="Y37" s="74">
        <v>326240</v>
      </c>
      <c r="Z37" s="74">
        <v>47150</v>
      </c>
      <c r="AA37" s="74">
        <v>0</v>
      </c>
      <c r="AB37" s="75">
        <v>0</v>
      </c>
      <c r="AC37" s="74">
        <v>0</v>
      </c>
      <c r="AD37" s="74">
        <v>0</v>
      </c>
      <c r="AE37" s="74">
        <f t="shared" si="9"/>
        <v>463623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60968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60968</v>
      </c>
      <c r="AZ37" s="74">
        <v>0</v>
      </c>
      <c r="BA37" s="74">
        <v>0</v>
      </c>
      <c r="BB37" s="74">
        <v>60968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60968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524591</v>
      </c>
      <c r="BQ37" s="74">
        <f t="shared" si="26"/>
        <v>8578</v>
      </c>
      <c r="BR37" s="74">
        <f t="shared" si="27"/>
        <v>8578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0</v>
      </c>
      <c r="BW37" s="74">
        <f t="shared" si="32"/>
        <v>0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516013</v>
      </c>
      <c r="CB37" s="74">
        <f t="shared" si="37"/>
        <v>81655</v>
      </c>
      <c r="CC37" s="74">
        <f t="shared" si="38"/>
        <v>326240</v>
      </c>
      <c r="CD37" s="74">
        <f t="shared" si="39"/>
        <v>108118</v>
      </c>
      <c r="CE37" s="74">
        <f t="shared" si="40"/>
        <v>0</v>
      </c>
      <c r="CF37" s="75">
        <f t="shared" si="41"/>
        <v>0</v>
      </c>
      <c r="CG37" s="74">
        <f t="shared" si="42"/>
        <v>0</v>
      </c>
      <c r="CH37" s="74">
        <f t="shared" si="43"/>
        <v>0</v>
      </c>
      <c r="CI37" s="74">
        <f t="shared" si="44"/>
        <v>524591</v>
      </c>
    </row>
    <row r="38" spans="1:87" s="50" customFormat="1" ht="12" customHeight="1">
      <c r="A38" s="53" t="s">
        <v>438</v>
      </c>
      <c r="B38" s="54" t="s">
        <v>500</v>
      </c>
      <c r="C38" s="53" t="s">
        <v>501</v>
      </c>
      <c r="D38" s="74">
        <f t="shared" si="3"/>
        <v>28737</v>
      </c>
      <c r="E38" s="74">
        <f t="shared" si="4"/>
        <v>28737</v>
      </c>
      <c r="F38" s="74">
        <v>0</v>
      </c>
      <c r="G38" s="74">
        <v>28737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152182</v>
      </c>
      <c r="M38" s="74">
        <f t="shared" si="6"/>
        <v>36375</v>
      </c>
      <c r="N38" s="74">
        <v>36375</v>
      </c>
      <c r="O38" s="74">
        <v>0</v>
      </c>
      <c r="P38" s="74">
        <v>0</v>
      </c>
      <c r="Q38" s="74">
        <v>0</v>
      </c>
      <c r="R38" s="74">
        <f t="shared" si="7"/>
        <v>60919</v>
      </c>
      <c r="S38" s="74">
        <v>6252</v>
      </c>
      <c r="T38" s="74">
        <v>54667</v>
      </c>
      <c r="U38" s="74">
        <v>0</v>
      </c>
      <c r="V38" s="74">
        <v>0</v>
      </c>
      <c r="W38" s="74">
        <f t="shared" si="8"/>
        <v>54888</v>
      </c>
      <c r="X38" s="74">
        <v>25000</v>
      </c>
      <c r="Y38" s="74">
        <v>19813</v>
      </c>
      <c r="Z38" s="74">
        <v>7420</v>
      </c>
      <c r="AA38" s="74">
        <v>2655</v>
      </c>
      <c r="AB38" s="75">
        <v>0</v>
      </c>
      <c r="AC38" s="74">
        <v>0</v>
      </c>
      <c r="AD38" s="74">
        <v>16782</v>
      </c>
      <c r="AE38" s="74">
        <f t="shared" si="9"/>
        <v>197701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44040</v>
      </c>
      <c r="BE38" s="74">
        <v>0</v>
      </c>
      <c r="BF38" s="74">
        <v>0</v>
      </c>
      <c r="BG38" s="74">
        <f t="shared" si="16"/>
        <v>0</v>
      </c>
      <c r="BH38" s="74">
        <f t="shared" si="17"/>
        <v>28737</v>
      </c>
      <c r="BI38" s="74">
        <f t="shared" si="18"/>
        <v>28737</v>
      </c>
      <c r="BJ38" s="74">
        <f t="shared" si="19"/>
        <v>0</v>
      </c>
      <c r="BK38" s="74">
        <f t="shared" si="20"/>
        <v>28737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152182</v>
      </c>
      <c r="BQ38" s="74">
        <f t="shared" si="26"/>
        <v>36375</v>
      </c>
      <c r="BR38" s="74">
        <f t="shared" si="27"/>
        <v>36375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60919</v>
      </c>
      <c r="BW38" s="74">
        <f t="shared" si="32"/>
        <v>6252</v>
      </c>
      <c r="BX38" s="74">
        <f t="shared" si="33"/>
        <v>54667</v>
      </c>
      <c r="BY38" s="74">
        <f t="shared" si="34"/>
        <v>0</v>
      </c>
      <c r="BZ38" s="74">
        <f t="shared" si="35"/>
        <v>0</v>
      </c>
      <c r="CA38" s="74">
        <f t="shared" si="36"/>
        <v>54888</v>
      </c>
      <c r="CB38" s="74">
        <f t="shared" si="37"/>
        <v>25000</v>
      </c>
      <c r="CC38" s="74">
        <f t="shared" si="38"/>
        <v>19813</v>
      </c>
      <c r="CD38" s="74">
        <f t="shared" si="39"/>
        <v>7420</v>
      </c>
      <c r="CE38" s="74">
        <f t="shared" si="40"/>
        <v>2655</v>
      </c>
      <c r="CF38" s="75">
        <f t="shared" si="41"/>
        <v>44040</v>
      </c>
      <c r="CG38" s="74">
        <f t="shared" si="42"/>
        <v>0</v>
      </c>
      <c r="CH38" s="74">
        <f t="shared" si="43"/>
        <v>16782</v>
      </c>
      <c r="CI38" s="74">
        <f t="shared" si="44"/>
        <v>197701</v>
      </c>
    </row>
    <row r="39" spans="1:87" s="50" customFormat="1" ht="12" customHeight="1">
      <c r="A39" s="53" t="s">
        <v>438</v>
      </c>
      <c r="B39" s="54" t="s">
        <v>502</v>
      </c>
      <c r="C39" s="53" t="s">
        <v>503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121922</v>
      </c>
      <c r="M39" s="74">
        <f t="shared" si="6"/>
        <v>3590</v>
      </c>
      <c r="N39" s="74">
        <v>3458</v>
      </c>
      <c r="O39" s="74">
        <v>132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118332</v>
      </c>
      <c r="X39" s="74">
        <v>6522</v>
      </c>
      <c r="Y39" s="74">
        <v>92900</v>
      </c>
      <c r="Z39" s="74">
        <v>10784</v>
      </c>
      <c r="AA39" s="74">
        <v>8126</v>
      </c>
      <c r="AB39" s="75">
        <v>0</v>
      </c>
      <c r="AC39" s="74">
        <v>0</v>
      </c>
      <c r="AD39" s="74">
        <v>12086</v>
      </c>
      <c r="AE39" s="74">
        <f t="shared" si="9"/>
        <v>134008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26603</v>
      </c>
      <c r="BE39" s="74">
        <v>0</v>
      </c>
      <c r="BF39" s="74">
        <v>0</v>
      </c>
      <c r="BG39" s="74">
        <f t="shared" si="16"/>
        <v>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121922</v>
      </c>
      <c r="BQ39" s="74">
        <f t="shared" si="26"/>
        <v>3590</v>
      </c>
      <c r="BR39" s="74">
        <f t="shared" si="27"/>
        <v>3458</v>
      </c>
      <c r="BS39" s="74">
        <f t="shared" si="28"/>
        <v>132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118332</v>
      </c>
      <c r="CB39" s="74">
        <f t="shared" si="37"/>
        <v>6522</v>
      </c>
      <c r="CC39" s="74">
        <f t="shared" si="38"/>
        <v>92900</v>
      </c>
      <c r="CD39" s="74">
        <f t="shared" si="39"/>
        <v>10784</v>
      </c>
      <c r="CE39" s="74">
        <f t="shared" si="40"/>
        <v>8126</v>
      </c>
      <c r="CF39" s="75">
        <f t="shared" si="41"/>
        <v>26603</v>
      </c>
      <c r="CG39" s="74">
        <f t="shared" si="42"/>
        <v>0</v>
      </c>
      <c r="CH39" s="74">
        <f t="shared" si="43"/>
        <v>12086</v>
      </c>
      <c r="CI39" s="74">
        <f t="shared" si="44"/>
        <v>134008</v>
      </c>
    </row>
    <row r="40" spans="1:87" s="50" customFormat="1" ht="12" customHeight="1">
      <c r="A40" s="53" t="s">
        <v>438</v>
      </c>
      <c r="B40" s="54" t="s">
        <v>504</v>
      </c>
      <c r="C40" s="53" t="s">
        <v>505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0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138363</v>
      </c>
      <c r="AC40" s="74">
        <v>0</v>
      </c>
      <c r="AD40" s="74">
        <v>0</v>
      </c>
      <c r="AE40" s="74">
        <f t="shared" si="9"/>
        <v>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0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34748</v>
      </c>
      <c r="BE40" s="74">
        <v>0</v>
      </c>
      <c r="BF40" s="74">
        <v>0</v>
      </c>
      <c r="BG40" s="74">
        <f t="shared" si="16"/>
        <v>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0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0</v>
      </c>
      <c r="BW40" s="74">
        <f t="shared" si="32"/>
        <v>0</v>
      </c>
      <c r="BX40" s="74">
        <f t="shared" si="33"/>
        <v>0</v>
      </c>
      <c r="BY40" s="74">
        <f t="shared" si="34"/>
        <v>0</v>
      </c>
      <c r="BZ40" s="74">
        <f t="shared" si="35"/>
        <v>0</v>
      </c>
      <c r="CA40" s="74">
        <f t="shared" si="36"/>
        <v>0</v>
      </c>
      <c r="CB40" s="74">
        <f t="shared" si="37"/>
        <v>0</v>
      </c>
      <c r="CC40" s="74">
        <f t="shared" si="38"/>
        <v>0</v>
      </c>
      <c r="CD40" s="74">
        <f t="shared" si="39"/>
        <v>0</v>
      </c>
      <c r="CE40" s="74">
        <f t="shared" si="40"/>
        <v>0</v>
      </c>
      <c r="CF40" s="75">
        <f t="shared" si="41"/>
        <v>173111</v>
      </c>
      <c r="CG40" s="74">
        <f t="shared" si="42"/>
        <v>0</v>
      </c>
      <c r="CH40" s="74">
        <f t="shared" si="43"/>
        <v>0</v>
      </c>
      <c r="CI40" s="74">
        <f t="shared" si="44"/>
        <v>0</v>
      </c>
    </row>
    <row r="41" spans="1:87" s="50" customFormat="1" ht="12" customHeight="1">
      <c r="A41" s="53" t="s">
        <v>438</v>
      </c>
      <c r="B41" s="54" t="s">
        <v>506</v>
      </c>
      <c r="C41" s="53" t="s">
        <v>507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0</v>
      </c>
      <c r="M41" s="74">
        <f t="shared" si="6"/>
        <v>0</v>
      </c>
      <c r="N41" s="74">
        <v>0</v>
      </c>
      <c r="O41" s="74">
        <v>0</v>
      </c>
      <c r="P41" s="74">
        <v>0</v>
      </c>
      <c r="Q41" s="74">
        <v>0</v>
      </c>
      <c r="R41" s="74">
        <f t="shared" si="7"/>
        <v>0</v>
      </c>
      <c r="S41" s="74">
        <v>0</v>
      </c>
      <c r="T41" s="74">
        <v>0</v>
      </c>
      <c r="U41" s="74">
        <v>0</v>
      </c>
      <c r="V41" s="74">
        <v>0</v>
      </c>
      <c r="W41" s="74">
        <f t="shared" si="8"/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434418</v>
      </c>
      <c r="AC41" s="74">
        <v>0</v>
      </c>
      <c r="AD41" s="74">
        <v>12099</v>
      </c>
      <c r="AE41" s="74">
        <f t="shared" si="9"/>
        <v>12099</v>
      </c>
      <c r="AF41" s="74">
        <f t="shared" si="10"/>
        <v>6783</v>
      </c>
      <c r="AG41" s="74">
        <f t="shared" si="11"/>
        <v>6783</v>
      </c>
      <c r="AH41" s="74">
        <v>0</v>
      </c>
      <c r="AI41" s="74">
        <v>6783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273868</v>
      </c>
      <c r="AO41" s="74">
        <f t="shared" si="13"/>
        <v>10302</v>
      </c>
      <c r="AP41" s="74">
        <v>10302</v>
      </c>
      <c r="AQ41" s="74">
        <v>0</v>
      </c>
      <c r="AR41" s="74">
        <v>0</v>
      </c>
      <c r="AS41" s="74">
        <v>0</v>
      </c>
      <c r="AT41" s="74">
        <f t="shared" si="14"/>
        <v>90975</v>
      </c>
      <c r="AU41" s="74">
        <v>0</v>
      </c>
      <c r="AV41" s="74">
        <v>90803</v>
      </c>
      <c r="AW41" s="74">
        <v>172</v>
      </c>
      <c r="AX41" s="74">
        <v>0</v>
      </c>
      <c r="AY41" s="74">
        <f t="shared" si="15"/>
        <v>172591</v>
      </c>
      <c r="AZ41" s="74">
        <v>0</v>
      </c>
      <c r="BA41" s="74">
        <v>166051</v>
      </c>
      <c r="BB41" s="74">
        <v>0</v>
      </c>
      <c r="BC41" s="74">
        <v>6540</v>
      </c>
      <c r="BD41" s="75">
        <v>0</v>
      </c>
      <c r="BE41" s="74">
        <v>0</v>
      </c>
      <c r="BF41" s="74">
        <v>0</v>
      </c>
      <c r="BG41" s="74">
        <f t="shared" si="16"/>
        <v>280651</v>
      </c>
      <c r="BH41" s="74">
        <f t="shared" si="17"/>
        <v>6783</v>
      </c>
      <c r="BI41" s="74">
        <f t="shared" si="18"/>
        <v>6783</v>
      </c>
      <c r="BJ41" s="74">
        <f t="shared" si="19"/>
        <v>0</v>
      </c>
      <c r="BK41" s="74">
        <f t="shared" si="20"/>
        <v>6783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273868</v>
      </c>
      <c r="BQ41" s="74">
        <f t="shared" si="26"/>
        <v>10302</v>
      </c>
      <c r="BR41" s="74">
        <f t="shared" si="27"/>
        <v>10302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90975</v>
      </c>
      <c r="BW41" s="74">
        <f t="shared" si="32"/>
        <v>0</v>
      </c>
      <c r="BX41" s="74">
        <f t="shared" si="33"/>
        <v>90803</v>
      </c>
      <c r="BY41" s="74">
        <f t="shared" si="34"/>
        <v>172</v>
      </c>
      <c r="BZ41" s="74">
        <f t="shared" si="35"/>
        <v>0</v>
      </c>
      <c r="CA41" s="74">
        <f t="shared" si="36"/>
        <v>172591</v>
      </c>
      <c r="CB41" s="74">
        <f t="shared" si="37"/>
        <v>0</v>
      </c>
      <c r="CC41" s="74">
        <f t="shared" si="38"/>
        <v>166051</v>
      </c>
      <c r="CD41" s="74">
        <f t="shared" si="39"/>
        <v>0</v>
      </c>
      <c r="CE41" s="74">
        <f t="shared" si="40"/>
        <v>6540</v>
      </c>
      <c r="CF41" s="75">
        <f t="shared" si="41"/>
        <v>434418</v>
      </c>
      <c r="CG41" s="74">
        <f t="shared" si="42"/>
        <v>0</v>
      </c>
      <c r="CH41" s="74">
        <f t="shared" si="43"/>
        <v>12099</v>
      </c>
      <c r="CI41" s="74">
        <f t="shared" si="44"/>
        <v>292750</v>
      </c>
    </row>
    <row r="42" spans="1:87" s="50" customFormat="1" ht="12" customHeight="1">
      <c r="A42" s="53" t="s">
        <v>438</v>
      </c>
      <c r="B42" s="54" t="s">
        <v>508</v>
      </c>
      <c r="C42" s="53" t="s">
        <v>509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63766</v>
      </c>
      <c r="M42" s="74">
        <f t="shared" si="6"/>
        <v>30928</v>
      </c>
      <c r="N42" s="74">
        <v>28125</v>
      </c>
      <c r="O42" s="74">
        <v>2803</v>
      </c>
      <c r="P42" s="74">
        <v>0</v>
      </c>
      <c r="Q42" s="74">
        <v>0</v>
      </c>
      <c r="R42" s="74">
        <f t="shared" si="7"/>
        <v>2803</v>
      </c>
      <c r="S42" s="74">
        <v>2803</v>
      </c>
      <c r="T42" s="74">
        <v>0</v>
      </c>
      <c r="U42" s="74">
        <v>0</v>
      </c>
      <c r="V42" s="74">
        <v>0</v>
      </c>
      <c r="W42" s="74">
        <f t="shared" si="8"/>
        <v>30035</v>
      </c>
      <c r="X42" s="74">
        <v>30035</v>
      </c>
      <c r="Y42" s="74">
        <v>0</v>
      </c>
      <c r="Z42" s="74">
        <v>0</v>
      </c>
      <c r="AA42" s="74">
        <v>0</v>
      </c>
      <c r="AB42" s="75">
        <v>173601</v>
      </c>
      <c r="AC42" s="74">
        <v>0</v>
      </c>
      <c r="AD42" s="74">
        <v>1161</v>
      </c>
      <c r="AE42" s="74">
        <f t="shared" si="9"/>
        <v>64927</v>
      </c>
      <c r="AF42" s="74">
        <f t="shared" si="10"/>
        <v>3052</v>
      </c>
      <c r="AG42" s="74">
        <f t="shared" si="11"/>
        <v>3052</v>
      </c>
      <c r="AH42" s="74">
        <v>0</v>
      </c>
      <c r="AI42" s="74">
        <v>3052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161795</v>
      </c>
      <c r="AO42" s="74">
        <f t="shared" si="13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4"/>
        <v>32121</v>
      </c>
      <c r="AU42" s="74">
        <v>0</v>
      </c>
      <c r="AV42" s="74">
        <v>32121</v>
      </c>
      <c r="AW42" s="74">
        <v>0</v>
      </c>
      <c r="AX42" s="74">
        <v>0</v>
      </c>
      <c r="AY42" s="74">
        <f t="shared" si="15"/>
        <v>129674</v>
      </c>
      <c r="AZ42" s="74">
        <v>0</v>
      </c>
      <c r="BA42" s="74">
        <v>129674</v>
      </c>
      <c r="BB42" s="74">
        <v>0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16"/>
        <v>164847</v>
      </c>
      <c r="BH42" s="74">
        <f t="shared" si="17"/>
        <v>3052</v>
      </c>
      <c r="BI42" s="74">
        <f t="shared" si="18"/>
        <v>3052</v>
      </c>
      <c r="BJ42" s="74">
        <f t="shared" si="19"/>
        <v>0</v>
      </c>
      <c r="BK42" s="74">
        <f t="shared" si="20"/>
        <v>3052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0</v>
      </c>
      <c r="BP42" s="74">
        <f t="shared" si="25"/>
        <v>225561</v>
      </c>
      <c r="BQ42" s="74">
        <f t="shared" si="26"/>
        <v>30928</v>
      </c>
      <c r="BR42" s="74">
        <f t="shared" si="27"/>
        <v>28125</v>
      </c>
      <c r="BS42" s="74">
        <f t="shared" si="28"/>
        <v>2803</v>
      </c>
      <c r="BT42" s="74">
        <f t="shared" si="29"/>
        <v>0</v>
      </c>
      <c r="BU42" s="74">
        <f t="shared" si="30"/>
        <v>0</v>
      </c>
      <c r="BV42" s="74">
        <f t="shared" si="31"/>
        <v>34924</v>
      </c>
      <c r="BW42" s="74">
        <f t="shared" si="32"/>
        <v>2803</v>
      </c>
      <c r="BX42" s="74">
        <f t="shared" si="33"/>
        <v>32121</v>
      </c>
      <c r="BY42" s="74">
        <f t="shared" si="34"/>
        <v>0</v>
      </c>
      <c r="BZ42" s="74">
        <f t="shared" si="35"/>
        <v>0</v>
      </c>
      <c r="CA42" s="74">
        <f t="shared" si="36"/>
        <v>159709</v>
      </c>
      <c r="CB42" s="74">
        <f t="shared" si="37"/>
        <v>30035</v>
      </c>
      <c r="CC42" s="74">
        <f t="shared" si="38"/>
        <v>129674</v>
      </c>
      <c r="CD42" s="74">
        <f t="shared" si="39"/>
        <v>0</v>
      </c>
      <c r="CE42" s="74">
        <f t="shared" si="40"/>
        <v>0</v>
      </c>
      <c r="CF42" s="75">
        <f t="shared" si="41"/>
        <v>173601</v>
      </c>
      <c r="CG42" s="74">
        <f t="shared" si="42"/>
        <v>0</v>
      </c>
      <c r="CH42" s="74">
        <f t="shared" si="43"/>
        <v>1161</v>
      </c>
      <c r="CI42" s="74">
        <f t="shared" si="44"/>
        <v>229774</v>
      </c>
    </row>
    <row r="43" spans="1:87" s="50" customFormat="1" ht="12" customHeight="1">
      <c r="A43" s="53" t="s">
        <v>438</v>
      </c>
      <c r="B43" s="54" t="s">
        <v>510</v>
      </c>
      <c r="C43" s="53" t="s">
        <v>511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0</v>
      </c>
      <c r="M43" s="74">
        <f t="shared" si="6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7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9"/>
        <v>0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119011</v>
      </c>
      <c r="AO43" s="74">
        <f t="shared" si="13"/>
        <v>54689</v>
      </c>
      <c r="AP43" s="74">
        <v>54689</v>
      </c>
      <c r="AQ43" s="74">
        <v>0</v>
      </c>
      <c r="AR43" s="74">
        <v>0</v>
      </c>
      <c r="AS43" s="74">
        <v>0</v>
      </c>
      <c r="AT43" s="74">
        <f t="shared" si="14"/>
        <v>54493</v>
      </c>
      <c r="AU43" s="74">
        <v>0</v>
      </c>
      <c r="AV43" s="74">
        <v>54493</v>
      </c>
      <c r="AW43" s="74">
        <v>0</v>
      </c>
      <c r="AX43" s="74">
        <v>0</v>
      </c>
      <c r="AY43" s="74">
        <f t="shared" si="15"/>
        <v>9829</v>
      </c>
      <c r="AZ43" s="74">
        <v>0</v>
      </c>
      <c r="BA43" s="74">
        <v>0</v>
      </c>
      <c r="BB43" s="74">
        <v>0</v>
      </c>
      <c r="BC43" s="74">
        <v>9829</v>
      </c>
      <c r="BD43" s="75">
        <v>0</v>
      </c>
      <c r="BE43" s="74">
        <v>0</v>
      </c>
      <c r="BF43" s="74">
        <v>0</v>
      </c>
      <c r="BG43" s="74">
        <f t="shared" si="16"/>
        <v>119011</v>
      </c>
      <c r="BH43" s="74">
        <f aca="true" t="shared" si="45" ref="BH43:BH54">SUM(D43,AF43)</f>
        <v>0</v>
      </c>
      <c r="BI43" s="74">
        <f aca="true" t="shared" si="46" ref="BI43:BI54">SUM(E43,AG43)</f>
        <v>0</v>
      </c>
      <c r="BJ43" s="74">
        <f aca="true" t="shared" si="47" ref="BJ43:BJ54">SUM(F43,AH43)</f>
        <v>0</v>
      </c>
      <c r="BK43" s="74">
        <f aca="true" t="shared" si="48" ref="BK43:BK54">SUM(G43,AI43)</f>
        <v>0</v>
      </c>
      <c r="BL43" s="74">
        <f aca="true" t="shared" si="49" ref="BL43:BL54">SUM(H43,AJ43)</f>
        <v>0</v>
      </c>
      <c r="BM43" s="74">
        <f aca="true" t="shared" si="50" ref="BM43:BM54">SUM(I43,AK43)</f>
        <v>0</v>
      </c>
      <c r="BN43" s="74">
        <f aca="true" t="shared" si="51" ref="BN43:BN54">SUM(J43,AL43)</f>
        <v>0</v>
      </c>
      <c r="BO43" s="75">
        <v>0</v>
      </c>
      <c r="BP43" s="74">
        <f aca="true" t="shared" si="52" ref="BP43:BP54">SUM(L43,AN43)</f>
        <v>119011</v>
      </c>
      <c r="BQ43" s="74">
        <f aca="true" t="shared" si="53" ref="BQ43:BQ54">SUM(M43,AO43)</f>
        <v>54689</v>
      </c>
      <c r="BR43" s="74">
        <f aca="true" t="shared" si="54" ref="BR43:BR54">SUM(N43,AP43)</f>
        <v>54689</v>
      </c>
      <c r="BS43" s="74">
        <f aca="true" t="shared" si="55" ref="BS43:BS54">SUM(O43,AQ43)</f>
        <v>0</v>
      </c>
      <c r="BT43" s="74">
        <f aca="true" t="shared" si="56" ref="BT43:BT54">SUM(P43,AR43)</f>
        <v>0</v>
      </c>
      <c r="BU43" s="74">
        <f aca="true" t="shared" si="57" ref="BU43:BU54">SUM(Q43,AS43)</f>
        <v>0</v>
      </c>
      <c r="BV43" s="74">
        <f aca="true" t="shared" si="58" ref="BV43:BV54">SUM(R43,AT43)</f>
        <v>54493</v>
      </c>
      <c r="BW43" s="74">
        <f aca="true" t="shared" si="59" ref="BW43:BW54">SUM(S43,AU43)</f>
        <v>0</v>
      </c>
      <c r="BX43" s="74">
        <f aca="true" t="shared" si="60" ref="BX43:BX54">SUM(T43,AV43)</f>
        <v>54493</v>
      </c>
      <c r="BY43" s="74">
        <f aca="true" t="shared" si="61" ref="BY43:BY54">SUM(U43,AW43)</f>
        <v>0</v>
      </c>
      <c r="BZ43" s="74">
        <f aca="true" t="shared" si="62" ref="BZ43:BZ54">SUM(V43,AX43)</f>
        <v>0</v>
      </c>
      <c r="CA43" s="74">
        <f aca="true" t="shared" si="63" ref="CA43:CA54">SUM(W43,AY43)</f>
        <v>9829</v>
      </c>
      <c r="CB43" s="74">
        <f aca="true" t="shared" si="64" ref="CB43:CB54">SUM(X43,AZ43)</f>
        <v>0</v>
      </c>
      <c r="CC43" s="74">
        <f aca="true" t="shared" si="65" ref="CC43:CC54">SUM(Y43,BA43)</f>
        <v>0</v>
      </c>
      <c r="CD43" s="74">
        <f aca="true" t="shared" si="66" ref="CD43:CD54">SUM(Z43,BB43)</f>
        <v>0</v>
      </c>
      <c r="CE43" s="74">
        <f aca="true" t="shared" si="67" ref="CE43:CE54">SUM(AA43,BC43)</f>
        <v>9829</v>
      </c>
      <c r="CF43" s="75">
        <v>0</v>
      </c>
      <c r="CG43" s="74">
        <f aca="true" t="shared" si="68" ref="CG43:CG54">SUM(AC43,BE43)</f>
        <v>0</v>
      </c>
      <c r="CH43" s="74">
        <f aca="true" t="shared" si="69" ref="CH43:CH54">SUM(AD43,BF43)</f>
        <v>0</v>
      </c>
      <c r="CI43" s="74">
        <f aca="true" t="shared" si="70" ref="CI43:CI54">SUM(AE43,BG43)</f>
        <v>119011</v>
      </c>
    </row>
    <row r="44" spans="1:87" s="50" customFormat="1" ht="12" customHeight="1">
      <c r="A44" s="53" t="s">
        <v>438</v>
      </c>
      <c r="B44" s="54" t="s">
        <v>512</v>
      </c>
      <c r="C44" s="53" t="s">
        <v>513</v>
      </c>
      <c r="D44" s="74">
        <f t="shared" si="3"/>
        <v>69489</v>
      </c>
      <c r="E44" s="74">
        <f t="shared" si="4"/>
        <v>69489</v>
      </c>
      <c r="F44" s="74">
        <v>0</v>
      </c>
      <c r="G44" s="74">
        <v>62569</v>
      </c>
      <c r="H44" s="74">
        <v>6920</v>
      </c>
      <c r="I44" s="74">
        <v>0</v>
      </c>
      <c r="J44" s="74">
        <v>0</v>
      </c>
      <c r="K44" s="75">
        <v>0</v>
      </c>
      <c r="L44" s="74">
        <f t="shared" si="5"/>
        <v>116196</v>
      </c>
      <c r="M44" s="74">
        <f t="shared" si="6"/>
        <v>54609</v>
      </c>
      <c r="N44" s="74">
        <v>18039</v>
      </c>
      <c r="O44" s="74">
        <v>0</v>
      </c>
      <c r="P44" s="74">
        <v>31123</v>
      </c>
      <c r="Q44" s="74">
        <v>5447</v>
      </c>
      <c r="R44" s="74">
        <f t="shared" si="7"/>
        <v>33189</v>
      </c>
      <c r="S44" s="74">
        <v>0</v>
      </c>
      <c r="T44" s="74">
        <v>20131</v>
      </c>
      <c r="U44" s="74">
        <v>13058</v>
      </c>
      <c r="V44" s="74">
        <v>0</v>
      </c>
      <c r="W44" s="74">
        <f t="shared" si="8"/>
        <v>28398</v>
      </c>
      <c r="X44" s="74">
        <v>17460</v>
      </c>
      <c r="Y44" s="74">
        <v>8147</v>
      </c>
      <c r="Z44" s="74">
        <v>2791</v>
      </c>
      <c r="AA44" s="74">
        <v>0</v>
      </c>
      <c r="AB44" s="75">
        <v>0</v>
      </c>
      <c r="AC44" s="74">
        <v>0</v>
      </c>
      <c r="AD44" s="74">
        <v>0</v>
      </c>
      <c r="AE44" s="74">
        <f t="shared" si="9"/>
        <v>185685</v>
      </c>
      <c r="AF44" s="74">
        <f t="shared" si="10"/>
        <v>776</v>
      </c>
      <c r="AG44" s="74">
        <f t="shared" si="11"/>
        <v>776</v>
      </c>
      <c r="AH44" s="74">
        <v>0</v>
      </c>
      <c r="AI44" s="74">
        <v>776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87959</v>
      </c>
      <c r="AO44" s="74">
        <f t="shared" si="13"/>
        <v>35441</v>
      </c>
      <c r="AP44" s="74">
        <v>9019</v>
      </c>
      <c r="AQ44" s="74">
        <v>0</v>
      </c>
      <c r="AR44" s="74">
        <v>26422</v>
      </c>
      <c r="AS44" s="74">
        <v>0</v>
      </c>
      <c r="AT44" s="74">
        <f t="shared" si="14"/>
        <v>28254</v>
      </c>
      <c r="AU44" s="74">
        <v>0</v>
      </c>
      <c r="AV44" s="74">
        <v>28254</v>
      </c>
      <c r="AW44" s="74">
        <v>0</v>
      </c>
      <c r="AX44" s="74">
        <v>0</v>
      </c>
      <c r="AY44" s="74">
        <f t="shared" si="15"/>
        <v>24264</v>
      </c>
      <c r="AZ44" s="74">
        <v>0</v>
      </c>
      <c r="BA44" s="74">
        <v>24264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16"/>
        <v>88735</v>
      </c>
      <c r="BH44" s="74">
        <f t="shared" si="45"/>
        <v>70265</v>
      </c>
      <c r="BI44" s="74">
        <f t="shared" si="46"/>
        <v>70265</v>
      </c>
      <c r="BJ44" s="74">
        <f t="shared" si="47"/>
        <v>0</v>
      </c>
      <c r="BK44" s="74">
        <f t="shared" si="48"/>
        <v>63345</v>
      </c>
      <c r="BL44" s="74">
        <f t="shared" si="49"/>
        <v>6920</v>
      </c>
      <c r="BM44" s="74">
        <f t="shared" si="50"/>
        <v>0</v>
      </c>
      <c r="BN44" s="74">
        <f t="shared" si="51"/>
        <v>0</v>
      </c>
      <c r="BO44" s="75">
        <v>0</v>
      </c>
      <c r="BP44" s="74">
        <f t="shared" si="52"/>
        <v>204155</v>
      </c>
      <c r="BQ44" s="74">
        <f t="shared" si="53"/>
        <v>90050</v>
      </c>
      <c r="BR44" s="74">
        <f t="shared" si="54"/>
        <v>27058</v>
      </c>
      <c r="BS44" s="74">
        <f t="shared" si="55"/>
        <v>0</v>
      </c>
      <c r="BT44" s="74">
        <f t="shared" si="56"/>
        <v>57545</v>
      </c>
      <c r="BU44" s="74">
        <f t="shared" si="57"/>
        <v>5447</v>
      </c>
      <c r="BV44" s="74">
        <f t="shared" si="58"/>
        <v>61443</v>
      </c>
      <c r="BW44" s="74">
        <f t="shared" si="59"/>
        <v>0</v>
      </c>
      <c r="BX44" s="74">
        <f t="shared" si="60"/>
        <v>48385</v>
      </c>
      <c r="BY44" s="74">
        <f t="shared" si="61"/>
        <v>13058</v>
      </c>
      <c r="BZ44" s="74">
        <f t="shared" si="62"/>
        <v>0</v>
      </c>
      <c r="CA44" s="74">
        <f t="shared" si="63"/>
        <v>52662</v>
      </c>
      <c r="CB44" s="74">
        <f t="shared" si="64"/>
        <v>17460</v>
      </c>
      <c r="CC44" s="74">
        <f t="shared" si="65"/>
        <v>32411</v>
      </c>
      <c r="CD44" s="74">
        <f t="shared" si="66"/>
        <v>2791</v>
      </c>
      <c r="CE44" s="74">
        <f t="shared" si="67"/>
        <v>0</v>
      </c>
      <c r="CF44" s="75">
        <v>0</v>
      </c>
      <c r="CG44" s="74">
        <f t="shared" si="68"/>
        <v>0</v>
      </c>
      <c r="CH44" s="74">
        <f t="shared" si="69"/>
        <v>0</v>
      </c>
      <c r="CI44" s="74">
        <f t="shared" si="70"/>
        <v>274420</v>
      </c>
    </row>
    <row r="45" spans="1:87" s="50" customFormat="1" ht="12" customHeight="1">
      <c r="A45" s="53" t="s">
        <v>438</v>
      </c>
      <c r="B45" s="54" t="s">
        <v>514</v>
      </c>
      <c r="C45" s="53" t="s">
        <v>515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0</v>
      </c>
      <c r="M45" s="74">
        <f t="shared" si="6"/>
        <v>0</v>
      </c>
      <c r="N45" s="74">
        <v>0</v>
      </c>
      <c r="O45" s="74">
        <v>0</v>
      </c>
      <c r="P45" s="74">
        <v>0</v>
      </c>
      <c r="Q45" s="74">
        <v>0</v>
      </c>
      <c r="R45" s="74">
        <f t="shared" si="7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8"/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f t="shared" si="9"/>
        <v>0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267959</v>
      </c>
      <c r="AO45" s="74">
        <f t="shared" si="13"/>
        <v>61987</v>
      </c>
      <c r="AP45" s="74">
        <v>36566</v>
      </c>
      <c r="AQ45" s="74">
        <v>0</v>
      </c>
      <c r="AR45" s="74">
        <v>25421</v>
      </c>
      <c r="AS45" s="74">
        <v>0</v>
      </c>
      <c r="AT45" s="74">
        <f t="shared" si="14"/>
        <v>167114</v>
      </c>
      <c r="AU45" s="74">
        <v>3669</v>
      </c>
      <c r="AV45" s="74">
        <v>163445</v>
      </c>
      <c r="AW45" s="74">
        <v>0</v>
      </c>
      <c r="AX45" s="74">
        <v>0</v>
      </c>
      <c r="AY45" s="74">
        <f t="shared" si="15"/>
        <v>38858</v>
      </c>
      <c r="AZ45" s="74">
        <v>36496</v>
      </c>
      <c r="BA45" s="74">
        <v>2362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16"/>
        <v>267959</v>
      </c>
      <c r="BH45" s="74">
        <f t="shared" si="45"/>
        <v>0</v>
      </c>
      <c r="BI45" s="74">
        <f t="shared" si="46"/>
        <v>0</v>
      </c>
      <c r="BJ45" s="74">
        <f t="shared" si="47"/>
        <v>0</v>
      </c>
      <c r="BK45" s="74">
        <f t="shared" si="48"/>
        <v>0</v>
      </c>
      <c r="BL45" s="74">
        <f t="shared" si="49"/>
        <v>0</v>
      </c>
      <c r="BM45" s="74">
        <f t="shared" si="50"/>
        <v>0</v>
      </c>
      <c r="BN45" s="74">
        <f t="shared" si="51"/>
        <v>0</v>
      </c>
      <c r="BO45" s="75">
        <v>0</v>
      </c>
      <c r="BP45" s="74">
        <f t="shared" si="52"/>
        <v>267959</v>
      </c>
      <c r="BQ45" s="74">
        <f t="shared" si="53"/>
        <v>61987</v>
      </c>
      <c r="BR45" s="74">
        <f t="shared" si="54"/>
        <v>36566</v>
      </c>
      <c r="BS45" s="74">
        <f t="shared" si="55"/>
        <v>0</v>
      </c>
      <c r="BT45" s="74">
        <f t="shared" si="56"/>
        <v>25421</v>
      </c>
      <c r="BU45" s="74">
        <f t="shared" si="57"/>
        <v>0</v>
      </c>
      <c r="BV45" s="74">
        <f t="shared" si="58"/>
        <v>167114</v>
      </c>
      <c r="BW45" s="74">
        <f t="shared" si="59"/>
        <v>3669</v>
      </c>
      <c r="BX45" s="74">
        <f t="shared" si="60"/>
        <v>163445</v>
      </c>
      <c r="BY45" s="74">
        <f t="shared" si="61"/>
        <v>0</v>
      </c>
      <c r="BZ45" s="74">
        <f t="shared" si="62"/>
        <v>0</v>
      </c>
      <c r="CA45" s="74">
        <f t="shared" si="63"/>
        <v>38858</v>
      </c>
      <c r="CB45" s="74">
        <f t="shared" si="64"/>
        <v>36496</v>
      </c>
      <c r="CC45" s="74">
        <f t="shared" si="65"/>
        <v>2362</v>
      </c>
      <c r="CD45" s="74">
        <f t="shared" si="66"/>
        <v>0</v>
      </c>
      <c r="CE45" s="74">
        <f t="shared" si="67"/>
        <v>0</v>
      </c>
      <c r="CF45" s="75">
        <v>0</v>
      </c>
      <c r="CG45" s="74">
        <f t="shared" si="68"/>
        <v>0</v>
      </c>
      <c r="CH45" s="74">
        <f t="shared" si="69"/>
        <v>0</v>
      </c>
      <c r="CI45" s="74">
        <f t="shared" si="70"/>
        <v>267959</v>
      </c>
    </row>
    <row r="46" spans="1:87" s="50" customFormat="1" ht="12" customHeight="1">
      <c r="A46" s="53" t="s">
        <v>438</v>
      </c>
      <c r="B46" s="54" t="s">
        <v>516</v>
      </c>
      <c r="C46" s="53" t="s">
        <v>517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381464</v>
      </c>
      <c r="M46" s="74">
        <f t="shared" si="6"/>
        <v>90501</v>
      </c>
      <c r="N46" s="74">
        <v>23831</v>
      </c>
      <c r="O46" s="74">
        <v>0</v>
      </c>
      <c r="P46" s="74">
        <v>66670</v>
      </c>
      <c r="Q46" s="74">
        <v>0</v>
      </c>
      <c r="R46" s="74">
        <f t="shared" si="7"/>
        <v>140517</v>
      </c>
      <c r="S46" s="74">
        <v>0</v>
      </c>
      <c r="T46" s="74">
        <v>135585</v>
      </c>
      <c r="U46" s="74">
        <v>4932</v>
      </c>
      <c r="V46" s="74">
        <v>0</v>
      </c>
      <c r="W46" s="74">
        <f t="shared" si="8"/>
        <v>146771</v>
      </c>
      <c r="X46" s="74">
        <v>115112</v>
      </c>
      <c r="Y46" s="74">
        <v>31402</v>
      </c>
      <c r="Z46" s="74">
        <v>157</v>
      </c>
      <c r="AA46" s="74">
        <v>100</v>
      </c>
      <c r="AB46" s="75">
        <v>0</v>
      </c>
      <c r="AC46" s="74">
        <v>3675</v>
      </c>
      <c r="AD46" s="74">
        <v>29590</v>
      </c>
      <c r="AE46" s="74">
        <f t="shared" si="9"/>
        <v>411054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111056</v>
      </c>
      <c r="AO46" s="74">
        <f t="shared" si="13"/>
        <v>37112</v>
      </c>
      <c r="AP46" s="74">
        <v>9734</v>
      </c>
      <c r="AQ46" s="74">
        <v>0</v>
      </c>
      <c r="AR46" s="74">
        <v>27378</v>
      </c>
      <c r="AS46" s="74">
        <v>0</v>
      </c>
      <c r="AT46" s="74">
        <f t="shared" si="14"/>
        <v>45784</v>
      </c>
      <c r="AU46" s="74">
        <v>0</v>
      </c>
      <c r="AV46" s="74">
        <v>45632</v>
      </c>
      <c r="AW46" s="74">
        <v>152</v>
      </c>
      <c r="AX46" s="74">
        <v>0</v>
      </c>
      <c r="AY46" s="74">
        <f t="shared" si="15"/>
        <v>25535</v>
      </c>
      <c r="AZ46" s="74">
        <v>0</v>
      </c>
      <c r="BA46" s="74">
        <v>25530</v>
      </c>
      <c r="BB46" s="74">
        <v>5</v>
      </c>
      <c r="BC46" s="74">
        <v>0</v>
      </c>
      <c r="BD46" s="75">
        <v>0</v>
      </c>
      <c r="BE46" s="74">
        <v>2625</v>
      </c>
      <c r="BF46" s="74">
        <v>2156</v>
      </c>
      <c r="BG46" s="74">
        <f t="shared" si="16"/>
        <v>113212</v>
      </c>
      <c r="BH46" s="74">
        <f t="shared" si="45"/>
        <v>0</v>
      </c>
      <c r="BI46" s="74">
        <f t="shared" si="46"/>
        <v>0</v>
      </c>
      <c r="BJ46" s="74">
        <f t="shared" si="47"/>
        <v>0</v>
      </c>
      <c r="BK46" s="74">
        <f t="shared" si="48"/>
        <v>0</v>
      </c>
      <c r="BL46" s="74">
        <f t="shared" si="49"/>
        <v>0</v>
      </c>
      <c r="BM46" s="74">
        <f t="shared" si="50"/>
        <v>0</v>
      </c>
      <c r="BN46" s="74">
        <f t="shared" si="51"/>
        <v>0</v>
      </c>
      <c r="BO46" s="75">
        <v>0</v>
      </c>
      <c r="BP46" s="74">
        <f t="shared" si="52"/>
        <v>492520</v>
      </c>
      <c r="BQ46" s="74">
        <f t="shared" si="53"/>
        <v>127613</v>
      </c>
      <c r="BR46" s="74">
        <f t="shared" si="54"/>
        <v>33565</v>
      </c>
      <c r="BS46" s="74">
        <f t="shared" si="55"/>
        <v>0</v>
      </c>
      <c r="BT46" s="74">
        <f t="shared" si="56"/>
        <v>94048</v>
      </c>
      <c r="BU46" s="74">
        <f t="shared" si="57"/>
        <v>0</v>
      </c>
      <c r="BV46" s="74">
        <f t="shared" si="58"/>
        <v>186301</v>
      </c>
      <c r="BW46" s="74">
        <f t="shared" si="59"/>
        <v>0</v>
      </c>
      <c r="BX46" s="74">
        <f t="shared" si="60"/>
        <v>181217</v>
      </c>
      <c r="BY46" s="74">
        <f t="shared" si="61"/>
        <v>5084</v>
      </c>
      <c r="BZ46" s="74">
        <f t="shared" si="62"/>
        <v>0</v>
      </c>
      <c r="CA46" s="74">
        <f t="shared" si="63"/>
        <v>172306</v>
      </c>
      <c r="CB46" s="74">
        <f t="shared" si="64"/>
        <v>115112</v>
      </c>
      <c r="CC46" s="74">
        <f t="shared" si="65"/>
        <v>56932</v>
      </c>
      <c r="CD46" s="74">
        <f t="shared" si="66"/>
        <v>162</v>
      </c>
      <c r="CE46" s="74">
        <f t="shared" si="67"/>
        <v>100</v>
      </c>
      <c r="CF46" s="75">
        <v>0</v>
      </c>
      <c r="CG46" s="74">
        <f t="shared" si="68"/>
        <v>6300</v>
      </c>
      <c r="CH46" s="74">
        <f t="shared" si="69"/>
        <v>31746</v>
      </c>
      <c r="CI46" s="74">
        <f t="shared" si="70"/>
        <v>524266</v>
      </c>
    </row>
    <row r="47" spans="1:87" s="50" customFormat="1" ht="12" customHeight="1">
      <c r="A47" s="53" t="s">
        <v>438</v>
      </c>
      <c r="B47" s="54" t="s">
        <v>518</v>
      </c>
      <c r="C47" s="53" t="s">
        <v>519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0</v>
      </c>
      <c r="M47" s="74">
        <f t="shared" si="6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7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8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9"/>
        <v>0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94806</v>
      </c>
      <c r="AO47" s="74">
        <f t="shared" si="13"/>
        <v>49831</v>
      </c>
      <c r="AP47" s="74">
        <v>23411</v>
      </c>
      <c r="AQ47" s="74">
        <v>0</v>
      </c>
      <c r="AR47" s="74">
        <v>26420</v>
      </c>
      <c r="AS47" s="74">
        <v>0</v>
      </c>
      <c r="AT47" s="74">
        <f t="shared" si="14"/>
        <v>43355</v>
      </c>
      <c r="AU47" s="74">
        <v>0</v>
      </c>
      <c r="AV47" s="74">
        <v>43355</v>
      </c>
      <c r="AW47" s="74">
        <v>0</v>
      </c>
      <c r="AX47" s="74">
        <v>0</v>
      </c>
      <c r="AY47" s="74">
        <f t="shared" si="15"/>
        <v>1620</v>
      </c>
      <c r="AZ47" s="74">
        <v>0</v>
      </c>
      <c r="BA47" s="74">
        <v>1620</v>
      </c>
      <c r="BB47" s="74">
        <v>0</v>
      </c>
      <c r="BC47" s="74">
        <v>0</v>
      </c>
      <c r="BD47" s="75">
        <v>0</v>
      </c>
      <c r="BE47" s="74">
        <v>0</v>
      </c>
      <c r="BF47" s="74">
        <v>0</v>
      </c>
      <c r="BG47" s="74">
        <f t="shared" si="16"/>
        <v>94806</v>
      </c>
      <c r="BH47" s="74">
        <f t="shared" si="45"/>
        <v>0</v>
      </c>
      <c r="BI47" s="74">
        <f t="shared" si="46"/>
        <v>0</v>
      </c>
      <c r="BJ47" s="74">
        <f t="shared" si="47"/>
        <v>0</v>
      </c>
      <c r="BK47" s="74">
        <f t="shared" si="48"/>
        <v>0</v>
      </c>
      <c r="BL47" s="74">
        <f t="shared" si="49"/>
        <v>0</v>
      </c>
      <c r="BM47" s="74">
        <f t="shared" si="50"/>
        <v>0</v>
      </c>
      <c r="BN47" s="74">
        <f t="shared" si="51"/>
        <v>0</v>
      </c>
      <c r="BO47" s="75">
        <v>0</v>
      </c>
      <c r="BP47" s="74">
        <f t="shared" si="52"/>
        <v>94806</v>
      </c>
      <c r="BQ47" s="74">
        <f t="shared" si="53"/>
        <v>49831</v>
      </c>
      <c r="BR47" s="74">
        <f t="shared" si="54"/>
        <v>23411</v>
      </c>
      <c r="BS47" s="74">
        <f t="shared" si="55"/>
        <v>0</v>
      </c>
      <c r="BT47" s="74">
        <f t="shared" si="56"/>
        <v>26420</v>
      </c>
      <c r="BU47" s="74">
        <f t="shared" si="57"/>
        <v>0</v>
      </c>
      <c r="BV47" s="74">
        <f t="shared" si="58"/>
        <v>43355</v>
      </c>
      <c r="BW47" s="74">
        <f t="shared" si="59"/>
        <v>0</v>
      </c>
      <c r="BX47" s="74">
        <f t="shared" si="60"/>
        <v>43355</v>
      </c>
      <c r="BY47" s="74">
        <f t="shared" si="61"/>
        <v>0</v>
      </c>
      <c r="BZ47" s="74">
        <f t="shared" si="62"/>
        <v>0</v>
      </c>
      <c r="CA47" s="74">
        <f t="shared" si="63"/>
        <v>1620</v>
      </c>
      <c r="CB47" s="74">
        <f t="shared" si="64"/>
        <v>0</v>
      </c>
      <c r="CC47" s="74">
        <f t="shared" si="65"/>
        <v>1620</v>
      </c>
      <c r="CD47" s="74">
        <f t="shared" si="66"/>
        <v>0</v>
      </c>
      <c r="CE47" s="74">
        <f t="shared" si="67"/>
        <v>0</v>
      </c>
      <c r="CF47" s="75">
        <v>0</v>
      </c>
      <c r="CG47" s="74">
        <f t="shared" si="68"/>
        <v>0</v>
      </c>
      <c r="CH47" s="74">
        <f t="shared" si="69"/>
        <v>0</v>
      </c>
      <c r="CI47" s="74">
        <f t="shared" si="70"/>
        <v>94806</v>
      </c>
    </row>
    <row r="48" spans="1:87" s="50" customFormat="1" ht="12" customHeight="1">
      <c r="A48" s="53" t="s">
        <v>438</v>
      </c>
      <c r="B48" s="54" t="s">
        <v>520</v>
      </c>
      <c r="C48" s="53" t="s">
        <v>521</v>
      </c>
      <c r="D48" s="74">
        <f t="shared" si="3"/>
        <v>107006</v>
      </c>
      <c r="E48" s="74">
        <f t="shared" si="4"/>
        <v>107006</v>
      </c>
      <c r="F48" s="74">
        <v>0</v>
      </c>
      <c r="G48" s="74">
        <v>89681</v>
      </c>
      <c r="H48" s="74">
        <v>17325</v>
      </c>
      <c r="I48" s="74">
        <v>0</v>
      </c>
      <c r="J48" s="74">
        <v>0</v>
      </c>
      <c r="K48" s="75">
        <v>0</v>
      </c>
      <c r="L48" s="74">
        <f t="shared" si="5"/>
        <v>232203</v>
      </c>
      <c r="M48" s="74">
        <f t="shared" si="6"/>
        <v>78062</v>
      </c>
      <c r="N48" s="74">
        <v>19911</v>
      </c>
      <c r="O48" s="74">
        <v>0</v>
      </c>
      <c r="P48" s="74">
        <v>45182</v>
      </c>
      <c r="Q48" s="74">
        <v>12969</v>
      </c>
      <c r="R48" s="74">
        <f t="shared" si="7"/>
        <v>32964</v>
      </c>
      <c r="S48" s="74">
        <v>0</v>
      </c>
      <c r="T48" s="74">
        <v>28210</v>
      </c>
      <c r="U48" s="74">
        <v>4754</v>
      </c>
      <c r="V48" s="74">
        <v>0</v>
      </c>
      <c r="W48" s="74">
        <f t="shared" si="8"/>
        <v>121177</v>
      </c>
      <c r="X48" s="74">
        <v>82670</v>
      </c>
      <c r="Y48" s="74">
        <v>35778</v>
      </c>
      <c r="Z48" s="74">
        <v>2729</v>
      </c>
      <c r="AA48" s="74">
        <v>0</v>
      </c>
      <c r="AB48" s="75">
        <v>0</v>
      </c>
      <c r="AC48" s="74">
        <v>0</v>
      </c>
      <c r="AD48" s="74">
        <v>75865</v>
      </c>
      <c r="AE48" s="74">
        <f t="shared" si="9"/>
        <v>415074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0</v>
      </c>
      <c r="AO48" s="74">
        <f t="shared" si="13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14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15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16"/>
        <v>0</v>
      </c>
      <c r="BH48" s="74">
        <f t="shared" si="45"/>
        <v>107006</v>
      </c>
      <c r="BI48" s="74">
        <f t="shared" si="46"/>
        <v>107006</v>
      </c>
      <c r="BJ48" s="74">
        <f t="shared" si="47"/>
        <v>0</v>
      </c>
      <c r="BK48" s="74">
        <f t="shared" si="48"/>
        <v>89681</v>
      </c>
      <c r="BL48" s="74">
        <f t="shared" si="49"/>
        <v>17325</v>
      </c>
      <c r="BM48" s="74">
        <f t="shared" si="50"/>
        <v>0</v>
      </c>
      <c r="BN48" s="74">
        <f t="shared" si="51"/>
        <v>0</v>
      </c>
      <c r="BO48" s="75">
        <v>0</v>
      </c>
      <c r="BP48" s="74">
        <f t="shared" si="52"/>
        <v>232203</v>
      </c>
      <c r="BQ48" s="74">
        <f t="shared" si="53"/>
        <v>78062</v>
      </c>
      <c r="BR48" s="74">
        <f t="shared" si="54"/>
        <v>19911</v>
      </c>
      <c r="BS48" s="74">
        <f t="shared" si="55"/>
        <v>0</v>
      </c>
      <c r="BT48" s="74">
        <f t="shared" si="56"/>
        <v>45182</v>
      </c>
      <c r="BU48" s="74">
        <f t="shared" si="57"/>
        <v>12969</v>
      </c>
      <c r="BV48" s="74">
        <f t="shared" si="58"/>
        <v>32964</v>
      </c>
      <c r="BW48" s="74">
        <f t="shared" si="59"/>
        <v>0</v>
      </c>
      <c r="BX48" s="74">
        <f t="shared" si="60"/>
        <v>28210</v>
      </c>
      <c r="BY48" s="74">
        <f t="shared" si="61"/>
        <v>4754</v>
      </c>
      <c r="BZ48" s="74">
        <f t="shared" si="62"/>
        <v>0</v>
      </c>
      <c r="CA48" s="74">
        <f t="shared" si="63"/>
        <v>121177</v>
      </c>
      <c r="CB48" s="74">
        <f t="shared" si="64"/>
        <v>82670</v>
      </c>
      <c r="CC48" s="74">
        <f t="shared" si="65"/>
        <v>35778</v>
      </c>
      <c r="CD48" s="74">
        <f t="shared" si="66"/>
        <v>2729</v>
      </c>
      <c r="CE48" s="74">
        <f t="shared" si="67"/>
        <v>0</v>
      </c>
      <c r="CF48" s="75">
        <v>0</v>
      </c>
      <c r="CG48" s="74">
        <f t="shared" si="68"/>
        <v>0</v>
      </c>
      <c r="CH48" s="74">
        <f t="shared" si="69"/>
        <v>75865</v>
      </c>
      <c r="CI48" s="74">
        <f t="shared" si="70"/>
        <v>415074</v>
      </c>
    </row>
    <row r="49" spans="1:87" s="50" customFormat="1" ht="12" customHeight="1">
      <c r="A49" s="53" t="s">
        <v>438</v>
      </c>
      <c r="B49" s="54" t="s">
        <v>522</v>
      </c>
      <c r="C49" s="53" t="s">
        <v>523</v>
      </c>
      <c r="D49" s="74">
        <f t="shared" si="3"/>
        <v>3056</v>
      </c>
      <c r="E49" s="74">
        <f t="shared" si="4"/>
        <v>3056</v>
      </c>
      <c r="F49" s="74">
        <v>0</v>
      </c>
      <c r="G49" s="74">
        <v>0</v>
      </c>
      <c r="H49" s="74">
        <v>0</v>
      </c>
      <c r="I49" s="74">
        <v>3056</v>
      </c>
      <c r="J49" s="74">
        <v>0</v>
      </c>
      <c r="K49" s="75">
        <v>0</v>
      </c>
      <c r="L49" s="74">
        <f t="shared" si="5"/>
        <v>760654</v>
      </c>
      <c r="M49" s="74">
        <f t="shared" si="6"/>
        <v>82809</v>
      </c>
      <c r="N49" s="74">
        <v>36804</v>
      </c>
      <c r="O49" s="74">
        <v>0</v>
      </c>
      <c r="P49" s="74">
        <v>46005</v>
      </c>
      <c r="Q49" s="74">
        <v>0</v>
      </c>
      <c r="R49" s="74">
        <f t="shared" si="7"/>
        <v>467778</v>
      </c>
      <c r="S49" s="74">
        <v>0</v>
      </c>
      <c r="T49" s="74">
        <v>456047</v>
      </c>
      <c r="U49" s="74">
        <v>11731</v>
      </c>
      <c r="V49" s="74">
        <v>0</v>
      </c>
      <c r="W49" s="74">
        <f t="shared" si="8"/>
        <v>210067</v>
      </c>
      <c r="X49" s="74">
        <v>0</v>
      </c>
      <c r="Y49" s="74">
        <v>210067</v>
      </c>
      <c r="Z49" s="74">
        <v>0</v>
      </c>
      <c r="AA49" s="74">
        <v>0</v>
      </c>
      <c r="AB49" s="75">
        <v>0</v>
      </c>
      <c r="AC49" s="74">
        <v>0</v>
      </c>
      <c r="AD49" s="74">
        <v>8000</v>
      </c>
      <c r="AE49" s="74">
        <f t="shared" si="9"/>
        <v>771710</v>
      </c>
      <c r="AF49" s="74">
        <f t="shared" si="10"/>
        <v>0</v>
      </c>
      <c r="AG49" s="74">
        <f t="shared" si="11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129207</v>
      </c>
      <c r="AO49" s="74">
        <f t="shared" si="13"/>
        <v>20746</v>
      </c>
      <c r="AP49" s="74">
        <v>20746</v>
      </c>
      <c r="AQ49" s="74">
        <v>0</v>
      </c>
      <c r="AR49" s="74">
        <v>0</v>
      </c>
      <c r="AS49" s="74">
        <v>0</v>
      </c>
      <c r="AT49" s="74">
        <f t="shared" si="14"/>
        <v>82791</v>
      </c>
      <c r="AU49" s="74">
        <v>0</v>
      </c>
      <c r="AV49" s="74">
        <v>82791</v>
      </c>
      <c r="AW49" s="74">
        <v>0</v>
      </c>
      <c r="AX49" s="74">
        <v>0</v>
      </c>
      <c r="AY49" s="74">
        <f t="shared" si="15"/>
        <v>25670</v>
      </c>
      <c r="AZ49" s="74">
        <v>0</v>
      </c>
      <c r="BA49" s="74">
        <v>25670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16"/>
        <v>129207</v>
      </c>
      <c r="BH49" s="74">
        <f t="shared" si="45"/>
        <v>3056</v>
      </c>
      <c r="BI49" s="74">
        <f t="shared" si="46"/>
        <v>3056</v>
      </c>
      <c r="BJ49" s="74">
        <f t="shared" si="47"/>
        <v>0</v>
      </c>
      <c r="BK49" s="74">
        <f t="shared" si="48"/>
        <v>0</v>
      </c>
      <c r="BL49" s="74">
        <f t="shared" si="49"/>
        <v>0</v>
      </c>
      <c r="BM49" s="74">
        <f t="shared" si="50"/>
        <v>3056</v>
      </c>
      <c r="BN49" s="74">
        <f t="shared" si="51"/>
        <v>0</v>
      </c>
      <c r="BO49" s="75">
        <v>0</v>
      </c>
      <c r="BP49" s="74">
        <f t="shared" si="52"/>
        <v>889861</v>
      </c>
      <c r="BQ49" s="74">
        <f t="shared" si="53"/>
        <v>103555</v>
      </c>
      <c r="BR49" s="74">
        <f t="shared" si="54"/>
        <v>57550</v>
      </c>
      <c r="BS49" s="74">
        <f t="shared" si="55"/>
        <v>0</v>
      </c>
      <c r="BT49" s="74">
        <f t="shared" si="56"/>
        <v>46005</v>
      </c>
      <c r="BU49" s="74">
        <f t="shared" si="57"/>
        <v>0</v>
      </c>
      <c r="BV49" s="74">
        <f t="shared" si="58"/>
        <v>550569</v>
      </c>
      <c r="BW49" s="74">
        <f t="shared" si="59"/>
        <v>0</v>
      </c>
      <c r="BX49" s="74">
        <f t="shared" si="60"/>
        <v>538838</v>
      </c>
      <c r="BY49" s="74">
        <f t="shared" si="61"/>
        <v>11731</v>
      </c>
      <c r="BZ49" s="74">
        <f t="shared" si="62"/>
        <v>0</v>
      </c>
      <c r="CA49" s="74">
        <f t="shared" si="63"/>
        <v>235737</v>
      </c>
      <c r="CB49" s="74">
        <f t="shared" si="64"/>
        <v>0</v>
      </c>
      <c r="CC49" s="74">
        <f t="shared" si="65"/>
        <v>235737</v>
      </c>
      <c r="CD49" s="74">
        <f t="shared" si="66"/>
        <v>0</v>
      </c>
      <c r="CE49" s="74">
        <f t="shared" si="67"/>
        <v>0</v>
      </c>
      <c r="CF49" s="75">
        <v>0</v>
      </c>
      <c r="CG49" s="74">
        <f t="shared" si="68"/>
        <v>0</v>
      </c>
      <c r="CH49" s="74">
        <f t="shared" si="69"/>
        <v>8000</v>
      </c>
      <c r="CI49" s="74">
        <f t="shared" si="70"/>
        <v>900917</v>
      </c>
    </row>
    <row r="50" spans="1:87" s="50" customFormat="1" ht="12" customHeight="1">
      <c r="A50" s="53" t="s">
        <v>438</v>
      </c>
      <c r="B50" s="54" t="s">
        <v>524</v>
      </c>
      <c r="C50" s="53" t="s">
        <v>525</v>
      </c>
      <c r="D50" s="74">
        <f t="shared" si="3"/>
        <v>0</v>
      </c>
      <c r="E50" s="74">
        <f t="shared" si="4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5"/>
        <v>244624</v>
      </c>
      <c r="M50" s="74">
        <f t="shared" si="6"/>
        <v>44640</v>
      </c>
      <c r="N50" s="74">
        <v>27253</v>
      </c>
      <c r="O50" s="74">
        <v>0</v>
      </c>
      <c r="P50" s="74">
        <v>17387</v>
      </c>
      <c r="Q50" s="74">
        <v>0</v>
      </c>
      <c r="R50" s="74">
        <f t="shared" si="7"/>
        <v>96916</v>
      </c>
      <c r="S50" s="74">
        <v>0</v>
      </c>
      <c r="T50" s="74">
        <v>96916</v>
      </c>
      <c r="U50" s="74">
        <v>0</v>
      </c>
      <c r="V50" s="74">
        <v>0</v>
      </c>
      <c r="W50" s="74">
        <f t="shared" si="8"/>
        <v>103068</v>
      </c>
      <c r="X50" s="74">
        <v>0</v>
      </c>
      <c r="Y50" s="74">
        <v>57808</v>
      </c>
      <c r="Z50" s="74">
        <v>45260</v>
      </c>
      <c r="AA50" s="74">
        <v>0</v>
      </c>
      <c r="AB50" s="75">
        <v>0</v>
      </c>
      <c r="AC50" s="74">
        <v>0</v>
      </c>
      <c r="AD50" s="74">
        <v>0</v>
      </c>
      <c r="AE50" s="74">
        <f t="shared" si="9"/>
        <v>244624</v>
      </c>
      <c r="AF50" s="74">
        <f t="shared" si="10"/>
        <v>0</v>
      </c>
      <c r="AG50" s="74">
        <f t="shared" si="11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12"/>
        <v>170698</v>
      </c>
      <c r="AO50" s="74">
        <f t="shared" si="13"/>
        <v>26726</v>
      </c>
      <c r="AP50" s="74">
        <v>26726</v>
      </c>
      <c r="AQ50" s="74">
        <v>0</v>
      </c>
      <c r="AR50" s="74">
        <v>0</v>
      </c>
      <c r="AS50" s="74">
        <v>0</v>
      </c>
      <c r="AT50" s="74">
        <f t="shared" si="14"/>
        <v>127849</v>
      </c>
      <c r="AU50" s="74">
        <v>0</v>
      </c>
      <c r="AV50" s="74">
        <v>127849</v>
      </c>
      <c r="AW50" s="74">
        <v>0</v>
      </c>
      <c r="AX50" s="74">
        <v>0</v>
      </c>
      <c r="AY50" s="74">
        <f t="shared" si="15"/>
        <v>16123</v>
      </c>
      <c r="AZ50" s="74">
        <v>0</v>
      </c>
      <c r="BA50" s="74">
        <v>14685</v>
      </c>
      <c r="BB50" s="74">
        <v>1438</v>
      </c>
      <c r="BC50" s="74">
        <v>0</v>
      </c>
      <c r="BD50" s="75">
        <v>0</v>
      </c>
      <c r="BE50" s="74">
        <v>0</v>
      </c>
      <c r="BF50" s="74">
        <v>0</v>
      </c>
      <c r="BG50" s="74">
        <f t="shared" si="16"/>
        <v>170698</v>
      </c>
      <c r="BH50" s="74">
        <f t="shared" si="45"/>
        <v>0</v>
      </c>
      <c r="BI50" s="74">
        <f t="shared" si="46"/>
        <v>0</v>
      </c>
      <c r="BJ50" s="74">
        <f t="shared" si="47"/>
        <v>0</v>
      </c>
      <c r="BK50" s="74">
        <f t="shared" si="48"/>
        <v>0</v>
      </c>
      <c r="BL50" s="74">
        <f t="shared" si="49"/>
        <v>0</v>
      </c>
      <c r="BM50" s="74">
        <f t="shared" si="50"/>
        <v>0</v>
      </c>
      <c r="BN50" s="74">
        <f t="shared" si="51"/>
        <v>0</v>
      </c>
      <c r="BO50" s="75">
        <v>0</v>
      </c>
      <c r="BP50" s="74">
        <f t="shared" si="52"/>
        <v>415322</v>
      </c>
      <c r="BQ50" s="74">
        <f t="shared" si="53"/>
        <v>71366</v>
      </c>
      <c r="BR50" s="74">
        <f t="shared" si="54"/>
        <v>53979</v>
      </c>
      <c r="BS50" s="74">
        <f t="shared" si="55"/>
        <v>0</v>
      </c>
      <c r="BT50" s="74">
        <f t="shared" si="56"/>
        <v>17387</v>
      </c>
      <c r="BU50" s="74">
        <f t="shared" si="57"/>
        <v>0</v>
      </c>
      <c r="BV50" s="74">
        <f t="shared" si="58"/>
        <v>224765</v>
      </c>
      <c r="BW50" s="74">
        <f t="shared" si="59"/>
        <v>0</v>
      </c>
      <c r="BX50" s="74">
        <f t="shared" si="60"/>
        <v>224765</v>
      </c>
      <c r="BY50" s="74">
        <f t="shared" si="61"/>
        <v>0</v>
      </c>
      <c r="BZ50" s="74">
        <f t="shared" si="62"/>
        <v>0</v>
      </c>
      <c r="CA50" s="74">
        <f t="shared" si="63"/>
        <v>119191</v>
      </c>
      <c r="CB50" s="74">
        <f t="shared" si="64"/>
        <v>0</v>
      </c>
      <c r="CC50" s="74">
        <f t="shared" si="65"/>
        <v>72493</v>
      </c>
      <c r="CD50" s="74">
        <f t="shared" si="66"/>
        <v>46698</v>
      </c>
      <c r="CE50" s="74">
        <f t="shared" si="67"/>
        <v>0</v>
      </c>
      <c r="CF50" s="75">
        <v>0</v>
      </c>
      <c r="CG50" s="74">
        <f t="shared" si="68"/>
        <v>0</v>
      </c>
      <c r="CH50" s="74">
        <f t="shared" si="69"/>
        <v>0</v>
      </c>
      <c r="CI50" s="74">
        <f t="shared" si="70"/>
        <v>415322</v>
      </c>
    </row>
    <row r="51" spans="1:87" s="50" customFormat="1" ht="12" customHeight="1">
      <c r="A51" s="53" t="s">
        <v>438</v>
      </c>
      <c r="B51" s="54" t="s">
        <v>526</v>
      </c>
      <c r="C51" s="53" t="s">
        <v>527</v>
      </c>
      <c r="D51" s="74">
        <f t="shared" si="3"/>
        <v>0</v>
      </c>
      <c r="E51" s="74">
        <f t="shared" si="4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5"/>
        <v>44320</v>
      </c>
      <c r="M51" s="74">
        <f t="shared" si="6"/>
        <v>7877</v>
      </c>
      <c r="N51" s="74">
        <v>7877</v>
      </c>
      <c r="O51" s="74">
        <v>0</v>
      </c>
      <c r="P51" s="74">
        <v>0</v>
      </c>
      <c r="Q51" s="74">
        <v>0</v>
      </c>
      <c r="R51" s="74">
        <f t="shared" si="7"/>
        <v>15969</v>
      </c>
      <c r="S51" s="74">
        <v>0</v>
      </c>
      <c r="T51" s="74">
        <v>0</v>
      </c>
      <c r="U51" s="74">
        <v>15969</v>
      </c>
      <c r="V51" s="74">
        <v>0</v>
      </c>
      <c r="W51" s="74">
        <f t="shared" si="8"/>
        <v>20474</v>
      </c>
      <c r="X51" s="74">
        <v>0</v>
      </c>
      <c r="Y51" s="74">
        <v>0</v>
      </c>
      <c r="Z51" s="74">
        <v>20474</v>
      </c>
      <c r="AA51" s="74">
        <v>0</v>
      </c>
      <c r="AB51" s="75">
        <v>0</v>
      </c>
      <c r="AC51" s="74">
        <v>0</v>
      </c>
      <c r="AD51" s="74">
        <v>5634</v>
      </c>
      <c r="AE51" s="74">
        <f t="shared" si="9"/>
        <v>49954</v>
      </c>
      <c r="AF51" s="74">
        <f t="shared" si="10"/>
        <v>0</v>
      </c>
      <c r="AG51" s="74">
        <f t="shared" si="11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12"/>
        <v>201400</v>
      </c>
      <c r="AO51" s="74">
        <f t="shared" si="13"/>
        <v>44963</v>
      </c>
      <c r="AP51" s="74">
        <v>44963</v>
      </c>
      <c r="AQ51" s="74">
        <v>0</v>
      </c>
      <c r="AR51" s="74">
        <v>0</v>
      </c>
      <c r="AS51" s="74">
        <v>0</v>
      </c>
      <c r="AT51" s="74">
        <f t="shared" si="14"/>
        <v>109467</v>
      </c>
      <c r="AU51" s="74">
        <v>0</v>
      </c>
      <c r="AV51" s="74">
        <v>109467</v>
      </c>
      <c r="AW51" s="74">
        <v>0</v>
      </c>
      <c r="AX51" s="74">
        <v>0</v>
      </c>
      <c r="AY51" s="74">
        <f t="shared" si="15"/>
        <v>46970</v>
      </c>
      <c r="AZ51" s="74">
        <v>0</v>
      </c>
      <c r="BA51" s="74">
        <v>43303</v>
      </c>
      <c r="BB51" s="74">
        <v>3667</v>
      </c>
      <c r="BC51" s="74">
        <v>0</v>
      </c>
      <c r="BD51" s="75">
        <v>0</v>
      </c>
      <c r="BE51" s="74">
        <v>0</v>
      </c>
      <c r="BF51" s="74">
        <v>2532</v>
      </c>
      <c r="BG51" s="74">
        <f t="shared" si="16"/>
        <v>203932</v>
      </c>
      <c r="BH51" s="74">
        <f t="shared" si="45"/>
        <v>0</v>
      </c>
      <c r="BI51" s="74">
        <f t="shared" si="46"/>
        <v>0</v>
      </c>
      <c r="BJ51" s="74">
        <f t="shared" si="47"/>
        <v>0</v>
      </c>
      <c r="BK51" s="74">
        <f t="shared" si="48"/>
        <v>0</v>
      </c>
      <c r="BL51" s="74">
        <f t="shared" si="49"/>
        <v>0</v>
      </c>
      <c r="BM51" s="74">
        <f t="shared" si="50"/>
        <v>0</v>
      </c>
      <c r="BN51" s="74">
        <f t="shared" si="51"/>
        <v>0</v>
      </c>
      <c r="BO51" s="75">
        <v>0</v>
      </c>
      <c r="BP51" s="74">
        <f t="shared" si="52"/>
        <v>245720</v>
      </c>
      <c r="BQ51" s="74">
        <f t="shared" si="53"/>
        <v>52840</v>
      </c>
      <c r="BR51" s="74">
        <f t="shared" si="54"/>
        <v>52840</v>
      </c>
      <c r="BS51" s="74">
        <f t="shared" si="55"/>
        <v>0</v>
      </c>
      <c r="BT51" s="74">
        <f t="shared" si="56"/>
        <v>0</v>
      </c>
      <c r="BU51" s="74">
        <f t="shared" si="57"/>
        <v>0</v>
      </c>
      <c r="BV51" s="74">
        <f t="shared" si="58"/>
        <v>125436</v>
      </c>
      <c r="BW51" s="74">
        <f t="shared" si="59"/>
        <v>0</v>
      </c>
      <c r="BX51" s="74">
        <f t="shared" si="60"/>
        <v>109467</v>
      </c>
      <c r="BY51" s="74">
        <f t="shared" si="61"/>
        <v>15969</v>
      </c>
      <c r="BZ51" s="74">
        <f t="shared" si="62"/>
        <v>0</v>
      </c>
      <c r="CA51" s="74">
        <f t="shared" si="63"/>
        <v>67444</v>
      </c>
      <c r="CB51" s="74">
        <f t="shared" si="64"/>
        <v>0</v>
      </c>
      <c r="CC51" s="74">
        <f t="shared" si="65"/>
        <v>43303</v>
      </c>
      <c r="CD51" s="74">
        <f t="shared" si="66"/>
        <v>24141</v>
      </c>
      <c r="CE51" s="74">
        <f t="shared" si="67"/>
        <v>0</v>
      </c>
      <c r="CF51" s="75">
        <v>0</v>
      </c>
      <c r="CG51" s="74">
        <f t="shared" si="68"/>
        <v>0</v>
      </c>
      <c r="CH51" s="74">
        <f t="shared" si="69"/>
        <v>8166</v>
      </c>
      <c r="CI51" s="74">
        <f t="shared" si="70"/>
        <v>253886</v>
      </c>
    </row>
    <row r="52" spans="1:87" s="50" customFormat="1" ht="12" customHeight="1">
      <c r="A52" s="53" t="s">
        <v>438</v>
      </c>
      <c r="B52" s="54" t="s">
        <v>528</v>
      </c>
      <c r="C52" s="53" t="s">
        <v>529</v>
      </c>
      <c r="D52" s="74">
        <f t="shared" si="3"/>
        <v>0</v>
      </c>
      <c r="E52" s="74">
        <f t="shared" si="4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5"/>
        <v>752037</v>
      </c>
      <c r="M52" s="74">
        <f t="shared" si="6"/>
        <v>47355</v>
      </c>
      <c r="N52" s="74">
        <v>47355</v>
      </c>
      <c r="O52" s="74">
        <v>0</v>
      </c>
      <c r="P52" s="74"/>
      <c r="Q52" s="74">
        <v>0</v>
      </c>
      <c r="R52" s="74">
        <f t="shared" si="7"/>
        <v>309731</v>
      </c>
      <c r="S52" s="74">
        <v>619</v>
      </c>
      <c r="T52" s="74">
        <v>259970</v>
      </c>
      <c r="U52" s="74">
        <v>49142</v>
      </c>
      <c r="V52" s="74">
        <v>0</v>
      </c>
      <c r="W52" s="74">
        <f t="shared" si="8"/>
        <v>394951</v>
      </c>
      <c r="X52" s="74">
        <v>189230</v>
      </c>
      <c r="Y52" s="74">
        <v>166205</v>
      </c>
      <c r="Z52" s="74">
        <v>39516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9"/>
        <v>752037</v>
      </c>
      <c r="AF52" s="74">
        <f t="shared" si="10"/>
        <v>0</v>
      </c>
      <c r="AG52" s="74">
        <f t="shared" si="11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12"/>
        <v>0</v>
      </c>
      <c r="AO52" s="74">
        <f t="shared" si="13"/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14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15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0</v>
      </c>
      <c r="BE52" s="74">
        <v>0</v>
      </c>
      <c r="BF52" s="74">
        <v>0</v>
      </c>
      <c r="BG52" s="74">
        <f t="shared" si="16"/>
        <v>0</v>
      </c>
      <c r="BH52" s="74">
        <f t="shared" si="45"/>
        <v>0</v>
      </c>
      <c r="BI52" s="74">
        <f t="shared" si="46"/>
        <v>0</v>
      </c>
      <c r="BJ52" s="74">
        <f t="shared" si="47"/>
        <v>0</v>
      </c>
      <c r="BK52" s="74">
        <f t="shared" si="48"/>
        <v>0</v>
      </c>
      <c r="BL52" s="74">
        <f t="shared" si="49"/>
        <v>0</v>
      </c>
      <c r="BM52" s="74">
        <f t="shared" si="50"/>
        <v>0</v>
      </c>
      <c r="BN52" s="74">
        <f t="shared" si="51"/>
        <v>0</v>
      </c>
      <c r="BO52" s="75">
        <v>0</v>
      </c>
      <c r="BP52" s="74">
        <f t="shared" si="52"/>
        <v>752037</v>
      </c>
      <c r="BQ52" s="74">
        <f t="shared" si="53"/>
        <v>47355</v>
      </c>
      <c r="BR52" s="74">
        <f t="shared" si="54"/>
        <v>47355</v>
      </c>
      <c r="BS52" s="74">
        <f t="shared" si="55"/>
        <v>0</v>
      </c>
      <c r="BT52" s="74">
        <f t="shared" si="56"/>
        <v>0</v>
      </c>
      <c r="BU52" s="74">
        <f t="shared" si="57"/>
        <v>0</v>
      </c>
      <c r="BV52" s="74">
        <f t="shared" si="58"/>
        <v>309731</v>
      </c>
      <c r="BW52" s="74">
        <f t="shared" si="59"/>
        <v>619</v>
      </c>
      <c r="BX52" s="74">
        <f t="shared" si="60"/>
        <v>259970</v>
      </c>
      <c r="BY52" s="74">
        <f t="shared" si="61"/>
        <v>49142</v>
      </c>
      <c r="BZ52" s="74">
        <f t="shared" si="62"/>
        <v>0</v>
      </c>
      <c r="CA52" s="74">
        <f t="shared" si="63"/>
        <v>394951</v>
      </c>
      <c r="CB52" s="74">
        <f t="shared" si="64"/>
        <v>189230</v>
      </c>
      <c r="CC52" s="74">
        <f t="shared" si="65"/>
        <v>166205</v>
      </c>
      <c r="CD52" s="74">
        <f t="shared" si="66"/>
        <v>39516</v>
      </c>
      <c r="CE52" s="74">
        <f t="shared" si="67"/>
        <v>0</v>
      </c>
      <c r="CF52" s="75">
        <v>0</v>
      </c>
      <c r="CG52" s="74">
        <f t="shared" si="68"/>
        <v>0</v>
      </c>
      <c r="CH52" s="74">
        <f t="shared" si="69"/>
        <v>0</v>
      </c>
      <c r="CI52" s="74">
        <f t="shared" si="70"/>
        <v>752037</v>
      </c>
    </row>
    <row r="53" spans="1:87" s="50" customFormat="1" ht="12" customHeight="1">
      <c r="A53" s="53" t="s">
        <v>438</v>
      </c>
      <c r="B53" s="54" t="s">
        <v>530</v>
      </c>
      <c r="C53" s="53" t="s">
        <v>531</v>
      </c>
      <c r="D53" s="74">
        <f t="shared" si="3"/>
        <v>0</v>
      </c>
      <c r="E53" s="74">
        <f t="shared" si="4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5"/>
        <v>203958</v>
      </c>
      <c r="M53" s="74">
        <f t="shared" si="6"/>
        <v>79312</v>
      </c>
      <c r="N53" s="74">
        <v>18308</v>
      </c>
      <c r="O53" s="74">
        <v>0</v>
      </c>
      <c r="P53" s="74">
        <v>61004</v>
      </c>
      <c r="Q53" s="74">
        <v>0</v>
      </c>
      <c r="R53" s="74">
        <f t="shared" si="7"/>
        <v>101182</v>
      </c>
      <c r="S53" s="74">
        <v>5766</v>
      </c>
      <c r="T53" s="74">
        <v>86809</v>
      </c>
      <c r="U53" s="74">
        <v>8607</v>
      </c>
      <c r="V53" s="74">
        <v>0</v>
      </c>
      <c r="W53" s="74">
        <f t="shared" si="8"/>
        <v>23464</v>
      </c>
      <c r="X53" s="74">
        <v>19495</v>
      </c>
      <c r="Y53" s="74">
        <v>0</v>
      </c>
      <c r="Z53" s="74">
        <v>3969</v>
      </c>
      <c r="AA53" s="74">
        <v>0</v>
      </c>
      <c r="AB53" s="75">
        <v>0</v>
      </c>
      <c r="AC53" s="74">
        <v>0</v>
      </c>
      <c r="AD53" s="74">
        <v>0</v>
      </c>
      <c r="AE53" s="74">
        <f t="shared" si="9"/>
        <v>203958</v>
      </c>
      <c r="AF53" s="74">
        <f t="shared" si="10"/>
        <v>0</v>
      </c>
      <c r="AG53" s="74">
        <f t="shared" si="11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12"/>
        <v>77495</v>
      </c>
      <c r="AO53" s="74">
        <f t="shared" si="13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14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15"/>
        <v>77495</v>
      </c>
      <c r="AZ53" s="74">
        <v>0</v>
      </c>
      <c r="BA53" s="74">
        <v>77495</v>
      </c>
      <c r="BB53" s="74">
        <v>0</v>
      </c>
      <c r="BC53" s="74">
        <v>0</v>
      </c>
      <c r="BD53" s="75">
        <v>0</v>
      </c>
      <c r="BE53" s="74">
        <v>0</v>
      </c>
      <c r="BF53" s="74">
        <v>6161</v>
      </c>
      <c r="BG53" s="74">
        <f t="shared" si="16"/>
        <v>83656</v>
      </c>
      <c r="BH53" s="74">
        <f t="shared" si="45"/>
        <v>0</v>
      </c>
      <c r="BI53" s="74">
        <f t="shared" si="46"/>
        <v>0</v>
      </c>
      <c r="BJ53" s="74">
        <f t="shared" si="47"/>
        <v>0</v>
      </c>
      <c r="BK53" s="74">
        <f t="shared" si="48"/>
        <v>0</v>
      </c>
      <c r="BL53" s="74">
        <f t="shared" si="49"/>
        <v>0</v>
      </c>
      <c r="BM53" s="74">
        <f t="shared" si="50"/>
        <v>0</v>
      </c>
      <c r="BN53" s="74">
        <f t="shared" si="51"/>
        <v>0</v>
      </c>
      <c r="BO53" s="75">
        <v>0</v>
      </c>
      <c r="BP53" s="74">
        <f t="shared" si="52"/>
        <v>281453</v>
      </c>
      <c r="BQ53" s="74">
        <f t="shared" si="53"/>
        <v>79312</v>
      </c>
      <c r="BR53" s="74">
        <f t="shared" si="54"/>
        <v>18308</v>
      </c>
      <c r="BS53" s="74">
        <f t="shared" si="55"/>
        <v>0</v>
      </c>
      <c r="BT53" s="74">
        <f t="shared" si="56"/>
        <v>61004</v>
      </c>
      <c r="BU53" s="74">
        <f t="shared" si="57"/>
        <v>0</v>
      </c>
      <c r="BV53" s="74">
        <f t="shared" si="58"/>
        <v>101182</v>
      </c>
      <c r="BW53" s="74">
        <f t="shared" si="59"/>
        <v>5766</v>
      </c>
      <c r="BX53" s="74">
        <f t="shared" si="60"/>
        <v>86809</v>
      </c>
      <c r="BY53" s="74">
        <f t="shared" si="61"/>
        <v>8607</v>
      </c>
      <c r="BZ53" s="74">
        <f t="shared" si="62"/>
        <v>0</v>
      </c>
      <c r="CA53" s="74">
        <f t="shared" si="63"/>
        <v>100959</v>
      </c>
      <c r="CB53" s="74">
        <f t="shared" si="64"/>
        <v>19495</v>
      </c>
      <c r="CC53" s="74">
        <f t="shared" si="65"/>
        <v>77495</v>
      </c>
      <c r="CD53" s="74">
        <f t="shared" si="66"/>
        <v>3969</v>
      </c>
      <c r="CE53" s="74">
        <f t="shared" si="67"/>
        <v>0</v>
      </c>
      <c r="CF53" s="75">
        <v>0</v>
      </c>
      <c r="CG53" s="74">
        <f t="shared" si="68"/>
        <v>0</v>
      </c>
      <c r="CH53" s="74">
        <f t="shared" si="69"/>
        <v>6161</v>
      </c>
      <c r="CI53" s="74">
        <f t="shared" si="70"/>
        <v>287614</v>
      </c>
    </row>
    <row r="54" spans="1:87" s="50" customFormat="1" ht="12" customHeight="1">
      <c r="A54" s="53" t="s">
        <v>438</v>
      </c>
      <c r="B54" s="54" t="s">
        <v>532</v>
      </c>
      <c r="C54" s="53" t="s">
        <v>533</v>
      </c>
      <c r="D54" s="74">
        <f t="shared" si="3"/>
        <v>0</v>
      </c>
      <c r="E54" s="74">
        <f t="shared" si="4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5"/>
        <v>473425</v>
      </c>
      <c r="M54" s="74">
        <f t="shared" si="6"/>
        <v>65051</v>
      </c>
      <c r="N54" s="74">
        <v>65051</v>
      </c>
      <c r="O54" s="74">
        <v>0</v>
      </c>
      <c r="P54" s="74">
        <v>0</v>
      </c>
      <c r="Q54" s="74">
        <v>0</v>
      </c>
      <c r="R54" s="74">
        <f t="shared" si="7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8"/>
        <v>408374</v>
      </c>
      <c r="X54" s="74">
        <v>12551</v>
      </c>
      <c r="Y54" s="74">
        <v>339528</v>
      </c>
      <c r="Z54" s="74">
        <v>56295</v>
      </c>
      <c r="AA54" s="74">
        <v>0</v>
      </c>
      <c r="AB54" s="75">
        <v>0</v>
      </c>
      <c r="AC54" s="74">
        <v>0</v>
      </c>
      <c r="AD54" s="74">
        <v>29869</v>
      </c>
      <c r="AE54" s="74">
        <f t="shared" si="9"/>
        <v>503294</v>
      </c>
      <c r="AF54" s="74">
        <f t="shared" si="10"/>
        <v>0</v>
      </c>
      <c r="AG54" s="74">
        <f t="shared" si="11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12"/>
        <v>0</v>
      </c>
      <c r="AO54" s="74">
        <f t="shared" si="13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14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15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16"/>
        <v>0</v>
      </c>
      <c r="BH54" s="74">
        <f t="shared" si="45"/>
        <v>0</v>
      </c>
      <c r="BI54" s="74">
        <f t="shared" si="46"/>
        <v>0</v>
      </c>
      <c r="BJ54" s="74">
        <f t="shared" si="47"/>
        <v>0</v>
      </c>
      <c r="BK54" s="74">
        <f t="shared" si="48"/>
        <v>0</v>
      </c>
      <c r="BL54" s="74">
        <f t="shared" si="49"/>
        <v>0</v>
      </c>
      <c r="BM54" s="74">
        <f t="shared" si="50"/>
        <v>0</v>
      </c>
      <c r="BN54" s="74">
        <f t="shared" si="51"/>
        <v>0</v>
      </c>
      <c r="BO54" s="75">
        <v>0</v>
      </c>
      <c r="BP54" s="74">
        <f t="shared" si="52"/>
        <v>473425</v>
      </c>
      <c r="BQ54" s="74">
        <f t="shared" si="53"/>
        <v>65051</v>
      </c>
      <c r="BR54" s="74">
        <f t="shared" si="54"/>
        <v>65051</v>
      </c>
      <c r="BS54" s="74">
        <f t="shared" si="55"/>
        <v>0</v>
      </c>
      <c r="BT54" s="74">
        <f t="shared" si="56"/>
        <v>0</v>
      </c>
      <c r="BU54" s="74">
        <f t="shared" si="57"/>
        <v>0</v>
      </c>
      <c r="BV54" s="74">
        <f t="shared" si="58"/>
        <v>0</v>
      </c>
      <c r="BW54" s="74">
        <f t="shared" si="59"/>
        <v>0</v>
      </c>
      <c r="BX54" s="74">
        <f t="shared" si="60"/>
        <v>0</v>
      </c>
      <c r="BY54" s="74">
        <f t="shared" si="61"/>
        <v>0</v>
      </c>
      <c r="BZ54" s="74">
        <f t="shared" si="62"/>
        <v>0</v>
      </c>
      <c r="CA54" s="74">
        <f t="shared" si="63"/>
        <v>408374</v>
      </c>
      <c r="CB54" s="74">
        <f t="shared" si="64"/>
        <v>12551</v>
      </c>
      <c r="CC54" s="74">
        <f t="shared" si="65"/>
        <v>339528</v>
      </c>
      <c r="CD54" s="74">
        <f t="shared" si="66"/>
        <v>56295</v>
      </c>
      <c r="CE54" s="74">
        <f t="shared" si="67"/>
        <v>0</v>
      </c>
      <c r="CF54" s="75">
        <v>0</v>
      </c>
      <c r="CG54" s="74">
        <f t="shared" si="68"/>
        <v>0</v>
      </c>
      <c r="CH54" s="74">
        <f t="shared" si="69"/>
        <v>29869</v>
      </c>
      <c r="CI54" s="74">
        <f t="shared" si="70"/>
        <v>503294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18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534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535</v>
      </c>
      <c r="B2" s="147" t="s">
        <v>536</v>
      </c>
      <c r="C2" s="156" t="s">
        <v>537</v>
      </c>
      <c r="D2" s="139" t="s">
        <v>538</v>
      </c>
      <c r="E2" s="114"/>
      <c r="F2" s="114"/>
      <c r="G2" s="114"/>
      <c r="H2" s="114"/>
      <c r="I2" s="114"/>
      <c r="J2" s="139" t="s">
        <v>539</v>
      </c>
      <c r="K2" s="59"/>
      <c r="L2" s="59"/>
      <c r="M2" s="59"/>
      <c r="N2" s="59"/>
      <c r="O2" s="59"/>
      <c r="P2" s="59"/>
      <c r="Q2" s="115"/>
      <c r="R2" s="139" t="s">
        <v>540</v>
      </c>
      <c r="S2" s="59"/>
      <c r="T2" s="59"/>
      <c r="U2" s="59"/>
      <c r="V2" s="59"/>
      <c r="W2" s="59"/>
      <c r="X2" s="59"/>
      <c r="Y2" s="115"/>
      <c r="Z2" s="139" t="s">
        <v>541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542</v>
      </c>
      <c r="AQ2" s="59"/>
      <c r="AR2" s="59"/>
      <c r="AS2" s="59"/>
      <c r="AT2" s="59"/>
      <c r="AU2" s="59"/>
      <c r="AV2" s="59"/>
      <c r="AW2" s="115"/>
      <c r="AX2" s="139" t="s">
        <v>543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544</v>
      </c>
      <c r="E4" s="59"/>
      <c r="F4" s="118"/>
      <c r="G4" s="119" t="s">
        <v>545</v>
      </c>
      <c r="H4" s="59"/>
      <c r="I4" s="118"/>
      <c r="J4" s="159" t="s">
        <v>546</v>
      </c>
      <c r="K4" s="156" t="s">
        <v>547</v>
      </c>
      <c r="L4" s="119" t="s">
        <v>544</v>
      </c>
      <c r="M4" s="59"/>
      <c r="N4" s="118"/>
      <c r="O4" s="119" t="s">
        <v>545</v>
      </c>
      <c r="P4" s="59"/>
      <c r="Q4" s="118"/>
      <c r="R4" s="159" t="s">
        <v>546</v>
      </c>
      <c r="S4" s="156" t="s">
        <v>547</v>
      </c>
      <c r="T4" s="119" t="s">
        <v>544</v>
      </c>
      <c r="U4" s="59"/>
      <c r="V4" s="118"/>
      <c r="W4" s="119" t="s">
        <v>545</v>
      </c>
      <c r="X4" s="59"/>
      <c r="Y4" s="118"/>
      <c r="Z4" s="159" t="s">
        <v>546</v>
      </c>
      <c r="AA4" s="156" t="s">
        <v>547</v>
      </c>
      <c r="AB4" s="119" t="s">
        <v>544</v>
      </c>
      <c r="AC4" s="59"/>
      <c r="AD4" s="118"/>
      <c r="AE4" s="119" t="s">
        <v>545</v>
      </c>
      <c r="AF4" s="59"/>
      <c r="AG4" s="118"/>
      <c r="AH4" s="159" t="s">
        <v>546</v>
      </c>
      <c r="AI4" s="156" t="s">
        <v>547</v>
      </c>
      <c r="AJ4" s="119" t="s">
        <v>544</v>
      </c>
      <c r="AK4" s="59"/>
      <c r="AL4" s="118"/>
      <c r="AM4" s="119" t="s">
        <v>545</v>
      </c>
      <c r="AN4" s="59"/>
      <c r="AO4" s="118"/>
      <c r="AP4" s="159" t="s">
        <v>546</v>
      </c>
      <c r="AQ4" s="156" t="s">
        <v>547</v>
      </c>
      <c r="AR4" s="119" t="s">
        <v>544</v>
      </c>
      <c r="AS4" s="59"/>
      <c r="AT4" s="118"/>
      <c r="AU4" s="119" t="s">
        <v>545</v>
      </c>
      <c r="AV4" s="59"/>
      <c r="AW4" s="118"/>
      <c r="AX4" s="159" t="s">
        <v>546</v>
      </c>
      <c r="AY4" s="156" t="s">
        <v>547</v>
      </c>
      <c r="AZ4" s="119" t="s">
        <v>544</v>
      </c>
      <c r="BA4" s="59"/>
      <c r="BB4" s="118"/>
      <c r="BC4" s="119" t="s">
        <v>545</v>
      </c>
      <c r="BD4" s="59"/>
      <c r="BE4" s="118"/>
    </row>
    <row r="5" spans="1:57" s="45" customFormat="1" ht="22.5">
      <c r="A5" s="160"/>
      <c r="B5" s="148"/>
      <c r="C5" s="157"/>
      <c r="D5" s="140" t="s">
        <v>549</v>
      </c>
      <c r="E5" s="128" t="s">
        <v>550</v>
      </c>
      <c r="F5" s="129" t="s">
        <v>551</v>
      </c>
      <c r="G5" s="118" t="s">
        <v>549</v>
      </c>
      <c r="H5" s="128" t="s">
        <v>550</v>
      </c>
      <c r="I5" s="129" t="s">
        <v>551</v>
      </c>
      <c r="J5" s="160"/>
      <c r="K5" s="157"/>
      <c r="L5" s="140" t="s">
        <v>549</v>
      </c>
      <c r="M5" s="128" t="s">
        <v>550</v>
      </c>
      <c r="N5" s="129" t="s">
        <v>553</v>
      </c>
      <c r="O5" s="140" t="s">
        <v>549</v>
      </c>
      <c r="P5" s="128" t="s">
        <v>550</v>
      </c>
      <c r="Q5" s="129" t="s">
        <v>553</v>
      </c>
      <c r="R5" s="160"/>
      <c r="S5" s="157"/>
      <c r="T5" s="140" t="s">
        <v>549</v>
      </c>
      <c r="U5" s="128" t="s">
        <v>550</v>
      </c>
      <c r="V5" s="129" t="s">
        <v>553</v>
      </c>
      <c r="W5" s="140" t="s">
        <v>549</v>
      </c>
      <c r="X5" s="128" t="s">
        <v>550</v>
      </c>
      <c r="Y5" s="129" t="s">
        <v>553</v>
      </c>
      <c r="Z5" s="160"/>
      <c r="AA5" s="157"/>
      <c r="AB5" s="140" t="s">
        <v>549</v>
      </c>
      <c r="AC5" s="128" t="s">
        <v>550</v>
      </c>
      <c r="AD5" s="129" t="s">
        <v>553</v>
      </c>
      <c r="AE5" s="140" t="s">
        <v>549</v>
      </c>
      <c r="AF5" s="128" t="s">
        <v>550</v>
      </c>
      <c r="AG5" s="129" t="s">
        <v>553</v>
      </c>
      <c r="AH5" s="160"/>
      <c r="AI5" s="157"/>
      <c r="AJ5" s="140" t="s">
        <v>549</v>
      </c>
      <c r="AK5" s="128" t="s">
        <v>550</v>
      </c>
      <c r="AL5" s="129" t="s">
        <v>553</v>
      </c>
      <c r="AM5" s="140" t="s">
        <v>549</v>
      </c>
      <c r="AN5" s="128" t="s">
        <v>550</v>
      </c>
      <c r="AO5" s="129" t="s">
        <v>553</v>
      </c>
      <c r="AP5" s="160"/>
      <c r="AQ5" s="157"/>
      <c r="AR5" s="140" t="s">
        <v>549</v>
      </c>
      <c r="AS5" s="128" t="s">
        <v>550</v>
      </c>
      <c r="AT5" s="129" t="s">
        <v>553</v>
      </c>
      <c r="AU5" s="140" t="s">
        <v>549</v>
      </c>
      <c r="AV5" s="128" t="s">
        <v>550</v>
      </c>
      <c r="AW5" s="129" t="s">
        <v>553</v>
      </c>
      <c r="AX5" s="160"/>
      <c r="AY5" s="157"/>
      <c r="AZ5" s="140" t="s">
        <v>549</v>
      </c>
      <c r="BA5" s="128" t="s">
        <v>550</v>
      </c>
      <c r="BB5" s="129" t="s">
        <v>553</v>
      </c>
      <c r="BC5" s="140" t="s">
        <v>549</v>
      </c>
      <c r="BD5" s="128" t="s">
        <v>550</v>
      </c>
      <c r="BE5" s="129" t="s">
        <v>553</v>
      </c>
    </row>
    <row r="6" spans="1:57" s="46" customFormat="1" ht="13.5">
      <c r="A6" s="161"/>
      <c r="B6" s="149"/>
      <c r="C6" s="158"/>
      <c r="D6" s="141" t="s">
        <v>554</v>
      </c>
      <c r="E6" s="142" t="s">
        <v>554</v>
      </c>
      <c r="F6" s="142" t="s">
        <v>554</v>
      </c>
      <c r="G6" s="141" t="s">
        <v>554</v>
      </c>
      <c r="H6" s="142" t="s">
        <v>554</v>
      </c>
      <c r="I6" s="142" t="s">
        <v>554</v>
      </c>
      <c r="J6" s="161"/>
      <c r="K6" s="158"/>
      <c r="L6" s="141" t="s">
        <v>554</v>
      </c>
      <c r="M6" s="142" t="s">
        <v>554</v>
      </c>
      <c r="N6" s="142" t="s">
        <v>554</v>
      </c>
      <c r="O6" s="141" t="s">
        <v>554</v>
      </c>
      <c r="P6" s="142" t="s">
        <v>554</v>
      </c>
      <c r="Q6" s="142" t="s">
        <v>554</v>
      </c>
      <c r="R6" s="161"/>
      <c r="S6" s="158"/>
      <c r="T6" s="141" t="s">
        <v>554</v>
      </c>
      <c r="U6" s="142" t="s">
        <v>554</v>
      </c>
      <c r="V6" s="142" t="s">
        <v>554</v>
      </c>
      <c r="W6" s="141" t="s">
        <v>554</v>
      </c>
      <c r="X6" s="142" t="s">
        <v>554</v>
      </c>
      <c r="Y6" s="142" t="s">
        <v>554</v>
      </c>
      <c r="Z6" s="161"/>
      <c r="AA6" s="158"/>
      <c r="AB6" s="141" t="s">
        <v>554</v>
      </c>
      <c r="AC6" s="142" t="s">
        <v>554</v>
      </c>
      <c r="AD6" s="142" t="s">
        <v>554</v>
      </c>
      <c r="AE6" s="141" t="s">
        <v>554</v>
      </c>
      <c r="AF6" s="142" t="s">
        <v>554</v>
      </c>
      <c r="AG6" s="142" t="s">
        <v>554</v>
      </c>
      <c r="AH6" s="161"/>
      <c r="AI6" s="158"/>
      <c r="AJ6" s="141" t="s">
        <v>554</v>
      </c>
      <c r="AK6" s="142" t="s">
        <v>554</v>
      </c>
      <c r="AL6" s="142" t="s">
        <v>554</v>
      </c>
      <c r="AM6" s="141" t="s">
        <v>554</v>
      </c>
      <c r="AN6" s="142" t="s">
        <v>554</v>
      </c>
      <c r="AO6" s="142" t="s">
        <v>554</v>
      </c>
      <c r="AP6" s="161"/>
      <c r="AQ6" s="158"/>
      <c r="AR6" s="141" t="s">
        <v>554</v>
      </c>
      <c r="AS6" s="142" t="s">
        <v>554</v>
      </c>
      <c r="AT6" s="142" t="s">
        <v>554</v>
      </c>
      <c r="AU6" s="141" t="s">
        <v>554</v>
      </c>
      <c r="AV6" s="142" t="s">
        <v>554</v>
      </c>
      <c r="AW6" s="142" t="s">
        <v>554</v>
      </c>
      <c r="AX6" s="161"/>
      <c r="AY6" s="158"/>
      <c r="AZ6" s="141" t="s">
        <v>554</v>
      </c>
      <c r="BA6" s="142" t="s">
        <v>554</v>
      </c>
      <c r="BB6" s="142" t="s">
        <v>554</v>
      </c>
      <c r="BC6" s="141" t="s">
        <v>554</v>
      </c>
      <c r="BD6" s="142" t="s">
        <v>554</v>
      </c>
      <c r="BE6" s="142" t="s">
        <v>554</v>
      </c>
    </row>
    <row r="7" spans="1:57" s="61" customFormat="1" ht="12" customHeight="1">
      <c r="A7" s="48" t="s">
        <v>555</v>
      </c>
      <c r="B7" s="48">
        <v>10000</v>
      </c>
      <c r="C7" s="48" t="s">
        <v>551</v>
      </c>
      <c r="D7" s="70">
        <f aca="true" t="shared" si="0" ref="D7:I7">SUM(D8:D42)</f>
        <v>226117</v>
      </c>
      <c r="E7" s="70">
        <f t="shared" si="0"/>
        <v>2687503</v>
      </c>
      <c r="F7" s="70">
        <f t="shared" si="0"/>
        <v>2913620</v>
      </c>
      <c r="G7" s="70">
        <f t="shared" si="0"/>
        <v>14887</v>
      </c>
      <c r="H7" s="70">
        <f t="shared" si="0"/>
        <v>990690</v>
      </c>
      <c r="I7" s="70">
        <f t="shared" si="0"/>
        <v>1005577</v>
      </c>
      <c r="J7" s="49">
        <f>COUNTIF(J8:J42,"&lt;&gt;")</f>
        <v>25</v>
      </c>
      <c r="K7" s="49">
        <f>COUNTIF(K8:K42,"&lt;&gt;")</f>
        <v>25</v>
      </c>
      <c r="L7" s="70">
        <f aca="true" t="shared" si="1" ref="L7:Q7">SUM(L8:L42)</f>
        <v>223781</v>
      </c>
      <c r="M7" s="70">
        <f t="shared" si="1"/>
        <v>2369261</v>
      </c>
      <c r="N7" s="70">
        <f t="shared" si="1"/>
        <v>2593042</v>
      </c>
      <c r="O7" s="70">
        <f t="shared" si="1"/>
        <v>14887</v>
      </c>
      <c r="P7" s="70">
        <f t="shared" si="1"/>
        <v>873510</v>
      </c>
      <c r="Q7" s="70">
        <f t="shared" si="1"/>
        <v>888397</v>
      </c>
      <c r="R7" s="49">
        <f>COUNTIF(R8:R42,"&lt;&gt;")</f>
        <v>7</v>
      </c>
      <c r="S7" s="49">
        <f>COUNTIF(S8:S42,"&lt;&gt;")</f>
        <v>7</v>
      </c>
      <c r="T7" s="70">
        <f aca="true" t="shared" si="2" ref="T7:Y7">SUM(T8:T42)</f>
        <v>2336</v>
      </c>
      <c r="U7" s="70">
        <f t="shared" si="2"/>
        <v>294330</v>
      </c>
      <c r="V7" s="70">
        <f t="shared" si="2"/>
        <v>296666</v>
      </c>
      <c r="W7" s="70">
        <f t="shared" si="2"/>
        <v>0</v>
      </c>
      <c r="X7" s="70">
        <f t="shared" si="2"/>
        <v>103908</v>
      </c>
      <c r="Y7" s="70">
        <f t="shared" si="2"/>
        <v>103908</v>
      </c>
      <c r="Z7" s="49">
        <f>COUNTIF(Z8:Z42,"&lt;&gt;")</f>
        <v>2</v>
      </c>
      <c r="AA7" s="49">
        <f>COUNTIF(AA8:AA42,"&lt;&gt;")</f>
        <v>2</v>
      </c>
      <c r="AB7" s="70">
        <f aca="true" t="shared" si="3" ref="AB7:AG7">SUM(AB8:AB42)</f>
        <v>0</v>
      </c>
      <c r="AC7" s="70">
        <f t="shared" si="3"/>
        <v>23912</v>
      </c>
      <c r="AD7" s="70">
        <f t="shared" si="3"/>
        <v>23912</v>
      </c>
      <c r="AE7" s="70">
        <f t="shared" si="3"/>
        <v>0</v>
      </c>
      <c r="AF7" s="70">
        <f t="shared" si="3"/>
        <v>13272</v>
      </c>
      <c r="AG7" s="70">
        <f t="shared" si="3"/>
        <v>13272</v>
      </c>
      <c r="AH7" s="49">
        <f>COUNTIF(AH8:AH42,"&lt;&gt;")</f>
        <v>0</v>
      </c>
      <c r="AI7" s="49">
        <f>COUNTIF(AI8:AI42,"&lt;&gt;")</f>
        <v>0</v>
      </c>
      <c r="AJ7" s="70">
        <f aca="true" t="shared" si="4" ref="AJ7:AO7">SUM(AJ8:AJ42)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COUNTIF(AP8:AP42,"&lt;&gt;")</f>
        <v>0</v>
      </c>
      <c r="AQ7" s="49">
        <f>COUNTIF(AQ8:AQ42,"&lt;&gt;")</f>
        <v>0</v>
      </c>
      <c r="AR7" s="70">
        <f aca="true" t="shared" si="5" ref="AR7:AW7">SUM(AR8:AR42)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COUNTIF(AX8:AX42,"&lt;&gt;")</f>
        <v>0</v>
      </c>
      <c r="AY7" s="49">
        <f>COUNTIF(AY8:AY42,"&lt;&gt;")</f>
        <v>0</v>
      </c>
      <c r="AZ7" s="70">
        <f aca="true" t="shared" si="6" ref="AZ7:BE7">SUM(AZ8:AZ42)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555</v>
      </c>
      <c r="B8" s="64" t="s">
        <v>556</v>
      </c>
      <c r="C8" s="51" t="s">
        <v>557</v>
      </c>
      <c r="D8" s="72">
        <f aca="true" t="shared" si="7" ref="D8:D42">SUM(L8,T8,AB8,AJ8,AR8,AZ8)</f>
        <v>0</v>
      </c>
      <c r="E8" s="72">
        <f aca="true" t="shared" si="8" ref="E8:E42">SUM(M8,U8,AC8,AK8,AS8,BA8)</f>
        <v>0</v>
      </c>
      <c r="F8" s="72">
        <f aca="true" t="shared" si="9" ref="F8:F42">SUM(D8:E8)</f>
        <v>0</v>
      </c>
      <c r="G8" s="72">
        <f aca="true" t="shared" si="10" ref="G8:G42">SUM(O8,W8,AE8,AM8,AU8,BC8)</f>
        <v>0</v>
      </c>
      <c r="H8" s="72">
        <f aca="true" t="shared" si="11" ref="H8:H42">SUM(P8,X8,AF8,AN8,AV8,BD8)</f>
        <v>0</v>
      </c>
      <c r="I8" s="72">
        <f aca="true" t="shared" si="12" ref="I8:I42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555</v>
      </c>
      <c r="B9" s="64" t="s">
        <v>558</v>
      </c>
      <c r="C9" s="51" t="s">
        <v>559</v>
      </c>
      <c r="D9" s="72">
        <f t="shared" si="7"/>
        <v>0</v>
      </c>
      <c r="E9" s="72">
        <f t="shared" si="8"/>
        <v>145443</v>
      </c>
      <c r="F9" s="72">
        <f t="shared" si="9"/>
        <v>145443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 t="s">
        <v>802</v>
      </c>
      <c r="K9" s="52" t="s">
        <v>803</v>
      </c>
      <c r="L9" s="72">
        <v>0</v>
      </c>
      <c r="M9" s="72">
        <v>145443</v>
      </c>
      <c r="N9" s="72">
        <v>145443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555</v>
      </c>
      <c r="B10" s="64" t="s">
        <v>560</v>
      </c>
      <c r="C10" s="51" t="s">
        <v>561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555</v>
      </c>
      <c r="B11" s="64" t="s">
        <v>562</v>
      </c>
      <c r="C11" s="51" t="s">
        <v>563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555</v>
      </c>
      <c r="B12" s="54" t="s">
        <v>564</v>
      </c>
      <c r="C12" s="53" t="s">
        <v>565</v>
      </c>
      <c r="D12" s="74">
        <f t="shared" si="7"/>
        <v>0</v>
      </c>
      <c r="E12" s="74">
        <f t="shared" si="8"/>
        <v>281881</v>
      </c>
      <c r="F12" s="74">
        <f t="shared" si="9"/>
        <v>281881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 t="s">
        <v>804</v>
      </c>
      <c r="K12" s="53" t="s">
        <v>805</v>
      </c>
      <c r="L12" s="74">
        <v>0</v>
      </c>
      <c r="M12" s="74">
        <v>281881</v>
      </c>
      <c r="N12" s="74">
        <v>281881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555</v>
      </c>
      <c r="B13" s="54" t="s">
        <v>566</v>
      </c>
      <c r="C13" s="53" t="s">
        <v>567</v>
      </c>
      <c r="D13" s="74">
        <f t="shared" si="7"/>
        <v>0</v>
      </c>
      <c r="E13" s="74">
        <f t="shared" si="8"/>
        <v>220258</v>
      </c>
      <c r="F13" s="74">
        <f t="shared" si="9"/>
        <v>220258</v>
      </c>
      <c r="G13" s="74">
        <f t="shared" si="10"/>
        <v>0</v>
      </c>
      <c r="H13" s="74">
        <f t="shared" si="11"/>
        <v>112495</v>
      </c>
      <c r="I13" s="74">
        <f t="shared" si="12"/>
        <v>112495</v>
      </c>
      <c r="J13" s="54" t="s">
        <v>806</v>
      </c>
      <c r="K13" s="53" t="s">
        <v>807</v>
      </c>
      <c r="L13" s="74">
        <v>0</v>
      </c>
      <c r="M13" s="74">
        <v>147735</v>
      </c>
      <c r="N13" s="74">
        <v>147735</v>
      </c>
      <c r="O13" s="74">
        <v>0</v>
      </c>
      <c r="P13" s="74">
        <v>73748</v>
      </c>
      <c r="Q13" s="74">
        <v>73748</v>
      </c>
      <c r="R13" s="54" t="s">
        <v>808</v>
      </c>
      <c r="S13" s="53" t="s">
        <v>809</v>
      </c>
      <c r="T13" s="74">
        <v>0</v>
      </c>
      <c r="U13" s="74">
        <v>72523</v>
      </c>
      <c r="V13" s="74">
        <v>72523</v>
      </c>
      <c r="W13" s="74">
        <v>0</v>
      </c>
      <c r="X13" s="74">
        <v>38747</v>
      </c>
      <c r="Y13" s="74">
        <v>38747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555</v>
      </c>
      <c r="B14" s="54" t="s">
        <v>568</v>
      </c>
      <c r="C14" s="53" t="s">
        <v>569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139047</v>
      </c>
      <c r="I14" s="74">
        <f t="shared" si="12"/>
        <v>139047</v>
      </c>
      <c r="J14" s="54" t="s">
        <v>810</v>
      </c>
      <c r="K14" s="53" t="s">
        <v>811</v>
      </c>
      <c r="L14" s="74">
        <v>0</v>
      </c>
      <c r="M14" s="74">
        <v>0</v>
      </c>
      <c r="N14" s="74">
        <v>0</v>
      </c>
      <c r="O14" s="74">
        <v>0</v>
      </c>
      <c r="P14" s="74">
        <v>139047</v>
      </c>
      <c r="Q14" s="74">
        <v>139047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555</v>
      </c>
      <c r="B15" s="54" t="s">
        <v>570</v>
      </c>
      <c r="C15" s="53" t="s">
        <v>571</v>
      </c>
      <c r="D15" s="74">
        <f t="shared" si="7"/>
        <v>2122</v>
      </c>
      <c r="E15" s="74">
        <f t="shared" si="8"/>
        <v>331104</v>
      </c>
      <c r="F15" s="74">
        <f t="shared" si="9"/>
        <v>333226</v>
      </c>
      <c r="G15" s="74">
        <f t="shared" si="10"/>
        <v>0</v>
      </c>
      <c r="H15" s="74">
        <f t="shared" si="11"/>
        <v>92910</v>
      </c>
      <c r="I15" s="74">
        <f t="shared" si="12"/>
        <v>92910</v>
      </c>
      <c r="J15" s="54" t="s">
        <v>812</v>
      </c>
      <c r="K15" s="53" t="s">
        <v>813</v>
      </c>
      <c r="L15" s="74">
        <v>2122</v>
      </c>
      <c r="M15" s="74">
        <v>331104</v>
      </c>
      <c r="N15" s="74">
        <v>333226</v>
      </c>
      <c r="O15" s="74">
        <v>0</v>
      </c>
      <c r="P15" s="74">
        <v>92910</v>
      </c>
      <c r="Q15" s="74">
        <v>92910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555</v>
      </c>
      <c r="B16" s="54" t="s">
        <v>572</v>
      </c>
      <c r="C16" s="53" t="s">
        <v>573</v>
      </c>
      <c r="D16" s="74">
        <f t="shared" si="7"/>
        <v>105152</v>
      </c>
      <c r="E16" s="74">
        <f t="shared" si="8"/>
        <v>38317</v>
      </c>
      <c r="F16" s="74">
        <f t="shared" si="9"/>
        <v>143469</v>
      </c>
      <c r="G16" s="74">
        <f t="shared" si="10"/>
        <v>0</v>
      </c>
      <c r="H16" s="74">
        <f t="shared" si="11"/>
        <v>146191</v>
      </c>
      <c r="I16" s="74">
        <f t="shared" si="12"/>
        <v>146191</v>
      </c>
      <c r="J16" s="54" t="s">
        <v>802</v>
      </c>
      <c r="K16" s="53" t="s">
        <v>803</v>
      </c>
      <c r="L16" s="74">
        <v>105152</v>
      </c>
      <c r="M16" s="74">
        <v>38317</v>
      </c>
      <c r="N16" s="74">
        <v>143469</v>
      </c>
      <c r="O16" s="74">
        <v>0</v>
      </c>
      <c r="P16" s="74">
        <v>146191</v>
      </c>
      <c r="Q16" s="74">
        <v>146191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555</v>
      </c>
      <c r="B17" s="54" t="s">
        <v>574</v>
      </c>
      <c r="C17" s="53" t="s">
        <v>575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555</v>
      </c>
      <c r="B18" s="54" t="s">
        <v>576</v>
      </c>
      <c r="C18" s="53" t="s">
        <v>577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555</v>
      </c>
      <c r="B19" s="54" t="s">
        <v>578</v>
      </c>
      <c r="C19" s="53" t="s">
        <v>579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555</v>
      </c>
      <c r="B20" s="54" t="s">
        <v>580</v>
      </c>
      <c r="C20" s="53" t="s">
        <v>581</v>
      </c>
      <c r="D20" s="74">
        <f t="shared" si="7"/>
        <v>0</v>
      </c>
      <c r="E20" s="74">
        <f t="shared" si="8"/>
        <v>61289</v>
      </c>
      <c r="F20" s="74">
        <f t="shared" si="9"/>
        <v>61289</v>
      </c>
      <c r="G20" s="74">
        <f t="shared" si="10"/>
        <v>0</v>
      </c>
      <c r="H20" s="74">
        <f t="shared" si="11"/>
        <v>16992</v>
      </c>
      <c r="I20" s="74">
        <f t="shared" si="12"/>
        <v>16992</v>
      </c>
      <c r="J20" s="54" t="s">
        <v>812</v>
      </c>
      <c r="K20" s="53" t="s">
        <v>813</v>
      </c>
      <c r="L20" s="74">
        <v>0</v>
      </c>
      <c r="M20" s="74">
        <v>61289</v>
      </c>
      <c r="N20" s="74">
        <v>61289</v>
      </c>
      <c r="O20" s="74">
        <v>0</v>
      </c>
      <c r="P20" s="74">
        <v>16992</v>
      </c>
      <c r="Q20" s="74">
        <v>16992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555</v>
      </c>
      <c r="B21" s="54" t="s">
        <v>582</v>
      </c>
      <c r="C21" s="53" t="s">
        <v>583</v>
      </c>
      <c r="D21" s="74">
        <f t="shared" si="7"/>
        <v>0</v>
      </c>
      <c r="E21" s="74">
        <f t="shared" si="8"/>
        <v>85319</v>
      </c>
      <c r="F21" s="74">
        <f t="shared" si="9"/>
        <v>85319</v>
      </c>
      <c r="G21" s="74">
        <f t="shared" si="10"/>
        <v>0</v>
      </c>
      <c r="H21" s="74">
        <f t="shared" si="11"/>
        <v>16666</v>
      </c>
      <c r="I21" s="74">
        <f t="shared" si="12"/>
        <v>16666</v>
      </c>
      <c r="J21" s="54" t="s">
        <v>812</v>
      </c>
      <c r="K21" s="53" t="s">
        <v>813</v>
      </c>
      <c r="L21" s="74">
        <v>0</v>
      </c>
      <c r="M21" s="74">
        <v>85319</v>
      </c>
      <c r="N21" s="74">
        <v>85319</v>
      </c>
      <c r="O21" s="74">
        <v>0</v>
      </c>
      <c r="P21" s="74">
        <v>16666</v>
      </c>
      <c r="Q21" s="74">
        <v>16666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555</v>
      </c>
      <c r="B22" s="54" t="s">
        <v>584</v>
      </c>
      <c r="C22" s="53" t="s">
        <v>585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555</v>
      </c>
      <c r="B23" s="54" t="s">
        <v>586</v>
      </c>
      <c r="C23" s="53" t="s">
        <v>587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555</v>
      </c>
      <c r="B24" s="54" t="s">
        <v>588</v>
      </c>
      <c r="C24" s="53" t="s">
        <v>589</v>
      </c>
      <c r="D24" s="74">
        <f t="shared" si="7"/>
        <v>54389</v>
      </c>
      <c r="E24" s="74">
        <f t="shared" si="8"/>
        <v>90947</v>
      </c>
      <c r="F24" s="74">
        <f t="shared" si="9"/>
        <v>145336</v>
      </c>
      <c r="G24" s="74">
        <f t="shared" si="10"/>
        <v>607</v>
      </c>
      <c r="H24" s="74">
        <f t="shared" si="11"/>
        <v>68846</v>
      </c>
      <c r="I24" s="74">
        <f t="shared" si="12"/>
        <v>69453</v>
      </c>
      <c r="J24" s="54" t="s">
        <v>814</v>
      </c>
      <c r="K24" s="53" t="s">
        <v>815</v>
      </c>
      <c r="L24" s="74">
        <v>54389</v>
      </c>
      <c r="M24" s="74">
        <v>90947</v>
      </c>
      <c r="N24" s="74">
        <v>145336</v>
      </c>
      <c r="O24" s="74">
        <v>607</v>
      </c>
      <c r="P24" s="74">
        <v>68846</v>
      </c>
      <c r="Q24" s="74">
        <v>69453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555</v>
      </c>
      <c r="B25" s="54" t="s">
        <v>590</v>
      </c>
      <c r="C25" s="53" t="s">
        <v>591</v>
      </c>
      <c r="D25" s="74">
        <f t="shared" si="7"/>
        <v>15079</v>
      </c>
      <c r="E25" s="74">
        <f t="shared" si="8"/>
        <v>21880</v>
      </c>
      <c r="F25" s="74">
        <f t="shared" si="9"/>
        <v>36959</v>
      </c>
      <c r="G25" s="74">
        <f t="shared" si="10"/>
        <v>168</v>
      </c>
      <c r="H25" s="74">
        <f t="shared" si="11"/>
        <v>19282</v>
      </c>
      <c r="I25" s="74">
        <f t="shared" si="12"/>
        <v>19450</v>
      </c>
      <c r="J25" s="64" t="s">
        <v>814</v>
      </c>
      <c r="K25" s="53" t="s">
        <v>815</v>
      </c>
      <c r="L25" s="74">
        <v>15079</v>
      </c>
      <c r="M25" s="74">
        <v>21880</v>
      </c>
      <c r="N25" s="74">
        <v>36959</v>
      </c>
      <c r="O25" s="74">
        <v>168</v>
      </c>
      <c r="P25" s="74">
        <v>19282</v>
      </c>
      <c r="Q25" s="74">
        <v>19450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555</v>
      </c>
      <c r="B26" s="54" t="s">
        <v>592</v>
      </c>
      <c r="C26" s="53" t="s">
        <v>593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20455</v>
      </c>
      <c r="I26" s="74">
        <f t="shared" si="12"/>
        <v>20455</v>
      </c>
      <c r="J26" s="54" t="s">
        <v>816</v>
      </c>
      <c r="K26" s="53" t="s">
        <v>817</v>
      </c>
      <c r="L26" s="74">
        <v>0</v>
      </c>
      <c r="M26" s="74">
        <v>0</v>
      </c>
      <c r="N26" s="74">
        <v>0</v>
      </c>
      <c r="O26" s="74">
        <v>0</v>
      </c>
      <c r="P26" s="74">
        <v>20455</v>
      </c>
      <c r="Q26" s="74">
        <v>20455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555</v>
      </c>
      <c r="B27" s="54" t="s">
        <v>594</v>
      </c>
      <c r="C27" s="53" t="s">
        <v>595</v>
      </c>
      <c r="D27" s="74">
        <f t="shared" si="7"/>
        <v>2336</v>
      </c>
      <c r="E27" s="74">
        <f t="shared" si="8"/>
        <v>157932</v>
      </c>
      <c r="F27" s="74">
        <f t="shared" si="9"/>
        <v>160268</v>
      </c>
      <c r="G27" s="74">
        <f t="shared" si="10"/>
        <v>0</v>
      </c>
      <c r="H27" s="74">
        <f t="shared" si="11"/>
        <v>48297</v>
      </c>
      <c r="I27" s="74">
        <f t="shared" si="12"/>
        <v>48297</v>
      </c>
      <c r="J27" s="54" t="s">
        <v>818</v>
      </c>
      <c r="K27" s="53" t="s">
        <v>819</v>
      </c>
      <c r="L27" s="74">
        <v>0</v>
      </c>
      <c r="M27" s="74">
        <v>137429</v>
      </c>
      <c r="N27" s="74">
        <v>137429</v>
      </c>
      <c r="O27" s="74">
        <v>0</v>
      </c>
      <c r="P27" s="74">
        <v>35025</v>
      </c>
      <c r="Q27" s="74">
        <v>35025</v>
      </c>
      <c r="R27" s="54" t="s">
        <v>820</v>
      </c>
      <c r="S27" s="53" t="s">
        <v>821</v>
      </c>
      <c r="T27" s="74">
        <v>2336</v>
      </c>
      <c r="U27" s="74">
        <v>20503</v>
      </c>
      <c r="V27" s="74">
        <v>22839</v>
      </c>
      <c r="W27" s="74">
        <v>0</v>
      </c>
      <c r="X27" s="74">
        <v>0</v>
      </c>
      <c r="Y27" s="74">
        <v>0</v>
      </c>
      <c r="Z27" s="54" t="s">
        <v>822</v>
      </c>
      <c r="AA27" s="53" t="s">
        <v>823</v>
      </c>
      <c r="AB27" s="74">
        <v>0</v>
      </c>
      <c r="AC27" s="74">
        <v>0</v>
      </c>
      <c r="AD27" s="74">
        <v>0</v>
      </c>
      <c r="AE27" s="74">
        <v>0</v>
      </c>
      <c r="AF27" s="74">
        <v>13272</v>
      </c>
      <c r="AG27" s="74">
        <v>13272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555</v>
      </c>
      <c r="B28" s="54" t="s">
        <v>596</v>
      </c>
      <c r="C28" s="53" t="s">
        <v>597</v>
      </c>
      <c r="D28" s="74">
        <f t="shared" si="7"/>
        <v>9187</v>
      </c>
      <c r="E28" s="74">
        <f t="shared" si="8"/>
        <v>89507</v>
      </c>
      <c r="F28" s="74">
        <f t="shared" si="9"/>
        <v>98694</v>
      </c>
      <c r="G28" s="74">
        <f t="shared" si="10"/>
        <v>0</v>
      </c>
      <c r="H28" s="74">
        <f t="shared" si="11"/>
        <v>29029</v>
      </c>
      <c r="I28" s="74">
        <f t="shared" si="12"/>
        <v>29029</v>
      </c>
      <c r="J28" s="54" t="s">
        <v>820</v>
      </c>
      <c r="K28" s="53" t="s">
        <v>821</v>
      </c>
      <c r="L28" s="74">
        <v>9187</v>
      </c>
      <c r="M28" s="74">
        <v>89507</v>
      </c>
      <c r="N28" s="74">
        <v>98694</v>
      </c>
      <c r="O28" s="74">
        <v>0</v>
      </c>
      <c r="P28" s="74">
        <v>0</v>
      </c>
      <c r="Q28" s="74">
        <v>0</v>
      </c>
      <c r="R28" s="54" t="s">
        <v>822</v>
      </c>
      <c r="S28" s="53" t="s">
        <v>823</v>
      </c>
      <c r="T28" s="74">
        <v>0</v>
      </c>
      <c r="U28" s="74">
        <v>0</v>
      </c>
      <c r="V28" s="74">
        <v>0</v>
      </c>
      <c r="W28" s="74">
        <v>0</v>
      </c>
      <c r="X28" s="74">
        <v>29029</v>
      </c>
      <c r="Y28" s="74">
        <v>29029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555</v>
      </c>
      <c r="B29" s="54" t="s">
        <v>598</v>
      </c>
      <c r="C29" s="53" t="s">
        <v>599</v>
      </c>
      <c r="D29" s="74">
        <f t="shared" si="7"/>
        <v>16893</v>
      </c>
      <c r="E29" s="74">
        <f t="shared" si="8"/>
        <v>154478</v>
      </c>
      <c r="F29" s="74">
        <f t="shared" si="9"/>
        <v>171371</v>
      </c>
      <c r="G29" s="74">
        <f t="shared" si="10"/>
        <v>0</v>
      </c>
      <c r="H29" s="74">
        <f t="shared" si="11"/>
        <v>36132</v>
      </c>
      <c r="I29" s="74">
        <f t="shared" si="12"/>
        <v>36132</v>
      </c>
      <c r="J29" s="54" t="s">
        <v>820</v>
      </c>
      <c r="K29" s="53" t="s">
        <v>821</v>
      </c>
      <c r="L29" s="74">
        <v>16893</v>
      </c>
      <c r="M29" s="74">
        <v>154478</v>
      </c>
      <c r="N29" s="74">
        <v>171371</v>
      </c>
      <c r="O29" s="74">
        <v>0</v>
      </c>
      <c r="P29" s="74">
        <v>0</v>
      </c>
      <c r="Q29" s="74">
        <v>0</v>
      </c>
      <c r="R29" s="54" t="s">
        <v>822</v>
      </c>
      <c r="S29" s="53" t="s">
        <v>823</v>
      </c>
      <c r="T29" s="74">
        <v>0</v>
      </c>
      <c r="U29" s="74">
        <v>0</v>
      </c>
      <c r="V29" s="74">
        <v>0</v>
      </c>
      <c r="W29" s="74">
        <v>0</v>
      </c>
      <c r="X29" s="74">
        <v>36132</v>
      </c>
      <c r="Y29" s="74">
        <v>36132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555</v>
      </c>
      <c r="B30" s="54" t="s">
        <v>600</v>
      </c>
      <c r="C30" s="53" t="s">
        <v>601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16373</v>
      </c>
      <c r="I30" s="74">
        <f t="shared" si="12"/>
        <v>16373</v>
      </c>
      <c r="J30" s="54" t="s">
        <v>822</v>
      </c>
      <c r="K30" s="53" t="s">
        <v>823</v>
      </c>
      <c r="L30" s="74">
        <v>0</v>
      </c>
      <c r="M30" s="74">
        <v>0</v>
      </c>
      <c r="N30" s="74">
        <v>0</v>
      </c>
      <c r="O30" s="74">
        <v>0</v>
      </c>
      <c r="P30" s="74">
        <v>16373</v>
      </c>
      <c r="Q30" s="74">
        <v>16373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555</v>
      </c>
      <c r="B31" s="54" t="s">
        <v>602</v>
      </c>
      <c r="C31" s="53" t="s">
        <v>603</v>
      </c>
      <c r="D31" s="74">
        <f t="shared" si="7"/>
        <v>0</v>
      </c>
      <c r="E31" s="74">
        <f t="shared" si="8"/>
        <v>35881</v>
      </c>
      <c r="F31" s="74">
        <f t="shared" si="9"/>
        <v>35881</v>
      </c>
      <c r="G31" s="74">
        <f t="shared" si="10"/>
        <v>0</v>
      </c>
      <c r="H31" s="74">
        <f t="shared" si="11"/>
        <v>14693</v>
      </c>
      <c r="I31" s="74">
        <f t="shared" si="12"/>
        <v>14693</v>
      </c>
      <c r="J31" s="54" t="s">
        <v>818</v>
      </c>
      <c r="K31" s="53" t="s">
        <v>819</v>
      </c>
      <c r="L31" s="74">
        <v>0</v>
      </c>
      <c r="M31" s="74">
        <v>35881</v>
      </c>
      <c r="N31" s="74">
        <v>35881</v>
      </c>
      <c r="O31" s="74">
        <v>0</v>
      </c>
      <c r="P31" s="74">
        <v>14693</v>
      </c>
      <c r="Q31" s="74">
        <v>14693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555</v>
      </c>
      <c r="B32" s="54" t="s">
        <v>604</v>
      </c>
      <c r="C32" s="53" t="s">
        <v>605</v>
      </c>
      <c r="D32" s="74">
        <f t="shared" si="7"/>
        <v>0</v>
      </c>
      <c r="E32" s="74">
        <f t="shared" si="8"/>
        <v>125971</v>
      </c>
      <c r="F32" s="74">
        <f t="shared" si="9"/>
        <v>125971</v>
      </c>
      <c r="G32" s="74">
        <f t="shared" si="10"/>
        <v>0</v>
      </c>
      <c r="H32" s="74">
        <f t="shared" si="11"/>
        <v>49463</v>
      </c>
      <c r="I32" s="74">
        <f t="shared" si="12"/>
        <v>49463</v>
      </c>
      <c r="J32" s="54" t="s">
        <v>818</v>
      </c>
      <c r="K32" s="53" t="s">
        <v>819</v>
      </c>
      <c r="L32" s="74">
        <v>0</v>
      </c>
      <c r="M32" s="74">
        <v>125971</v>
      </c>
      <c r="N32" s="74">
        <v>125971</v>
      </c>
      <c r="O32" s="74">
        <v>0</v>
      </c>
      <c r="P32" s="74">
        <v>49463</v>
      </c>
      <c r="Q32" s="74">
        <v>49463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555</v>
      </c>
      <c r="B33" s="54" t="s">
        <v>606</v>
      </c>
      <c r="C33" s="53" t="s">
        <v>607</v>
      </c>
      <c r="D33" s="74">
        <f t="shared" si="7"/>
        <v>0</v>
      </c>
      <c r="E33" s="74">
        <f t="shared" si="8"/>
        <v>72523</v>
      </c>
      <c r="F33" s="74">
        <f t="shared" si="9"/>
        <v>72523</v>
      </c>
      <c r="G33" s="74">
        <f t="shared" si="10"/>
        <v>0</v>
      </c>
      <c r="H33" s="74">
        <f t="shared" si="11"/>
        <v>38748</v>
      </c>
      <c r="I33" s="74">
        <f t="shared" si="12"/>
        <v>38748</v>
      </c>
      <c r="J33" s="54" t="s">
        <v>808</v>
      </c>
      <c r="K33" s="53" t="s">
        <v>809</v>
      </c>
      <c r="L33" s="74">
        <v>0</v>
      </c>
      <c r="M33" s="74">
        <v>72523</v>
      </c>
      <c r="N33" s="74">
        <v>72523</v>
      </c>
      <c r="O33" s="74">
        <v>0</v>
      </c>
      <c r="P33" s="74">
        <v>38748</v>
      </c>
      <c r="Q33" s="74">
        <v>38748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555</v>
      </c>
      <c r="B34" s="54" t="s">
        <v>608</v>
      </c>
      <c r="C34" s="53" t="s">
        <v>609</v>
      </c>
      <c r="D34" s="74">
        <f t="shared" si="7"/>
        <v>0</v>
      </c>
      <c r="E34" s="74">
        <f t="shared" si="8"/>
        <v>11013</v>
      </c>
      <c r="F34" s="74">
        <f t="shared" si="9"/>
        <v>11013</v>
      </c>
      <c r="G34" s="74">
        <f t="shared" si="10"/>
        <v>0</v>
      </c>
      <c r="H34" s="74">
        <f t="shared" si="11"/>
        <v>7732</v>
      </c>
      <c r="I34" s="74">
        <f t="shared" si="12"/>
        <v>7732</v>
      </c>
      <c r="J34" s="54" t="s">
        <v>806</v>
      </c>
      <c r="K34" s="53" t="s">
        <v>807</v>
      </c>
      <c r="L34" s="74">
        <v>0</v>
      </c>
      <c r="M34" s="74">
        <v>11013</v>
      </c>
      <c r="N34" s="74">
        <v>11013</v>
      </c>
      <c r="O34" s="74">
        <v>0</v>
      </c>
      <c r="P34" s="74">
        <v>7732</v>
      </c>
      <c r="Q34" s="74">
        <v>7732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555</v>
      </c>
      <c r="B35" s="54" t="s">
        <v>610</v>
      </c>
      <c r="C35" s="53" t="s">
        <v>611</v>
      </c>
      <c r="D35" s="74">
        <f t="shared" si="7"/>
        <v>20959</v>
      </c>
      <c r="E35" s="74">
        <f t="shared" si="8"/>
        <v>17378</v>
      </c>
      <c r="F35" s="74">
        <f t="shared" si="9"/>
        <v>38337</v>
      </c>
      <c r="G35" s="74">
        <f t="shared" si="10"/>
        <v>14112</v>
      </c>
      <c r="H35" s="74">
        <f t="shared" si="11"/>
        <v>11948</v>
      </c>
      <c r="I35" s="74">
        <f t="shared" si="12"/>
        <v>26060</v>
      </c>
      <c r="J35" s="54" t="s">
        <v>806</v>
      </c>
      <c r="K35" s="53" t="s">
        <v>807</v>
      </c>
      <c r="L35" s="74">
        <v>20959</v>
      </c>
      <c r="M35" s="74">
        <v>17378</v>
      </c>
      <c r="N35" s="74">
        <v>38337</v>
      </c>
      <c r="O35" s="74">
        <v>14112</v>
      </c>
      <c r="P35" s="74">
        <v>11948</v>
      </c>
      <c r="Q35" s="74">
        <v>26060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555</v>
      </c>
      <c r="B36" s="54" t="s">
        <v>612</v>
      </c>
      <c r="C36" s="53" t="s">
        <v>613</v>
      </c>
      <c r="D36" s="74">
        <f t="shared" si="7"/>
        <v>0</v>
      </c>
      <c r="E36" s="74">
        <f t="shared" si="8"/>
        <v>0</v>
      </c>
      <c r="F36" s="74">
        <f t="shared" si="9"/>
        <v>0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/>
      <c r="K36" s="53"/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555</v>
      </c>
      <c r="B37" s="54" t="s">
        <v>614</v>
      </c>
      <c r="C37" s="53" t="s">
        <v>615</v>
      </c>
      <c r="D37" s="74">
        <f t="shared" si="7"/>
        <v>0</v>
      </c>
      <c r="E37" s="74">
        <f t="shared" si="8"/>
        <v>0</v>
      </c>
      <c r="F37" s="74">
        <f t="shared" si="9"/>
        <v>0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/>
      <c r="K37" s="53"/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555</v>
      </c>
      <c r="B38" s="54" t="s">
        <v>616</v>
      </c>
      <c r="C38" s="53" t="s">
        <v>617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44040</v>
      </c>
      <c r="I38" s="74">
        <f t="shared" si="12"/>
        <v>44040</v>
      </c>
      <c r="J38" s="54" t="s">
        <v>810</v>
      </c>
      <c r="K38" s="53" t="s">
        <v>811</v>
      </c>
      <c r="L38" s="74">
        <v>0</v>
      </c>
      <c r="M38" s="74">
        <v>0</v>
      </c>
      <c r="N38" s="74">
        <v>0</v>
      </c>
      <c r="O38" s="74">
        <v>0</v>
      </c>
      <c r="P38" s="74">
        <v>44040</v>
      </c>
      <c r="Q38" s="74">
        <v>44040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555</v>
      </c>
      <c r="B39" s="54" t="s">
        <v>618</v>
      </c>
      <c r="C39" s="53" t="s">
        <v>619</v>
      </c>
      <c r="D39" s="74">
        <f t="shared" si="7"/>
        <v>0</v>
      </c>
      <c r="E39" s="74">
        <f t="shared" si="8"/>
        <v>0</v>
      </c>
      <c r="F39" s="74">
        <f t="shared" si="9"/>
        <v>0</v>
      </c>
      <c r="G39" s="74">
        <f t="shared" si="10"/>
        <v>0</v>
      </c>
      <c r="H39" s="74">
        <f t="shared" si="11"/>
        <v>26603</v>
      </c>
      <c r="I39" s="74">
        <f t="shared" si="12"/>
        <v>26603</v>
      </c>
      <c r="J39" s="54" t="s">
        <v>810</v>
      </c>
      <c r="K39" s="53" t="s">
        <v>811</v>
      </c>
      <c r="L39" s="74">
        <v>0</v>
      </c>
      <c r="M39" s="74">
        <v>0</v>
      </c>
      <c r="N39" s="74">
        <v>0</v>
      </c>
      <c r="O39" s="74">
        <v>0</v>
      </c>
      <c r="P39" s="74">
        <v>26603</v>
      </c>
      <c r="Q39" s="74">
        <v>26603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555</v>
      </c>
      <c r="B40" s="54" t="s">
        <v>620</v>
      </c>
      <c r="C40" s="53" t="s">
        <v>621</v>
      </c>
      <c r="D40" s="74">
        <f t="shared" si="7"/>
        <v>0</v>
      </c>
      <c r="E40" s="74">
        <f t="shared" si="8"/>
        <v>138363</v>
      </c>
      <c r="F40" s="74">
        <f t="shared" si="9"/>
        <v>138363</v>
      </c>
      <c r="G40" s="74">
        <f t="shared" si="10"/>
        <v>0</v>
      </c>
      <c r="H40" s="74">
        <f t="shared" si="11"/>
        <v>34748</v>
      </c>
      <c r="I40" s="74">
        <f t="shared" si="12"/>
        <v>34748</v>
      </c>
      <c r="J40" s="54" t="s">
        <v>810</v>
      </c>
      <c r="K40" s="53" t="s">
        <v>811</v>
      </c>
      <c r="L40" s="74">
        <v>0</v>
      </c>
      <c r="M40" s="74">
        <v>0</v>
      </c>
      <c r="N40" s="74">
        <v>0</v>
      </c>
      <c r="O40" s="74">
        <v>0</v>
      </c>
      <c r="P40" s="74">
        <v>34748</v>
      </c>
      <c r="Q40" s="74">
        <v>34748</v>
      </c>
      <c r="R40" s="54" t="s">
        <v>824</v>
      </c>
      <c r="S40" s="53" t="s">
        <v>825</v>
      </c>
      <c r="T40" s="74">
        <v>0</v>
      </c>
      <c r="U40" s="74">
        <v>114451</v>
      </c>
      <c r="V40" s="74">
        <v>114451</v>
      </c>
      <c r="W40" s="74">
        <v>0</v>
      </c>
      <c r="X40" s="74">
        <v>0</v>
      </c>
      <c r="Y40" s="74">
        <v>0</v>
      </c>
      <c r="Z40" s="54" t="s">
        <v>804</v>
      </c>
      <c r="AA40" s="53" t="s">
        <v>805</v>
      </c>
      <c r="AB40" s="74">
        <v>0</v>
      </c>
      <c r="AC40" s="74">
        <v>23912</v>
      </c>
      <c r="AD40" s="74">
        <v>23912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555</v>
      </c>
      <c r="B41" s="54" t="s">
        <v>622</v>
      </c>
      <c r="C41" s="53" t="s">
        <v>623</v>
      </c>
      <c r="D41" s="74">
        <f t="shared" si="7"/>
        <v>0</v>
      </c>
      <c r="E41" s="74">
        <f t="shared" si="8"/>
        <v>434418</v>
      </c>
      <c r="F41" s="74">
        <f t="shared" si="9"/>
        <v>434418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 t="s">
        <v>824</v>
      </c>
      <c r="K41" s="53" t="s">
        <v>825</v>
      </c>
      <c r="L41" s="74">
        <v>0</v>
      </c>
      <c r="M41" s="74">
        <v>377838</v>
      </c>
      <c r="N41" s="74">
        <v>377838</v>
      </c>
      <c r="O41" s="74">
        <v>0</v>
      </c>
      <c r="P41" s="74">
        <v>0</v>
      </c>
      <c r="Q41" s="74">
        <v>0</v>
      </c>
      <c r="R41" s="54" t="s">
        <v>804</v>
      </c>
      <c r="S41" s="53" t="s">
        <v>805</v>
      </c>
      <c r="T41" s="74">
        <v>0</v>
      </c>
      <c r="U41" s="74">
        <v>56580</v>
      </c>
      <c r="V41" s="74">
        <v>56580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555</v>
      </c>
      <c r="B42" s="54" t="s">
        <v>624</v>
      </c>
      <c r="C42" s="53" t="s">
        <v>625</v>
      </c>
      <c r="D42" s="74">
        <f t="shared" si="7"/>
        <v>0</v>
      </c>
      <c r="E42" s="74">
        <f t="shared" si="8"/>
        <v>173601</v>
      </c>
      <c r="F42" s="74">
        <f t="shared" si="9"/>
        <v>173601</v>
      </c>
      <c r="G42" s="74">
        <f t="shared" si="10"/>
        <v>0</v>
      </c>
      <c r="H42" s="74">
        <f t="shared" si="11"/>
        <v>0</v>
      </c>
      <c r="I42" s="74">
        <f t="shared" si="12"/>
        <v>0</v>
      </c>
      <c r="J42" s="54" t="s">
        <v>824</v>
      </c>
      <c r="K42" s="53" t="s">
        <v>825</v>
      </c>
      <c r="L42" s="74">
        <v>0</v>
      </c>
      <c r="M42" s="74">
        <v>143328</v>
      </c>
      <c r="N42" s="74">
        <v>143328</v>
      </c>
      <c r="O42" s="74">
        <v>0</v>
      </c>
      <c r="P42" s="74">
        <v>0</v>
      </c>
      <c r="Q42" s="74">
        <v>0</v>
      </c>
      <c r="R42" s="54" t="s">
        <v>804</v>
      </c>
      <c r="S42" s="53" t="s">
        <v>805</v>
      </c>
      <c r="T42" s="74">
        <v>0</v>
      </c>
      <c r="U42" s="74">
        <v>30273</v>
      </c>
      <c r="V42" s="74">
        <v>30273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626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627</v>
      </c>
      <c r="B2" s="147" t="s">
        <v>628</v>
      </c>
      <c r="C2" s="156" t="s">
        <v>629</v>
      </c>
      <c r="D2" s="165" t="s">
        <v>630</v>
      </c>
      <c r="E2" s="166"/>
      <c r="F2" s="143" t="s">
        <v>631</v>
      </c>
      <c r="G2" s="60"/>
      <c r="H2" s="60"/>
      <c r="I2" s="118"/>
      <c r="J2" s="143" t="s">
        <v>632</v>
      </c>
      <c r="K2" s="60"/>
      <c r="L2" s="60"/>
      <c r="M2" s="118"/>
      <c r="N2" s="143" t="s">
        <v>633</v>
      </c>
      <c r="O2" s="60"/>
      <c r="P2" s="60"/>
      <c r="Q2" s="118"/>
      <c r="R2" s="143" t="s">
        <v>634</v>
      </c>
      <c r="S2" s="60"/>
      <c r="T2" s="60"/>
      <c r="U2" s="118"/>
      <c r="V2" s="143" t="s">
        <v>635</v>
      </c>
      <c r="W2" s="60"/>
      <c r="X2" s="60"/>
      <c r="Y2" s="118"/>
      <c r="Z2" s="143" t="s">
        <v>636</v>
      </c>
      <c r="AA2" s="60"/>
      <c r="AB2" s="60"/>
      <c r="AC2" s="118"/>
      <c r="AD2" s="143" t="s">
        <v>637</v>
      </c>
      <c r="AE2" s="60"/>
      <c r="AF2" s="60"/>
      <c r="AG2" s="118"/>
      <c r="AH2" s="143" t="s">
        <v>638</v>
      </c>
      <c r="AI2" s="60"/>
      <c r="AJ2" s="60"/>
      <c r="AK2" s="118"/>
      <c r="AL2" s="143" t="s">
        <v>639</v>
      </c>
      <c r="AM2" s="60"/>
      <c r="AN2" s="60"/>
      <c r="AO2" s="118"/>
      <c r="AP2" s="143" t="s">
        <v>640</v>
      </c>
      <c r="AQ2" s="60"/>
      <c r="AR2" s="60"/>
      <c r="AS2" s="118"/>
      <c r="AT2" s="143" t="s">
        <v>641</v>
      </c>
      <c r="AU2" s="60"/>
      <c r="AV2" s="60"/>
      <c r="AW2" s="118"/>
      <c r="AX2" s="143" t="s">
        <v>642</v>
      </c>
      <c r="AY2" s="60"/>
      <c r="AZ2" s="60"/>
      <c r="BA2" s="118"/>
      <c r="BB2" s="143" t="s">
        <v>643</v>
      </c>
      <c r="BC2" s="60"/>
      <c r="BD2" s="60"/>
      <c r="BE2" s="118"/>
      <c r="BF2" s="143" t="s">
        <v>644</v>
      </c>
      <c r="BG2" s="60"/>
      <c r="BH2" s="60"/>
      <c r="BI2" s="118"/>
      <c r="BJ2" s="143" t="s">
        <v>645</v>
      </c>
      <c r="BK2" s="60"/>
      <c r="BL2" s="60"/>
      <c r="BM2" s="118"/>
      <c r="BN2" s="143" t="s">
        <v>646</v>
      </c>
      <c r="BO2" s="60"/>
      <c r="BP2" s="60"/>
      <c r="BQ2" s="118"/>
      <c r="BR2" s="143" t="s">
        <v>647</v>
      </c>
      <c r="BS2" s="60"/>
      <c r="BT2" s="60"/>
      <c r="BU2" s="118"/>
      <c r="BV2" s="143" t="s">
        <v>648</v>
      </c>
      <c r="BW2" s="60"/>
      <c r="BX2" s="60"/>
      <c r="BY2" s="118"/>
      <c r="BZ2" s="143" t="s">
        <v>649</v>
      </c>
      <c r="CA2" s="60"/>
      <c r="CB2" s="60"/>
      <c r="CC2" s="118"/>
      <c r="CD2" s="143" t="s">
        <v>650</v>
      </c>
      <c r="CE2" s="60"/>
      <c r="CF2" s="60"/>
      <c r="CG2" s="118"/>
      <c r="CH2" s="143" t="s">
        <v>651</v>
      </c>
      <c r="CI2" s="60"/>
      <c r="CJ2" s="60"/>
      <c r="CK2" s="118"/>
      <c r="CL2" s="143" t="s">
        <v>652</v>
      </c>
      <c r="CM2" s="60"/>
      <c r="CN2" s="60"/>
      <c r="CO2" s="118"/>
      <c r="CP2" s="143" t="s">
        <v>653</v>
      </c>
      <c r="CQ2" s="60"/>
      <c r="CR2" s="60"/>
      <c r="CS2" s="118"/>
      <c r="CT2" s="143" t="s">
        <v>654</v>
      </c>
      <c r="CU2" s="60"/>
      <c r="CV2" s="60"/>
      <c r="CW2" s="118"/>
      <c r="CX2" s="143" t="s">
        <v>655</v>
      </c>
      <c r="CY2" s="60"/>
      <c r="CZ2" s="60"/>
      <c r="DA2" s="118"/>
      <c r="DB2" s="143" t="s">
        <v>656</v>
      </c>
      <c r="DC2" s="60"/>
      <c r="DD2" s="60"/>
      <c r="DE2" s="118"/>
      <c r="DF2" s="143" t="s">
        <v>657</v>
      </c>
      <c r="DG2" s="60"/>
      <c r="DH2" s="60"/>
      <c r="DI2" s="118"/>
      <c r="DJ2" s="143" t="s">
        <v>658</v>
      </c>
      <c r="DK2" s="60"/>
      <c r="DL2" s="60"/>
      <c r="DM2" s="118"/>
      <c r="DN2" s="143" t="s">
        <v>659</v>
      </c>
      <c r="DO2" s="60"/>
      <c r="DP2" s="60"/>
      <c r="DQ2" s="118"/>
      <c r="DR2" s="143" t="s">
        <v>660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661</v>
      </c>
      <c r="F4" s="159" t="s">
        <v>662</v>
      </c>
      <c r="G4" s="159" t="s">
        <v>663</v>
      </c>
      <c r="H4" s="159" t="s">
        <v>664</v>
      </c>
      <c r="I4" s="159" t="s">
        <v>665</v>
      </c>
      <c r="J4" s="159" t="s">
        <v>662</v>
      </c>
      <c r="K4" s="159" t="s">
        <v>537</v>
      </c>
      <c r="L4" s="159" t="s">
        <v>0</v>
      </c>
      <c r="M4" s="159" t="s">
        <v>665</v>
      </c>
      <c r="N4" s="159" t="s">
        <v>666</v>
      </c>
      <c r="O4" s="159" t="s">
        <v>663</v>
      </c>
      <c r="P4" s="159" t="s">
        <v>0</v>
      </c>
      <c r="Q4" s="159" t="s">
        <v>661</v>
      </c>
      <c r="R4" s="159" t="s">
        <v>662</v>
      </c>
      <c r="S4" s="159" t="s">
        <v>663</v>
      </c>
      <c r="T4" s="159" t="s">
        <v>664</v>
      </c>
      <c r="U4" s="159" t="s">
        <v>665</v>
      </c>
      <c r="V4" s="159" t="s">
        <v>662</v>
      </c>
      <c r="W4" s="159" t="s">
        <v>537</v>
      </c>
      <c r="X4" s="159" t="s">
        <v>0</v>
      </c>
      <c r="Y4" s="159" t="s">
        <v>665</v>
      </c>
      <c r="Z4" s="159" t="s">
        <v>666</v>
      </c>
      <c r="AA4" s="159" t="s">
        <v>663</v>
      </c>
      <c r="AB4" s="159" t="s">
        <v>0</v>
      </c>
      <c r="AC4" s="159" t="s">
        <v>661</v>
      </c>
      <c r="AD4" s="159" t="s">
        <v>662</v>
      </c>
      <c r="AE4" s="159" t="s">
        <v>663</v>
      </c>
      <c r="AF4" s="159" t="s">
        <v>664</v>
      </c>
      <c r="AG4" s="159" t="s">
        <v>665</v>
      </c>
      <c r="AH4" s="159" t="s">
        <v>662</v>
      </c>
      <c r="AI4" s="159" t="s">
        <v>537</v>
      </c>
      <c r="AJ4" s="159" t="s">
        <v>0</v>
      </c>
      <c r="AK4" s="159" t="s">
        <v>665</v>
      </c>
      <c r="AL4" s="159" t="s">
        <v>666</v>
      </c>
      <c r="AM4" s="159" t="s">
        <v>663</v>
      </c>
      <c r="AN4" s="159" t="s">
        <v>0</v>
      </c>
      <c r="AO4" s="159" t="s">
        <v>667</v>
      </c>
      <c r="AP4" s="159" t="s">
        <v>662</v>
      </c>
      <c r="AQ4" s="159" t="s">
        <v>537</v>
      </c>
      <c r="AR4" s="159" t="s">
        <v>0</v>
      </c>
      <c r="AS4" s="159" t="s">
        <v>665</v>
      </c>
      <c r="AT4" s="159" t="s">
        <v>666</v>
      </c>
      <c r="AU4" s="159" t="s">
        <v>663</v>
      </c>
      <c r="AV4" s="159" t="s">
        <v>0</v>
      </c>
      <c r="AW4" s="159" t="s">
        <v>661</v>
      </c>
      <c r="AX4" s="159" t="s">
        <v>662</v>
      </c>
      <c r="AY4" s="159" t="s">
        <v>663</v>
      </c>
      <c r="AZ4" s="159" t="s">
        <v>664</v>
      </c>
      <c r="BA4" s="159" t="s">
        <v>665</v>
      </c>
      <c r="BB4" s="159" t="s">
        <v>662</v>
      </c>
      <c r="BC4" s="159" t="s">
        <v>537</v>
      </c>
      <c r="BD4" s="159" t="s">
        <v>0</v>
      </c>
      <c r="BE4" s="159" t="s">
        <v>665</v>
      </c>
      <c r="BF4" s="159" t="s">
        <v>666</v>
      </c>
      <c r="BG4" s="159" t="s">
        <v>663</v>
      </c>
      <c r="BH4" s="159" t="s">
        <v>0</v>
      </c>
      <c r="BI4" s="159" t="s">
        <v>661</v>
      </c>
      <c r="BJ4" s="159" t="s">
        <v>662</v>
      </c>
      <c r="BK4" s="159" t="s">
        <v>663</v>
      </c>
      <c r="BL4" s="159" t="s">
        <v>664</v>
      </c>
      <c r="BM4" s="159" t="s">
        <v>665</v>
      </c>
      <c r="BN4" s="159" t="s">
        <v>662</v>
      </c>
      <c r="BO4" s="159" t="s">
        <v>537</v>
      </c>
      <c r="BP4" s="159" t="s">
        <v>0</v>
      </c>
      <c r="BQ4" s="159" t="s">
        <v>665</v>
      </c>
      <c r="BR4" s="159" t="s">
        <v>666</v>
      </c>
      <c r="BS4" s="159" t="s">
        <v>663</v>
      </c>
      <c r="BT4" s="159" t="s">
        <v>0</v>
      </c>
      <c r="BU4" s="159" t="s">
        <v>661</v>
      </c>
      <c r="BV4" s="159" t="s">
        <v>662</v>
      </c>
      <c r="BW4" s="159" t="s">
        <v>663</v>
      </c>
      <c r="BX4" s="159" t="s">
        <v>664</v>
      </c>
      <c r="BY4" s="159" t="s">
        <v>665</v>
      </c>
      <c r="BZ4" s="159" t="s">
        <v>662</v>
      </c>
      <c r="CA4" s="159" t="s">
        <v>537</v>
      </c>
      <c r="CB4" s="159" t="s">
        <v>0</v>
      </c>
      <c r="CC4" s="159" t="s">
        <v>665</v>
      </c>
      <c r="CD4" s="159" t="s">
        <v>666</v>
      </c>
      <c r="CE4" s="159" t="s">
        <v>663</v>
      </c>
      <c r="CF4" s="159" t="s">
        <v>0</v>
      </c>
      <c r="CG4" s="159" t="s">
        <v>661</v>
      </c>
      <c r="CH4" s="159" t="s">
        <v>662</v>
      </c>
      <c r="CI4" s="159" t="s">
        <v>537</v>
      </c>
      <c r="CJ4" s="159" t="s">
        <v>0</v>
      </c>
      <c r="CK4" s="159" t="s">
        <v>661</v>
      </c>
      <c r="CL4" s="159" t="s">
        <v>662</v>
      </c>
      <c r="CM4" s="159" t="s">
        <v>537</v>
      </c>
      <c r="CN4" s="159" t="s">
        <v>0</v>
      </c>
      <c r="CO4" s="159" t="s">
        <v>661</v>
      </c>
      <c r="CP4" s="159" t="s">
        <v>662</v>
      </c>
      <c r="CQ4" s="159" t="s">
        <v>537</v>
      </c>
      <c r="CR4" s="159" t="s">
        <v>0</v>
      </c>
      <c r="CS4" s="159" t="s">
        <v>661</v>
      </c>
      <c r="CT4" s="159" t="s">
        <v>662</v>
      </c>
      <c r="CU4" s="159" t="s">
        <v>537</v>
      </c>
      <c r="CV4" s="159" t="s">
        <v>0</v>
      </c>
      <c r="CW4" s="159" t="s">
        <v>661</v>
      </c>
      <c r="CX4" s="159" t="s">
        <v>662</v>
      </c>
      <c r="CY4" s="159" t="s">
        <v>537</v>
      </c>
      <c r="CZ4" s="159" t="s">
        <v>0</v>
      </c>
      <c r="DA4" s="159" t="s">
        <v>661</v>
      </c>
      <c r="DB4" s="159" t="s">
        <v>662</v>
      </c>
      <c r="DC4" s="159" t="s">
        <v>537</v>
      </c>
      <c r="DD4" s="159" t="s">
        <v>0</v>
      </c>
      <c r="DE4" s="159" t="s">
        <v>661</v>
      </c>
      <c r="DF4" s="159" t="s">
        <v>662</v>
      </c>
      <c r="DG4" s="159" t="s">
        <v>537</v>
      </c>
      <c r="DH4" s="159" t="s">
        <v>0</v>
      </c>
      <c r="DI4" s="159" t="s">
        <v>661</v>
      </c>
      <c r="DJ4" s="159" t="s">
        <v>662</v>
      </c>
      <c r="DK4" s="159" t="s">
        <v>537</v>
      </c>
      <c r="DL4" s="159" t="s">
        <v>0</v>
      </c>
      <c r="DM4" s="159" t="s">
        <v>661</v>
      </c>
      <c r="DN4" s="159" t="s">
        <v>662</v>
      </c>
      <c r="DO4" s="159" t="s">
        <v>537</v>
      </c>
      <c r="DP4" s="159" t="s">
        <v>0</v>
      </c>
      <c r="DQ4" s="159" t="s">
        <v>661</v>
      </c>
      <c r="DR4" s="159" t="s">
        <v>662</v>
      </c>
      <c r="DS4" s="159" t="s">
        <v>537</v>
      </c>
      <c r="DT4" s="159" t="s">
        <v>0</v>
      </c>
      <c r="DU4" s="159" t="s">
        <v>661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668</v>
      </c>
      <c r="E6" s="142" t="s">
        <v>668</v>
      </c>
      <c r="F6" s="164"/>
      <c r="G6" s="161"/>
      <c r="H6" s="142" t="s">
        <v>668</v>
      </c>
      <c r="I6" s="142" t="s">
        <v>668</v>
      </c>
      <c r="J6" s="164"/>
      <c r="K6" s="161"/>
      <c r="L6" s="142" t="s">
        <v>668</v>
      </c>
      <c r="M6" s="142" t="s">
        <v>668</v>
      </c>
      <c r="N6" s="164"/>
      <c r="O6" s="161"/>
      <c r="P6" s="142" t="s">
        <v>668</v>
      </c>
      <c r="Q6" s="142" t="s">
        <v>668</v>
      </c>
      <c r="R6" s="164"/>
      <c r="S6" s="161"/>
      <c r="T6" s="142" t="s">
        <v>668</v>
      </c>
      <c r="U6" s="142" t="s">
        <v>668</v>
      </c>
      <c r="V6" s="164"/>
      <c r="W6" s="161"/>
      <c r="X6" s="142" t="s">
        <v>668</v>
      </c>
      <c r="Y6" s="142" t="s">
        <v>668</v>
      </c>
      <c r="Z6" s="164"/>
      <c r="AA6" s="161"/>
      <c r="AB6" s="142" t="s">
        <v>668</v>
      </c>
      <c r="AC6" s="142" t="s">
        <v>668</v>
      </c>
      <c r="AD6" s="164"/>
      <c r="AE6" s="161"/>
      <c r="AF6" s="142" t="s">
        <v>668</v>
      </c>
      <c r="AG6" s="142" t="s">
        <v>668</v>
      </c>
      <c r="AH6" s="164"/>
      <c r="AI6" s="161"/>
      <c r="AJ6" s="142" t="s">
        <v>668</v>
      </c>
      <c r="AK6" s="142" t="s">
        <v>668</v>
      </c>
      <c r="AL6" s="164"/>
      <c r="AM6" s="161"/>
      <c r="AN6" s="142" t="s">
        <v>668</v>
      </c>
      <c r="AO6" s="142" t="s">
        <v>668</v>
      </c>
      <c r="AP6" s="164"/>
      <c r="AQ6" s="161"/>
      <c r="AR6" s="142" t="s">
        <v>668</v>
      </c>
      <c r="AS6" s="142" t="s">
        <v>668</v>
      </c>
      <c r="AT6" s="164"/>
      <c r="AU6" s="161"/>
      <c r="AV6" s="142" t="s">
        <v>668</v>
      </c>
      <c r="AW6" s="142" t="s">
        <v>668</v>
      </c>
      <c r="AX6" s="164"/>
      <c r="AY6" s="161"/>
      <c r="AZ6" s="142" t="s">
        <v>668</v>
      </c>
      <c r="BA6" s="142" t="s">
        <v>668</v>
      </c>
      <c r="BB6" s="164"/>
      <c r="BC6" s="161"/>
      <c r="BD6" s="142" t="s">
        <v>668</v>
      </c>
      <c r="BE6" s="142" t="s">
        <v>668</v>
      </c>
      <c r="BF6" s="164"/>
      <c r="BG6" s="161"/>
      <c r="BH6" s="142" t="s">
        <v>668</v>
      </c>
      <c r="BI6" s="142" t="s">
        <v>668</v>
      </c>
      <c r="BJ6" s="164"/>
      <c r="BK6" s="161"/>
      <c r="BL6" s="142" t="s">
        <v>668</v>
      </c>
      <c r="BM6" s="142" t="s">
        <v>668</v>
      </c>
      <c r="BN6" s="164"/>
      <c r="BO6" s="161"/>
      <c r="BP6" s="142" t="s">
        <v>668</v>
      </c>
      <c r="BQ6" s="142" t="s">
        <v>668</v>
      </c>
      <c r="BR6" s="164"/>
      <c r="BS6" s="161"/>
      <c r="BT6" s="142" t="s">
        <v>668</v>
      </c>
      <c r="BU6" s="142" t="s">
        <v>668</v>
      </c>
      <c r="BV6" s="164"/>
      <c r="BW6" s="161"/>
      <c r="BX6" s="142" t="s">
        <v>668</v>
      </c>
      <c r="BY6" s="142" t="s">
        <v>668</v>
      </c>
      <c r="BZ6" s="164"/>
      <c r="CA6" s="161"/>
      <c r="CB6" s="142" t="s">
        <v>668</v>
      </c>
      <c r="CC6" s="142" t="s">
        <v>668</v>
      </c>
      <c r="CD6" s="164"/>
      <c r="CE6" s="161"/>
      <c r="CF6" s="142" t="s">
        <v>668</v>
      </c>
      <c r="CG6" s="142" t="s">
        <v>668</v>
      </c>
      <c r="CH6" s="164"/>
      <c r="CI6" s="161"/>
      <c r="CJ6" s="142" t="s">
        <v>668</v>
      </c>
      <c r="CK6" s="142" t="s">
        <v>668</v>
      </c>
      <c r="CL6" s="164"/>
      <c r="CM6" s="161"/>
      <c r="CN6" s="142" t="s">
        <v>668</v>
      </c>
      <c r="CO6" s="142" t="s">
        <v>668</v>
      </c>
      <c r="CP6" s="164"/>
      <c r="CQ6" s="161"/>
      <c r="CR6" s="142" t="s">
        <v>668</v>
      </c>
      <c r="CS6" s="142" t="s">
        <v>668</v>
      </c>
      <c r="CT6" s="164"/>
      <c r="CU6" s="161"/>
      <c r="CV6" s="142" t="s">
        <v>668</v>
      </c>
      <c r="CW6" s="142" t="s">
        <v>668</v>
      </c>
      <c r="CX6" s="164"/>
      <c r="CY6" s="161"/>
      <c r="CZ6" s="142" t="s">
        <v>668</v>
      </c>
      <c r="DA6" s="142" t="s">
        <v>668</v>
      </c>
      <c r="DB6" s="164"/>
      <c r="DC6" s="161"/>
      <c r="DD6" s="142" t="s">
        <v>668</v>
      </c>
      <c r="DE6" s="142" t="s">
        <v>668</v>
      </c>
      <c r="DF6" s="164"/>
      <c r="DG6" s="161"/>
      <c r="DH6" s="142" t="s">
        <v>668</v>
      </c>
      <c r="DI6" s="142" t="s">
        <v>668</v>
      </c>
      <c r="DJ6" s="164"/>
      <c r="DK6" s="161"/>
      <c r="DL6" s="142" t="s">
        <v>668</v>
      </c>
      <c r="DM6" s="142" t="s">
        <v>668</v>
      </c>
      <c r="DN6" s="164"/>
      <c r="DO6" s="161"/>
      <c r="DP6" s="142" t="s">
        <v>668</v>
      </c>
      <c r="DQ6" s="142" t="s">
        <v>668</v>
      </c>
      <c r="DR6" s="164"/>
      <c r="DS6" s="161"/>
      <c r="DT6" s="142" t="s">
        <v>668</v>
      </c>
      <c r="DU6" s="142" t="s">
        <v>668</v>
      </c>
    </row>
    <row r="7" spans="1:125" s="61" customFormat="1" ht="12" customHeight="1">
      <c r="A7" s="48" t="s">
        <v>669</v>
      </c>
      <c r="B7" s="48">
        <v>10000</v>
      </c>
      <c r="C7" s="48" t="s">
        <v>670</v>
      </c>
      <c r="D7" s="70">
        <f>SUM(D8:D19)</f>
        <v>2641492</v>
      </c>
      <c r="E7" s="70">
        <f>SUM(E8:E19)</f>
        <v>1015952</v>
      </c>
      <c r="F7" s="49">
        <f>COUNTIF(F8:F19,"&lt;&gt;")</f>
        <v>11</v>
      </c>
      <c r="G7" s="49">
        <f>COUNTIF(G8:G19,"&lt;&gt;")</f>
        <v>11</v>
      </c>
      <c r="H7" s="70">
        <f>SUM(H8:H19)</f>
        <v>1354203</v>
      </c>
      <c r="I7" s="70">
        <f>SUM(I8:I19)</f>
        <v>624150</v>
      </c>
      <c r="J7" s="49">
        <f>COUNTIF(J8:J19,"&lt;&gt;")</f>
        <v>11</v>
      </c>
      <c r="K7" s="49">
        <f>COUNTIF(K8:K19,"&lt;&gt;")</f>
        <v>11</v>
      </c>
      <c r="L7" s="70">
        <f>SUM(L8:L19)</f>
        <v>919721</v>
      </c>
      <c r="M7" s="70">
        <f>SUM(M8:M19)</f>
        <v>257173</v>
      </c>
      <c r="N7" s="49">
        <f>COUNTIF(N8:N19,"&lt;&gt;")</f>
        <v>8</v>
      </c>
      <c r="O7" s="49">
        <f>COUNTIF(O8:O19,"&lt;&gt;")</f>
        <v>8</v>
      </c>
      <c r="P7" s="70">
        <f>SUM(P8:P19)</f>
        <v>337295</v>
      </c>
      <c r="Q7" s="70">
        <f>SUM(Q8:Q19)</f>
        <v>86609</v>
      </c>
      <c r="R7" s="49">
        <f>COUNTIF(R8:R19,"&lt;&gt;")</f>
        <v>3</v>
      </c>
      <c r="S7" s="49">
        <f>COUNTIF(S8:S19,"&lt;&gt;")</f>
        <v>3</v>
      </c>
      <c r="T7" s="70">
        <f>SUM(T8:T19)</f>
        <v>30273</v>
      </c>
      <c r="U7" s="70">
        <f>SUM(U8:U19)</f>
        <v>48020</v>
      </c>
      <c r="V7" s="49">
        <f>COUNTIF(V8:V19,"&lt;&gt;")</f>
        <v>0</v>
      </c>
      <c r="W7" s="49">
        <f>COUNTIF(W8:W19,"&lt;&gt;")</f>
        <v>0</v>
      </c>
      <c r="X7" s="70">
        <f>SUM(X8:X19)</f>
        <v>0</v>
      </c>
      <c r="Y7" s="70">
        <f>SUM(Y8:Y19)</f>
        <v>0</v>
      </c>
      <c r="Z7" s="49">
        <f>COUNTIF(Z8:Z19,"&lt;&gt;")</f>
        <v>0</v>
      </c>
      <c r="AA7" s="49">
        <f>COUNTIF(AA8:AA19,"&lt;&gt;")</f>
        <v>0</v>
      </c>
      <c r="AB7" s="70">
        <f>SUM(AB8:AB19)</f>
        <v>0</v>
      </c>
      <c r="AC7" s="70">
        <f>SUM(AC8:AC19)</f>
        <v>0</v>
      </c>
      <c r="AD7" s="49">
        <f>COUNTIF(AD8:AD19,"&lt;&gt;")</f>
        <v>0</v>
      </c>
      <c r="AE7" s="49">
        <f>COUNTIF(AE8:AE19,"&lt;&gt;")</f>
        <v>0</v>
      </c>
      <c r="AF7" s="70">
        <f>SUM(AF8:AF19)</f>
        <v>0</v>
      </c>
      <c r="AG7" s="70">
        <f>SUM(AG8:AG19)</f>
        <v>0</v>
      </c>
      <c r="AH7" s="49">
        <f>COUNTIF(AH8:AH19,"&lt;&gt;")</f>
        <v>0</v>
      </c>
      <c r="AI7" s="49">
        <f>COUNTIF(AI8:AI19,"&lt;&gt;")</f>
        <v>0</v>
      </c>
      <c r="AJ7" s="70">
        <f>SUM(AJ8:AJ19)</f>
        <v>0</v>
      </c>
      <c r="AK7" s="70">
        <f>SUM(AK8:AK19)</f>
        <v>0</v>
      </c>
      <c r="AL7" s="49">
        <f>COUNTIF(AL8:AL19,"&lt;&gt;")</f>
        <v>0</v>
      </c>
      <c r="AM7" s="49">
        <f>COUNTIF(AM8:AM19,"&lt;&gt;")</f>
        <v>0</v>
      </c>
      <c r="AN7" s="70">
        <f>SUM(AN8:AN19)</f>
        <v>0</v>
      </c>
      <c r="AO7" s="70">
        <f>SUM(AO8:AO19)</f>
        <v>0</v>
      </c>
      <c r="AP7" s="49">
        <f>COUNTIF(AP8:AP19,"&lt;&gt;")</f>
        <v>0</v>
      </c>
      <c r="AQ7" s="49">
        <f>COUNTIF(AQ8:AQ19,"&lt;&gt;")</f>
        <v>0</v>
      </c>
      <c r="AR7" s="70">
        <f>SUM(AR8:AR19)</f>
        <v>0</v>
      </c>
      <c r="AS7" s="70">
        <f>SUM(AS8:AS19)</f>
        <v>0</v>
      </c>
      <c r="AT7" s="49">
        <f>COUNTIF(AT8:AT19,"&lt;&gt;")</f>
        <v>0</v>
      </c>
      <c r="AU7" s="49">
        <f>COUNTIF(AU8:AU19,"&lt;&gt;")</f>
        <v>0</v>
      </c>
      <c r="AV7" s="70">
        <f>SUM(AV8:AV19)</f>
        <v>0</v>
      </c>
      <c r="AW7" s="70">
        <f>SUM(AW8:AW19)</f>
        <v>0</v>
      </c>
      <c r="AX7" s="49">
        <f>COUNTIF(AX8:AX19,"&lt;&gt;")</f>
        <v>0</v>
      </c>
      <c r="AY7" s="49">
        <f>COUNTIF(AY8:AY19,"&lt;&gt;")</f>
        <v>0</v>
      </c>
      <c r="AZ7" s="70">
        <f>SUM(AZ8:AZ19)</f>
        <v>0</v>
      </c>
      <c r="BA7" s="70">
        <f>SUM(BA8:BA19)</f>
        <v>0</v>
      </c>
      <c r="BB7" s="49">
        <f>COUNTIF(BB8:BB19,"&lt;&gt;")</f>
        <v>0</v>
      </c>
      <c r="BC7" s="49">
        <f>COUNTIF(BC8:BC19,"&lt;&gt;")</f>
        <v>0</v>
      </c>
      <c r="BD7" s="70">
        <f>SUM(BD8:BD19)</f>
        <v>0</v>
      </c>
      <c r="BE7" s="70">
        <f>SUM(BE8:BE19)</f>
        <v>0</v>
      </c>
      <c r="BF7" s="49">
        <f>COUNTIF(BF8:BF19,"&lt;&gt;")</f>
        <v>0</v>
      </c>
      <c r="BG7" s="49">
        <f>COUNTIF(BG8:BG19,"&lt;&gt;")</f>
        <v>0</v>
      </c>
      <c r="BH7" s="70">
        <f>SUM(BH8:BH19)</f>
        <v>0</v>
      </c>
      <c r="BI7" s="70">
        <f>SUM(BI8:BI19)</f>
        <v>0</v>
      </c>
      <c r="BJ7" s="49">
        <f>COUNTIF(BJ8:BJ19,"&lt;&gt;")</f>
        <v>0</v>
      </c>
      <c r="BK7" s="49">
        <f>COUNTIF(BK8:BK19,"&lt;&gt;")</f>
        <v>0</v>
      </c>
      <c r="BL7" s="70">
        <f>SUM(BL8:BL19)</f>
        <v>0</v>
      </c>
      <c r="BM7" s="70">
        <f>SUM(BM8:BM19)</f>
        <v>0</v>
      </c>
      <c r="BN7" s="49">
        <f>COUNTIF(BN8:BN19,"&lt;&gt;")</f>
        <v>0</v>
      </c>
      <c r="BO7" s="49">
        <f>COUNTIF(BO8:BO19,"&lt;&gt;")</f>
        <v>0</v>
      </c>
      <c r="BP7" s="70">
        <f>SUM(BP8:BP19)</f>
        <v>0</v>
      </c>
      <c r="BQ7" s="70">
        <f>SUM(BQ8:BQ19)</f>
        <v>0</v>
      </c>
      <c r="BR7" s="49">
        <f>COUNTIF(BR8:BR19,"&lt;&gt;")</f>
        <v>0</v>
      </c>
      <c r="BS7" s="49">
        <f>COUNTIF(BS8:BS19,"&lt;&gt;")</f>
        <v>0</v>
      </c>
      <c r="BT7" s="70">
        <f>SUM(BT8:BT19)</f>
        <v>0</v>
      </c>
      <c r="BU7" s="70">
        <f>SUM(BU8:BU19)</f>
        <v>0</v>
      </c>
      <c r="BV7" s="49">
        <f>COUNTIF(BV8:BV19,"&lt;&gt;")</f>
        <v>0</v>
      </c>
      <c r="BW7" s="49">
        <f>COUNTIF(BW8:BW19,"&lt;&gt;")</f>
        <v>0</v>
      </c>
      <c r="BX7" s="70">
        <f>SUM(BX8:BX19)</f>
        <v>0</v>
      </c>
      <c r="BY7" s="70">
        <f>SUM(BY8:BY19)</f>
        <v>0</v>
      </c>
      <c r="BZ7" s="49">
        <f>COUNTIF(BZ8:BZ19,"&lt;&gt;")</f>
        <v>0</v>
      </c>
      <c r="CA7" s="49">
        <f>COUNTIF(CA8:CA19,"&lt;&gt;")</f>
        <v>0</v>
      </c>
      <c r="CB7" s="70">
        <f>SUM(CB8:CB19)</f>
        <v>0</v>
      </c>
      <c r="CC7" s="70">
        <f>SUM(CC8:CC19)</f>
        <v>0</v>
      </c>
      <c r="CD7" s="49">
        <f>COUNTIF(CD8:CD19,"&lt;&gt;")</f>
        <v>0</v>
      </c>
      <c r="CE7" s="49">
        <f>COUNTIF(CE8:CE19,"&lt;&gt;")</f>
        <v>0</v>
      </c>
      <c r="CF7" s="70">
        <f>SUM(CF8:CF19)</f>
        <v>0</v>
      </c>
      <c r="CG7" s="70">
        <f>SUM(CG8:CG19)</f>
        <v>0</v>
      </c>
      <c r="CH7" s="49">
        <f>COUNTIF(CH8:CH19,"&lt;&gt;")</f>
        <v>0</v>
      </c>
      <c r="CI7" s="49">
        <f>COUNTIF(CI8:CI19,"&lt;&gt;")</f>
        <v>0</v>
      </c>
      <c r="CJ7" s="70">
        <f>SUM(CJ8:CJ19)</f>
        <v>0</v>
      </c>
      <c r="CK7" s="70">
        <f>SUM(CK8:CK19)</f>
        <v>0</v>
      </c>
      <c r="CL7" s="49">
        <f>COUNTIF(CL8:CL19,"&lt;&gt;")</f>
        <v>0</v>
      </c>
      <c r="CM7" s="49">
        <f>COUNTIF(CM8:CM19,"&lt;&gt;")</f>
        <v>0</v>
      </c>
      <c r="CN7" s="70">
        <f>SUM(CN8:CN19)</f>
        <v>0</v>
      </c>
      <c r="CO7" s="70">
        <f>SUM(CO8:CO19)</f>
        <v>0</v>
      </c>
      <c r="CP7" s="49">
        <f>COUNTIF(CP8:CP19,"&lt;&gt;")</f>
        <v>0</v>
      </c>
      <c r="CQ7" s="49">
        <f>COUNTIF(CQ8:CQ19,"&lt;&gt;")</f>
        <v>0</v>
      </c>
      <c r="CR7" s="70">
        <f>SUM(CR8:CR19)</f>
        <v>0</v>
      </c>
      <c r="CS7" s="70">
        <f>SUM(CS8:CS19)</f>
        <v>0</v>
      </c>
      <c r="CT7" s="49">
        <f>COUNTIF(CT8:CT19,"&lt;&gt;")</f>
        <v>0</v>
      </c>
      <c r="CU7" s="49">
        <f>COUNTIF(CU8:CU19,"&lt;&gt;")</f>
        <v>0</v>
      </c>
      <c r="CV7" s="70">
        <f>SUM(CV8:CV19)</f>
        <v>0</v>
      </c>
      <c r="CW7" s="70">
        <f>SUM(CW8:CW19)</f>
        <v>0</v>
      </c>
      <c r="CX7" s="49">
        <f>COUNTIF(CX8:CX19,"&lt;&gt;")</f>
        <v>0</v>
      </c>
      <c r="CY7" s="49">
        <f>COUNTIF(CY8:CY19,"&lt;&gt;")</f>
        <v>0</v>
      </c>
      <c r="CZ7" s="70">
        <f>SUM(CZ8:CZ19)</f>
        <v>0</v>
      </c>
      <c r="DA7" s="70">
        <f>SUM(DA8:DA19)</f>
        <v>0</v>
      </c>
      <c r="DB7" s="49">
        <f>COUNTIF(DB8:DB19,"&lt;&gt;")</f>
        <v>0</v>
      </c>
      <c r="DC7" s="49">
        <f>COUNTIF(DC8:DC19,"&lt;&gt;")</f>
        <v>0</v>
      </c>
      <c r="DD7" s="70">
        <f>SUM(DD8:DD19)</f>
        <v>0</v>
      </c>
      <c r="DE7" s="70">
        <f>SUM(DE8:DE19)</f>
        <v>0</v>
      </c>
      <c r="DF7" s="49">
        <f>COUNTIF(DF8:DF19,"&lt;&gt;")</f>
        <v>0</v>
      </c>
      <c r="DG7" s="49">
        <f>COUNTIF(DG8:DG19,"&lt;&gt;")</f>
        <v>0</v>
      </c>
      <c r="DH7" s="70">
        <f>SUM(DH8:DH19)</f>
        <v>0</v>
      </c>
      <c r="DI7" s="70">
        <f>SUM(DI8:DI19)</f>
        <v>0</v>
      </c>
      <c r="DJ7" s="49">
        <f>COUNTIF(DJ8:DJ19,"&lt;&gt;")</f>
        <v>0</v>
      </c>
      <c r="DK7" s="49">
        <f>COUNTIF(DK8:DK19,"&lt;&gt;")</f>
        <v>0</v>
      </c>
      <c r="DL7" s="70">
        <f>SUM(DL8:DL19)</f>
        <v>0</v>
      </c>
      <c r="DM7" s="70">
        <f>SUM(DM8:DM19)</f>
        <v>0</v>
      </c>
      <c r="DN7" s="49">
        <f>COUNTIF(DN8:DN19,"&lt;&gt;")</f>
        <v>0</v>
      </c>
      <c r="DO7" s="49">
        <f>COUNTIF(DO8:DO19,"&lt;&gt;")</f>
        <v>0</v>
      </c>
      <c r="DP7" s="70">
        <f>SUM(DP8:DP19)</f>
        <v>0</v>
      </c>
      <c r="DQ7" s="70">
        <f>SUM(DQ8:DQ19)</f>
        <v>0</v>
      </c>
      <c r="DR7" s="49">
        <f>COUNTIF(DR8:DR19,"&lt;&gt;")</f>
        <v>0</v>
      </c>
      <c r="DS7" s="49">
        <f>COUNTIF(DS8:DS19,"&lt;&gt;")</f>
        <v>0</v>
      </c>
      <c r="DT7" s="70">
        <f>SUM(DT8:DT19)</f>
        <v>0</v>
      </c>
      <c r="DU7" s="70">
        <f>SUM(DU8:DU19)</f>
        <v>0</v>
      </c>
    </row>
    <row r="8" spans="1:125" s="50" customFormat="1" ht="12" customHeight="1">
      <c r="A8" s="51" t="s">
        <v>669</v>
      </c>
      <c r="B8" s="64" t="s">
        <v>671</v>
      </c>
      <c r="C8" s="51" t="s">
        <v>672</v>
      </c>
      <c r="D8" s="72">
        <f aca="true" t="shared" si="0" ref="D8:D19">SUM(H8,L8,P8,T8,X8,AB8,AF8,AJ8,AN8,AR8,AV8,AZ8,BD8,BH8,BL8,BP8,BT8,BX8,CB8,CF8,CJ8,CN8,CR8,CV8,CZ8,DD8,DH8,DL8,DP8,DT8)</f>
        <v>0</v>
      </c>
      <c r="E8" s="72">
        <f aca="true" t="shared" si="1" ref="E8:E19">SUM(I8,M8,Q8,U8,Y8,AC8,AG8,AK8,AO8,AS8,AW8,BA8,BE8,BI8,BM8,BQ8,BU8,BY8,CC8,CG8,CK8,CO8,CS8,CW8,DA8,DE8,DI8,DM8,DQ8,DU8)</f>
        <v>0</v>
      </c>
      <c r="F8" s="66"/>
      <c r="G8" s="52"/>
      <c r="H8" s="72">
        <v>0</v>
      </c>
      <c r="I8" s="72">
        <v>0</v>
      </c>
      <c r="J8" s="66"/>
      <c r="K8" s="52"/>
      <c r="L8" s="72">
        <v>0</v>
      </c>
      <c r="M8" s="72">
        <v>0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669</v>
      </c>
      <c r="B9" s="64" t="s">
        <v>673</v>
      </c>
      <c r="C9" s="51" t="s">
        <v>674</v>
      </c>
      <c r="D9" s="72">
        <f t="shared" si="0"/>
        <v>170084</v>
      </c>
      <c r="E9" s="72">
        <f t="shared" si="1"/>
        <v>88735</v>
      </c>
      <c r="F9" s="66" t="s">
        <v>826</v>
      </c>
      <c r="G9" s="52" t="s">
        <v>827</v>
      </c>
      <c r="H9" s="72">
        <v>133125</v>
      </c>
      <c r="I9" s="72">
        <v>69453</v>
      </c>
      <c r="J9" s="66" t="s">
        <v>828</v>
      </c>
      <c r="K9" s="52" t="s">
        <v>829</v>
      </c>
      <c r="L9" s="72">
        <v>36959</v>
      </c>
      <c r="M9" s="72">
        <v>19282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669</v>
      </c>
      <c r="B10" s="64" t="s">
        <v>675</v>
      </c>
      <c r="C10" s="51" t="s">
        <v>676</v>
      </c>
      <c r="D10" s="72">
        <f t="shared" si="0"/>
        <v>0</v>
      </c>
      <c r="E10" s="72">
        <f t="shared" si="1"/>
        <v>244438</v>
      </c>
      <c r="F10" s="66" t="s">
        <v>830</v>
      </c>
      <c r="G10" s="52" t="s">
        <v>831</v>
      </c>
      <c r="H10" s="72">
        <v>0</v>
      </c>
      <c r="I10" s="72">
        <v>139047</v>
      </c>
      <c r="J10" s="66" t="s">
        <v>832</v>
      </c>
      <c r="K10" s="52" t="s">
        <v>833</v>
      </c>
      <c r="L10" s="72">
        <v>0</v>
      </c>
      <c r="M10" s="72">
        <v>44040</v>
      </c>
      <c r="N10" s="66" t="s">
        <v>834</v>
      </c>
      <c r="O10" s="52" t="s">
        <v>835</v>
      </c>
      <c r="P10" s="72">
        <v>0</v>
      </c>
      <c r="Q10" s="72">
        <v>26603</v>
      </c>
      <c r="R10" s="66" t="s">
        <v>836</v>
      </c>
      <c r="S10" s="52" t="s">
        <v>837</v>
      </c>
      <c r="T10" s="72">
        <v>0</v>
      </c>
      <c r="U10" s="72">
        <v>34748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669</v>
      </c>
      <c r="B11" s="64" t="s">
        <v>677</v>
      </c>
      <c r="C11" s="51" t="s">
        <v>678</v>
      </c>
      <c r="D11" s="72">
        <f t="shared" si="0"/>
        <v>299281</v>
      </c>
      <c r="E11" s="72">
        <f t="shared" si="1"/>
        <v>99181</v>
      </c>
      <c r="F11" s="66" t="s">
        <v>838</v>
      </c>
      <c r="G11" s="52" t="s">
        <v>839</v>
      </c>
      <c r="H11" s="72">
        <v>137429</v>
      </c>
      <c r="I11" s="72">
        <v>35025</v>
      </c>
      <c r="J11" s="66" t="s">
        <v>840</v>
      </c>
      <c r="K11" s="52" t="s">
        <v>841</v>
      </c>
      <c r="L11" s="72">
        <v>125971</v>
      </c>
      <c r="M11" s="72">
        <v>49463</v>
      </c>
      <c r="N11" s="66" t="s">
        <v>842</v>
      </c>
      <c r="O11" s="52" t="s">
        <v>843</v>
      </c>
      <c r="P11" s="72">
        <v>35881</v>
      </c>
      <c r="Q11" s="72">
        <v>14693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669</v>
      </c>
      <c r="B12" s="54" t="s">
        <v>679</v>
      </c>
      <c r="C12" s="53" t="s">
        <v>680</v>
      </c>
      <c r="D12" s="74">
        <f t="shared" si="0"/>
        <v>0</v>
      </c>
      <c r="E12" s="74">
        <f t="shared" si="1"/>
        <v>94806</v>
      </c>
      <c r="F12" s="54" t="s">
        <v>844</v>
      </c>
      <c r="G12" s="53" t="s">
        <v>845</v>
      </c>
      <c r="H12" s="74">
        <v>0</v>
      </c>
      <c r="I12" s="74">
        <v>29029</v>
      </c>
      <c r="J12" s="54" t="s">
        <v>846</v>
      </c>
      <c r="K12" s="53" t="s">
        <v>847</v>
      </c>
      <c r="L12" s="74">
        <v>0</v>
      </c>
      <c r="M12" s="74">
        <v>36132</v>
      </c>
      <c r="N12" s="54" t="s">
        <v>848</v>
      </c>
      <c r="O12" s="53" t="s">
        <v>849</v>
      </c>
      <c r="P12" s="74">
        <v>0</v>
      </c>
      <c r="Q12" s="74">
        <v>16373</v>
      </c>
      <c r="R12" s="54" t="s">
        <v>838</v>
      </c>
      <c r="S12" s="53" t="s">
        <v>839</v>
      </c>
      <c r="T12" s="74">
        <v>0</v>
      </c>
      <c r="U12" s="74">
        <v>13272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669</v>
      </c>
      <c r="B13" s="54" t="s">
        <v>681</v>
      </c>
      <c r="C13" s="53" t="s">
        <v>682</v>
      </c>
      <c r="D13" s="74">
        <f t="shared" si="0"/>
        <v>292904</v>
      </c>
      <c r="E13" s="74">
        <f t="shared" si="1"/>
        <v>0</v>
      </c>
      <c r="F13" s="54" t="s">
        <v>844</v>
      </c>
      <c r="G13" s="53" t="s">
        <v>845</v>
      </c>
      <c r="H13" s="74">
        <v>98694</v>
      </c>
      <c r="I13" s="74">
        <v>0</v>
      </c>
      <c r="J13" s="54" t="s">
        <v>846</v>
      </c>
      <c r="K13" s="53" t="s">
        <v>847</v>
      </c>
      <c r="L13" s="74">
        <v>171371</v>
      </c>
      <c r="M13" s="74">
        <v>0</v>
      </c>
      <c r="N13" s="54" t="s">
        <v>838</v>
      </c>
      <c r="O13" s="53" t="s">
        <v>839</v>
      </c>
      <c r="P13" s="74">
        <v>22839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669</v>
      </c>
      <c r="B14" s="54" t="s">
        <v>683</v>
      </c>
      <c r="C14" s="53" t="s">
        <v>684</v>
      </c>
      <c r="D14" s="74">
        <f t="shared" si="0"/>
        <v>479834</v>
      </c>
      <c r="E14" s="74">
        <f t="shared" si="1"/>
        <v>126568</v>
      </c>
      <c r="F14" s="54" t="s">
        <v>850</v>
      </c>
      <c r="G14" s="53" t="s">
        <v>851</v>
      </c>
      <c r="H14" s="74">
        <v>333226</v>
      </c>
      <c r="I14" s="74">
        <v>92910</v>
      </c>
      <c r="J14" s="54" t="s">
        <v>852</v>
      </c>
      <c r="K14" s="53" t="s">
        <v>853</v>
      </c>
      <c r="L14" s="74">
        <v>85319</v>
      </c>
      <c r="M14" s="74">
        <v>16666</v>
      </c>
      <c r="N14" s="54" t="s">
        <v>854</v>
      </c>
      <c r="O14" s="53" t="s">
        <v>855</v>
      </c>
      <c r="P14" s="74">
        <v>61289</v>
      </c>
      <c r="Q14" s="74">
        <v>16992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669</v>
      </c>
      <c r="B15" s="54" t="s">
        <v>685</v>
      </c>
      <c r="C15" s="53" t="s">
        <v>686</v>
      </c>
      <c r="D15" s="74">
        <f t="shared" si="0"/>
        <v>176126</v>
      </c>
      <c r="E15" s="74">
        <f t="shared" si="1"/>
        <v>93428</v>
      </c>
      <c r="F15" s="54" t="s">
        <v>856</v>
      </c>
      <c r="G15" s="53" t="s">
        <v>857</v>
      </c>
      <c r="H15" s="74">
        <v>147735</v>
      </c>
      <c r="I15" s="74">
        <v>73748</v>
      </c>
      <c r="J15" s="54" t="s">
        <v>858</v>
      </c>
      <c r="K15" s="53" t="s">
        <v>859</v>
      </c>
      <c r="L15" s="74">
        <v>11013</v>
      </c>
      <c r="M15" s="74">
        <v>7732</v>
      </c>
      <c r="N15" s="54" t="s">
        <v>860</v>
      </c>
      <c r="O15" s="53" t="s">
        <v>861</v>
      </c>
      <c r="P15" s="74">
        <v>17378</v>
      </c>
      <c r="Q15" s="74">
        <v>11948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669</v>
      </c>
      <c r="B16" s="54" t="s">
        <v>687</v>
      </c>
      <c r="C16" s="53" t="s">
        <v>688</v>
      </c>
      <c r="D16" s="74">
        <f t="shared" si="0"/>
        <v>49954</v>
      </c>
      <c r="E16" s="74">
        <f t="shared" si="1"/>
        <v>191301</v>
      </c>
      <c r="F16" s="54" t="s">
        <v>862</v>
      </c>
      <c r="G16" s="53" t="s">
        <v>863</v>
      </c>
      <c r="H16" s="74">
        <v>35139</v>
      </c>
      <c r="I16" s="74">
        <v>146191</v>
      </c>
      <c r="J16" s="54" t="s">
        <v>864</v>
      </c>
      <c r="K16" s="53" t="s">
        <v>865</v>
      </c>
      <c r="L16" s="74">
        <v>14815</v>
      </c>
      <c r="M16" s="74">
        <v>45110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669</v>
      </c>
      <c r="B17" s="54" t="s">
        <v>689</v>
      </c>
      <c r="C17" s="53" t="s">
        <v>690</v>
      </c>
      <c r="D17" s="74">
        <f t="shared" si="0"/>
        <v>635617</v>
      </c>
      <c r="E17" s="74">
        <f t="shared" si="1"/>
        <v>0</v>
      </c>
      <c r="F17" s="54" t="s">
        <v>836</v>
      </c>
      <c r="G17" s="53" t="s">
        <v>837</v>
      </c>
      <c r="H17" s="74">
        <v>114451</v>
      </c>
      <c r="I17" s="74">
        <v>0</v>
      </c>
      <c r="J17" s="54" t="s">
        <v>866</v>
      </c>
      <c r="K17" s="53" t="s">
        <v>867</v>
      </c>
      <c r="L17" s="74">
        <v>377838</v>
      </c>
      <c r="M17" s="74">
        <v>0</v>
      </c>
      <c r="N17" s="54" t="s">
        <v>868</v>
      </c>
      <c r="O17" s="53" t="s">
        <v>869</v>
      </c>
      <c r="P17" s="74">
        <v>143328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669</v>
      </c>
      <c r="B18" s="54" t="s">
        <v>691</v>
      </c>
      <c r="C18" s="53" t="s">
        <v>692</v>
      </c>
      <c r="D18" s="74">
        <f t="shared" si="0"/>
        <v>145046</v>
      </c>
      <c r="E18" s="74">
        <f t="shared" si="1"/>
        <v>77495</v>
      </c>
      <c r="F18" s="54" t="s">
        <v>856</v>
      </c>
      <c r="G18" s="53" t="s">
        <v>857</v>
      </c>
      <c r="H18" s="74">
        <v>72523</v>
      </c>
      <c r="I18" s="74">
        <v>38747</v>
      </c>
      <c r="J18" s="54" t="s">
        <v>870</v>
      </c>
      <c r="K18" s="53" t="s">
        <v>871</v>
      </c>
      <c r="L18" s="74">
        <v>72523</v>
      </c>
      <c r="M18" s="74">
        <v>38748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669</v>
      </c>
      <c r="B19" s="54" t="s">
        <v>693</v>
      </c>
      <c r="C19" s="53" t="s">
        <v>694</v>
      </c>
      <c r="D19" s="74">
        <f t="shared" si="0"/>
        <v>392646</v>
      </c>
      <c r="E19" s="74">
        <f t="shared" si="1"/>
        <v>0</v>
      </c>
      <c r="F19" s="54" t="s">
        <v>872</v>
      </c>
      <c r="G19" s="53" t="s">
        <v>873</v>
      </c>
      <c r="H19" s="74">
        <v>281881</v>
      </c>
      <c r="I19" s="74">
        <v>0</v>
      </c>
      <c r="J19" s="54" t="s">
        <v>836</v>
      </c>
      <c r="K19" s="53" t="s">
        <v>837</v>
      </c>
      <c r="L19" s="74">
        <v>23912</v>
      </c>
      <c r="M19" s="74">
        <v>0</v>
      </c>
      <c r="N19" s="54" t="s">
        <v>866</v>
      </c>
      <c r="O19" s="53" t="s">
        <v>867</v>
      </c>
      <c r="P19" s="74">
        <v>56580</v>
      </c>
      <c r="Q19" s="74">
        <v>0</v>
      </c>
      <c r="R19" s="54" t="s">
        <v>868</v>
      </c>
      <c r="S19" s="53" t="s">
        <v>869</v>
      </c>
      <c r="T19" s="74">
        <v>30273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695</v>
      </c>
      <c r="D2" s="25" t="s">
        <v>108</v>
      </c>
      <c r="E2" s="144" t="s">
        <v>696</v>
      </c>
      <c r="F2" s="3"/>
      <c r="G2" s="3"/>
      <c r="H2" s="3"/>
      <c r="I2" s="3"/>
      <c r="J2" s="3"/>
      <c r="K2" s="3"/>
      <c r="L2" s="3" t="str">
        <f>LEFT(D2,2)</f>
        <v>10</v>
      </c>
      <c r="M2" s="3" t="str">
        <f>IF(L2&lt;&gt;"",VLOOKUP(L2,$AK$6:$AL$34,2,FALSE),"-")</f>
        <v>群馬県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697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698</v>
      </c>
      <c r="C6" s="192"/>
      <c r="D6" s="193"/>
      <c r="E6" s="13" t="s">
        <v>42</v>
      </c>
      <c r="F6" s="14" t="s">
        <v>44</v>
      </c>
      <c r="H6" s="169" t="s">
        <v>699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700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6683</v>
      </c>
      <c r="F7" s="17">
        <f aca="true" t="shared" si="1" ref="F7:F12">AF14</f>
        <v>16905</v>
      </c>
      <c r="H7" s="175" t="s">
        <v>548</v>
      </c>
      <c r="I7" s="175" t="s">
        <v>701</v>
      </c>
      <c r="J7" s="169" t="s">
        <v>86</v>
      </c>
      <c r="K7" s="171"/>
      <c r="L7" s="17">
        <f aca="true" t="shared" si="2" ref="L7:L12">AF21</f>
        <v>5572</v>
      </c>
      <c r="M7" s="17">
        <f aca="true" t="shared" si="3" ref="M7:M12">AF42</f>
        <v>0</v>
      </c>
      <c r="AC7" s="15" t="s">
        <v>78</v>
      </c>
      <c r="AD7" s="41" t="s">
        <v>702</v>
      </c>
      <c r="AE7" s="40" t="s">
        <v>703</v>
      </c>
      <c r="AF7" s="36">
        <f aca="true" ca="1" t="shared" si="4" ref="AF7:AF38">IF(AF$2=0,INDIRECT("'"&amp;AD7&amp;"'!"&amp;AE7&amp;$AI$2),0)</f>
        <v>6683</v>
      </c>
      <c r="AG7" s="40"/>
      <c r="AH7" s="122" t="str">
        <f>+'廃棄物事業経費（歳入）'!B7</f>
        <v>10000</v>
      </c>
      <c r="AI7" s="2">
        <v>7</v>
      </c>
      <c r="AK7" s="26" t="s">
        <v>704</v>
      </c>
      <c r="AL7" s="28" t="s">
        <v>8</v>
      </c>
    </row>
    <row r="8" spans="2:38" ht="19.5" customHeight="1">
      <c r="B8" s="187" t="s">
        <v>705</v>
      </c>
      <c r="C8" s="189"/>
      <c r="D8" s="189"/>
      <c r="E8" s="17">
        <f t="shared" si="0"/>
        <v>3239</v>
      </c>
      <c r="F8" s="17">
        <f t="shared" si="1"/>
        <v>18641</v>
      </c>
      <c r="H8" s="178"/>
      <c r="I8" s="178"/>
      <c r="J8" s="169" t="s">
        <v>88</v>
      </c>
      <c r="K8" s="182"/>
      <c r="L8" s="17">
        <f t="shared" si="2"/>
        <v>673649</v>
      </c>
      <c r="M8" s="17">
        <f t="shared" si="3"/>
        <v>451935</v>
      </c>
      <c r="AC8" s="15" t="s">
        <v>705</v>
      </c>
      <c r="AD8" s="41" t="s">
        <v>702</v>
      </c>
      <c r="AE8" s="40" t="s">
        <v>706</v>
      </c>
      <c r="AF8" s="36">
        <f ca="1" t="shared" si="4"/>
        <v>3239</v>
      </c>
      <c r="AG8" s="40"/>
      <c r="AH8" s="122" t="str">
        <f>+'廃棄物事業経費（歳入）'!B8</f>
        <v>10201</v>
      </c>
      <c r="AI8" s="2">
        <v>8</v>
      </c>
      <c r="AK8" s="26" t="s">
        <v>707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5600</v>
      </c>
      <c r="F9" s="17">
        <f t="shared" si="1"/>
        <v>0</v>
      </c>
      <c r="H9" s="178"/>
      <c r="I9" s="178"/>
      <c r="J9" s="169" t="s">
        <v>90</v>
      </c>
      <c r="K9" s="171"/>
      <c r="L9" s="17">
        <f t="shared" si="2"/>
        <v>75040</v>
      </c>
      <c r="M9" s="17">
        <f t="shared" si="3"/>
        <v>0</v>
      </c>
      <c r="AC9" s="15" t="s">
        <v>81</v>
      </c>
      <c r="AD9" s="41" t="s">
        <v>702</v>
      </c>
      <c r="AE9" s="40" t="s">
        <v>708</v>
      </c>
      <c r="AF9" s="36">
        <f ca="1" t="shared" si="4"/>
        <v>5600</v>
      </c>
      <c r="AG9" s="40"/>
      <c r="AH9" s="122" t="str">
        <f>+'廃棄物事業経費（歳入）'!B9</f>
        <v>10202</v>
      </c>
      <c r="AI9" s="2">
        <v>9</v>
      </c>
      <c r="AK9" s="26" t="s">
        <v>709</v>
      </c>
      <c r="AL9" s="28" t="s">
        <v>10</v>
      </c>
    </row>
    <row r="10" spans="2:38" ht="19.5" customHeight="1">
      <c r="B10" s="187" t="s">
        <v>710</v>
      </c>
      <c r="C10" s="189"/>
      <c r="D10" s="189"/>
      <c r="E10" s="17">
        <f t="shared" si="0"/>
        <v>2933378</v>
      </c>
      <c r="F10" s="17">
        <f t="shared" si="1"/>
        <v>380648</v>
      </c>
      <c r="H10" s="178"/>
      <c r="I10" s="179"/>
      <c r="J10" s="169" t="s">
        <v>1</v>
      </c>
      <c r="K10" s="171"/>
      <c r="L10" s="17">
        <f t="shared" si="2"/>
        <v>210444</v>
      </c>
      <c r="M10" s="17">
        <f t="shared" si="3"/>
        <v>0</v>
      </c>
      <c r="AC10" s="15" t="s">
        <v>710</v>
      </c>
      <c r="AD10" s="41" t="s">
        <v>702</v>
      </c>
      <c r="AE10" s="40" t="s">
        <v>711</v>
      </c>
      <c r="AF10" s="36">
        <f ca="1" t="shared" si="4"/>
        <v>2933378</v>
      </c>
      <c r="AG10" s="40"/>
      <c r="AH10" s="122" t="str">
        <f>+'廃棄物事業経費（歳入）'!B10</f>
        <v>10203</v>
      </c>
      <c r="AI10" s="2">
        <v>10</v>
      </c>
      <c r="AK10" s="26" t="s">
        <v>712</v>
      </c>
      <c r="AL10" s="28" t="s">
        <v>11</v>
      </c>
    </row>
    <row r="11" spans="2:38" ht="19.5" customHeight="1">
      <c r="B11" s="187" t="s">
        <v>713</v>
      </c>
      <c r="C11" s="189"/>
      <c r="D11" s="189"/>
      <c r="E11" s="17">
        <f t="shared" si="0"/>
        <v>2641492</v>
      </c>
      <c r="F11" s="17">
        <f t="shared" si="1"/>
        <v>1015952</v>
      </c>
      <c r="H11" s="178"/>
      <c r="I11" s="190" t="s">
        <v>58</v>
      </c>
      <c r="J11" s="190"/>
      <c r="K11" s="190"/>
      <c r="L11" s="17">
        <f t="shared" si="2"/>
        <v>20055</v>
      </c>
      <c r="M11" s="17">
        <f t="shared" si="3"/>
        <v>0</v>
      </c>
      <c r="AC11" s="15" t="s">
        <v>713</v>
      </c>
      <c r="AD11" s="41" t="s">
        <v>702</v>
      </c>
      <c r="AE11" s="40" t="s">
        <v>714</v>
      </c>
      <c r="AF11" s="36">
        <f ca="1" t="shared" si="4"/>
        <v>2641492</v>
      </c>
      <c r="AG11" s="40"/>
      <c r="AH11" s="122" t="str">
        <f>+'廃棄物事業経費（歳入）'!B11</f>
        <v>10204</v>
      </c>
      <c r="AI11" s="2">
        <v>11</v>
      </c>
      <c r="AK11" s="26" t="s">
        <v>715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1148621</v>
      </c>
      <c r="F12" s="17">
        <f t="shared" si="1"/>
        <v>695078</v>
      </c>
      <c r="H12" s="178"/>
      <c r="I12" s="190" t="s">
        <v>716</v>
      </c>
      <c r="J12" s="190"/>
      <c r="K12" s="190"/>
      <c r="L12" s="17">
        <f t="shared" si="2"/>
        <v>226117</v>
      </c>
      <c r="M12" s="17">
        <f t="shared" si="3"/>
        <v>14887</v>
      </c>
      <c r="AC12" s="15" t="s">
        <v>1</v>
      </c>
      <c r="AD12" s="41" t="s">
        <v>702</v>
      </c>
      <c r="AE12" s="40" t="s">
        <v>717</v>
      </c>
      <c r="AF12" s="36">
        <f ca="1" t="shared" si="4"/>
        <v>1148621</v>
      </c>
      <c r="AG12" s="40"/>
      <c r="AH12" s="122" t="str">
        <f>+'廃棄物事業経費（歳入）'!B12</f>
        <v>10205</v>
      </c>
      <c r="AI12" s="2">
        <v>12</v>
      </c>
      <c r="AK12" s="26" t="s">
        <v>718</v>
      </c>
      <c r="AL12" s="28" t="s">
        <v>13</v>
      </c>
    </row>
    <row r="13" spans="2:38" ht="19.5" customHeight="1">
      <c r="B13" s="183" t="s">
        <v>719</v>
      </c>
      <c r="C13" s="191"/>
      <c r="D13" s="191"/>
      <c r="E13" s="18">
        <f>SUM(E7:E12)</f>
        <v>6739013</v>
      </c>
      <c r="F13" s="18">
        <f>SUM(F7:F12)</f>
        <v>2127224</v>
      </c>
      <c r="H13" s="178"/>
      <c r="I13" s="172" t="s">
        <v>552</v>
      </c>
      <c r="J13" s="173"/>
      <c r="K13" s="174"/>
      <c r="L13" s="19">
        <f>SUM(L7:L12)</f>
        <v>1210877</v>
      </c>
      <c r="M13" s="19">
        <f>SUM(M7:M12)</f>
        <v>466822</v>
      </c>
      <c r="AC13" s="15" t="s">
        <v>55</v>
      </c>
      <c r="AD13" s="41" t="s">
        <v>702</v>
      </c>
      <c r="AE13" s="40" t="s">
        <v>720</v>
      </c>
      <c r="AF13" s="36">
        <f ca="1" t="shared" si="4"/>
        <v>16211479</v>
      </c>
      <c r="AG13" s="40"/>
      <c r="AH13" s="122" t="str">
        <f>+'廃棄物事業経費（歳入）'!B13</f>
        <v>10206</v>
      </c>
      <c r="AI13" s="2">
        <v>13</v>
      </c>
      <c r="AK13" s="26" t="s">
        <v>721</v>
      </c>
      <c r="AL13" s="28" t="s">
        <v>14</v>
      </c>
    </row>
    <row r="14" spans="2:38" ht="19.5" customHeight="1">
      <c r="B14" s="20"/>
      <c r="C14" s="185" t="s">
        <v>722</v>
      </c>
      <c r="D14" s="186"/>
      <c r="E14" s="22">
        <f>E13-E11</f>
        <v>4097521</v>
      </c>
      <c r="F14" s="22">
        <f>F13-F11</f>
        <v>1111272</v>
      </c>
      <c r="H14" s="179"/>
      <c r="I14" s="20"/>
      <c r="J14" s="24"/>
      <c r="K14" s="21" t="s">
        <v>722</v>
      </c>
      <c r="L14" s="23">
        <f>L13-L12</f>
        <v>984760</v>
      </c>
      <c r="M14" s="23">
        <f>M13-M12</f>
        <v>451935</v>
      </c>
      <c r="AC14" s="15" t="s">
        <v>78</v>
      </c>
      <c r="AD14" s="41" t="s">
        <v>702</v>
      </c>
      <c r="AE14" s="40" t="s">
        <v>723</v>
      </c>
      <c r="AF14" s="36">
        <f ca="1" t="shared" si="4"/>
        <v>16905</v>
      </c>
      <c r="AG14" s="40"/>
      <c r="AH14" s="122" t="str">
        <f>+'廃棄物事業経費（歳入）'!B14</f>
        <v>10207</v>
      </c>
      <c r="AI14" s="2">
        <v>14</v>
      </c>
      <c r="AK14" s="26" t="s">
        <v>724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16211479</v>
      </c>
      <c r="F15" s="17">
        <f>AF20</f>
        <v>3830216</v>
      </c>
      <c r="H15" s="175" t="s">
        <v>725</v>
      </c>
      <c r="I15" s="175" t="s">
        <v>726</v>
      </c>
      <c r="J15" s="16" t="s">
        <v>92</v>
      </c>
      <c r="K15" s="27"/>
      <c r="L15" s="17">
        <f aca="true" t="shared" si="5" ref="L15:L28">AF27</f>
        <v>1686926</v>
      </c>
      <c r="M15" s="17">
        <f aca="true" t="shared" si="6" ref="M15:M28">AF48</f>
        <v>519289</v>
      </c>
      <c r="AC15" s="15" t="s">
        <v>705</v>
      </c>
      <c r="AD15" s="41" t="s">
        <v>702</v>
      </c>
      <c r="AE15" s="40" t="s">
        <v>727</v>
      </c>
      <c r="AF15" s="36">
        <f ca="1" t="shared" si="4"/>
        <v>18641</v>
      </c>
      <c r="AG15" s="40"/>
      <c r="AH15" s="122" t="str">
        <f>+'廃棄物事業経費（歳入）'!B15</f>
        <v>10208</v>
      </c>
      <c r="AI15" s="2">
        <v>15</v>
      </c>
      <c r="AK15" s="26" t="s">
        <v>728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22950492</v>
      </c>
      <c r="F16" s="18">
        <f>SUM(F13,F15)</f>
        <v>5957440</v>
      </c>
      <c r="H16" s="176"/>
      <c r="I16" s="178"/>
      <c r="J16" s="178" t="s">
        <v>729</v>
      </c>
      <c r="K16" s="13" t="s">
        <v>94</v>
      </c>
      <c r="L16" s="17">
        <f t="shared" si="5"/>
        <v>899292</v>
      </c>
      <c r="M16" s="17">
        <f t="shared" si="6"/>
        <v>44530</v>
      </c>
      <c r="AC16" s="15" t="s">
        <v>81</v>
      </c>
      <c r="AD16" s="41" t="s">
        <v>702</v>
      </c>
      <c r="AE16" s="40" t="s">
        <v>730</v>
      </c>
      <c r="AF16" s="36">
        <f ca="1" t="shared" si="4"/>
        <v>0</v>
      </c>
      <c r="AG16" s="40"/>
      <c r="AH16" s="122" t="str">
        <f>+'廃棄物事業経費（歳入）'!B16</f>
        <v>10209</v>
      </c>
      <c r="AI16" s="2">
        <v>16</v>
      </c>
      <c r="AK16" s="26" t="s">
        <v>731</v>
      </c>
      <c r="AL16" s="28" t="s">
        <v>17</v>
      </c>
    </row>
    <row r="17" spans="2:38" ht="19.5" customHeight="1">
      <c r="B17" s="20"/>
      <c r="C17" s="185" t="s">
        <v>722</v>
      </c>
      <c r="D17" s="186"/>
      <c r="E17" s="22">
        <f>SUM(E14:E15)</f>
        <v>20309000</v>
      </c>
      <c r="F17" s="22">
        <f>SUM(F14:F15)</f>
        <v>4941488</v>
      </c>
      <c r="H17" s="176"/>
      <c r="I17" s="178"/>
      <c r="J17" s="178"/>
      <c r="K17" s="13" t="s">
        <v>96</v>
      </c>
      <c r="L17" s="17">
        <f t="shared" si="5"/>
        <v>946330</v>
      </c>
      <c r="M17" s="17">
        <f t="shared" si="6"/>
        <v>226788</v>
      </c>
      <c r="AC17" s="15" t="s">
        <v>710</v>
      </c>
      <c r="AD17" s="41" t="s">
        <v>702</v>
      </c>
      <c r="AE17" s="40" t="s">
        <v>732</v>
      </c>
      <c r="AF17" s="36">
        <f ca="1" t="shared" si="4"/>
        <v>380648</v>
      </c>
      <c r="AG17" s="40"/>
      <c r="AH17" s="122" t="str">
        <f>+'廃棄物事業経費（歳入）'!B17</f>
        <v>10210</v>
      </c>
      <c r="AI17" s="2">
        <v>17</v>
      </c>
      <c r="AK17" s="26" t="s">
        <v>733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185880</v>
      </c>
      <c r="M18" s="17">
        <f t="shared" si="6"/>
        <v>0</v>
      </c>
      <c r="AC18" s="15" t="s">
        <v>713</v>
      </c>
      <c r="AD18" s="41" t="s">
        <v>702</v>
      </c>
      <c r="AE18" s="40" t="s">
        <v>734</v>
      </c>
      <c r="AF18" s="36">
        <f ca="1" t="shared" si="4"/>
        <v>1015952</v>
      </c>
      <c r="AG18" s="40"/>
      <c r="AH18" s="122" t="str">
        <f>+'廃棄物事業経費（歳入）'!B18</f>
        <v>10211</v>
      </c>
      <c r="AI18" s="2">
        <v>18</v>
      </c>
      <c r="AK18" s="26" t="s">
        <v>735</v>
      </c>
      <c r="AL18" s="28" t="s">
        <v>19</v>
      </c>
    </row>
    <row r="19" spans="8:38" ht="19.5" customHeight="1">
      <c r="H19" s="176"/>
      <c r="I19" s="175" t="s">
        <v>736</v>
      </c>
      <c r="J19" s="169" t="s">
        <v>100</v>
      </c>
      <c r="K19" s="171"/>
      <c r="L19" s="17">
        <f t="shared" si="5"/>
        <v>723156</v>
      </c>
      <c r="M19" s="17">
        <f t="shared" si="6"/>
        <v>53802</v>
      </c>
      <c r="AC19" s="15" t="s">
        <v>1</v>
      </c>
      <c r="AD19" s="41" t="s">
        <v>702</v>
      </c>
      <c r="AE19" s="40" t="s">
        <v>737</v>
      </c>
      <c r="AF19" s="36">
        <f ca="1" t="shared" si="4"/>
        <v>695078</v>
      </c>
      <c r="AG19" s="40"/>
      <c r="AH19" s="122" t="str">
        <f>+'廃棄物事業経費（歳入）'!B19</f>
        <v>10212</v>
      </c>
      <c r="AI19" s="2">
        <v>19</v>
      </c>
      <c r="AK19" s="26" t="s">
        <v>738</v>
      </c>
      <c r="AL19" s="28" t="s">
        <v>20</v>
      </c>
    </row>
    <row r="20" spans="2:38" ht="19.5" customHeight="1">
      <c r="B20" s="187" t="s">
        <v>739</v>
      </c>
      <c r="C20" s="188"/>
      <c r="D20" s="188"/>
      <c r="E20" s="29">
        <f>E11</f>
        <v>2641492</v>
      </c>
      <c r="F20" s="29">
        <f>F11</f>
        <v>1015952</v>
      </c>
      <c r="H20" s="176"/>
      <c r="I20" s="178"/>
      <c r="J20" s="169" t="s">
        <v>102</v>
      </c>
      <c r="K20" s="171"/>
      <c r="L20" s="17">
        <f t="shared" si="5"/>
        <v>3700911</v>
      </c>
      <c r="M20" s="17">
        <f t="shared" si="6"/>
        <v>1878081</v>
      </c>
      <c r="AC20" s="15" t="s">
        <v>55</v>
      </c>
      <c r="AD20" s="41" t="s">
        <v>702</v>
      </c>
      <c r="AE20" s="40" t="s">
        <v>740</v>
      </c>
      <c r="AF20" s="36">
        <f ca="1" t="shared" si="4"/>
        <v>3830216</v>
      </c>
      <c r="AG20" s="40"/>
      <c r="AH20" s="122" t="str">
        <f>+'廃棄物事業経費（歳入）'!B20</f>
        <v>10344</v>
      </c>
      <c r="AI20" s="2">
        <v>20</v>
      </c>
      <c r="AK20" s="26" t="s">
        <v>741</v>
      </c>
      <c r="AL20" s="28" t="s">
        <v>21</v>
      </c>
    </row>
    <row r="21" spans="2:38" ht="19.5" customHeight="1">
      <c r="B21" s="187" t="s">
        <v>742</v>
      </c>
      <c r="C21" s="187"/>
      <c r="D21" s="187"/>
      <c r="E21" s="29">
        <f>L12+L27</f>
        <v>2913620</v>
      </c>
      <c r="F21" s="29">
        <f>M12+M27</f>
        <v>1005577</v>
      </c>
      <c r="H21" s="176"/>
      <c r="I21" s="179"/>
      <c r="J21" s="169" t="s">
        <v>104</v>
      </c>
      <c r="K21" s="171"/>
      <c r="L21" s="17">
        <f t="shared" si="5"/>
        <v>344174</v>
      </c>
      <c r="M21" s="17">
        <f t="shared" si="6"/>
        <v>324</v>
      </c>
      <c r="AB21" s="28" t="s">
        <v>42</v>
      </c>
      <c r="AC21" s="15" t="s">
        <v>743</v>
      </c>
      <c r="AD21" s="41" t="s">
        <v>744</v>
      </c>
      <c r="AE21" s="40" t="s">
        <v>703</v>
      </c>
      <c r="AF21" s="36">
        <f ca="1" t="shared" si="4"/>
        <v>5572</v>
      </c>
      <c r="AG21" s="40"/>
      <c r="AH21" s="122" t="str">
        <f>+'廃棄物事業経費（歳入）'!B21</f>
        <v>10345</v>
      </c>
      <c r="AI21" s="2">
        <v>21</v>
      </c>
      <c r="AK21" s="26" t="s">
        <v>745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43665</v>
      </c>
      <c r="M22" s="17">
        <f t="shared" si="6"/>
        <v>4389</v>
      </c>
      <c r="AB22" s="28" t="s">
        <v>42</v>
      </c>
      <c r="AC22" s="15" t="s">
        <v>746</v>
      </c>
      <c r="AD22" s="41" t="s">
        <v>744</v>
      </c>
      <c r="AE22" s="40" t="s">
        <v>706</v>
      </c>
      <c r="AF22" s="36">
        <f ca="1" t="shared" si="4"/>
        <v>673649</v>
      </c>
      <c r="AH22" s="122" t="str">
        <f>+'廃棄物事業経費（歳入）'!B22</f>
        <v>10366</v>
      </c>
      <c r="AI22" s="2">
        <v>22</v>
      </c>
      <c r="AK22" s="26" t="s">
        <v>747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748</v>
      </c>
      <c r="J23" s="172" t="s">
        <v>100</v>
      </c>
      <c r="K23" s="174"/>
      <c r="L23" s="17">
        <f t="shared" si="5"/>
        <v>4316785</v>
      </c>
      <c r="M23" s="17">
        <f t="shared" si="6"/>
        <v>179375</v>
      </c>
      <c r="AB23" s="28" t="s">
        <v>42</v>
      </c>
      <c r="AC23" s="1" t="s">
        <v>749</v>
      </c>
      <c r="AD23" s="41" t="s">
        <v>744</v>
      </c>
      <c r="AE23" s="35" t="s">
        <v>708</v>
      </c>
      <c r="AF23" s="36">
        <f ca="1" t="shared" si="4"/>
        <v>75040</v>
      </c>
      <c r="AH23" s="122" t="str">
        <f>+'廃棄物事業経費（歳入）'!B23</f>
        <v>10367</v>
      </c>
      <c r="AI23" s="2">
        <v>23</v>
      </c>
      <c r="AK23" s="26" t="s">
        <v>750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4284954</v>
      </c>
      <c r="M24" s="17">
        <f t="shared" si="6"/>
        <v>1135398</v>
      </c>
      <c r="AB24" s="28" t="s">
        <v>42</v>
      </c>
      <c r="AC24" s="15" t="s">
        <v>1</v>
      </c>
      <c r="AD24" s="41" t="s">
        <v>744</v>
      </c>
      <c r="AE24" s="40" t="s">
        <v>711</v>
      </c>
      <c r="AF24" s="36">
        <f ca="1" t="shared" si="4"/>
        <v>210444</v>
      </c>
      <c r="AH24" s="122" t="str">
        <f>+'廃棄物事業経費（歳入）'!B24</f>
        <v>10382</v>
      </c>
      <c r="AI24" s="2">
        <v>24</v>
      </c>
      <c r="AK24" s="26" t="s">
        <v>751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744822</v>
      </c>
      <c r="M25" s="17">
        <f t="shared" si="6"/>
        <v>78573</v>
      </c>
      <c r="AB25" s="28" t="s">
        <v>42</v>
      </c>
      <c r="AC25" s="15" t="s">
        <v>58</v>
      </c>
      <c r="AD25" s="41" t="s">
        <v>744</v>
      </c>
      <c r="AE25" s="40" t="s">
        <v>714</v>
      </c>
      <c r="AF25" s="36">
        <f ca="1" t="shared" si="4"/>
        <v>20055</v>
      </c>
      <c r="AH25" s="122" t="str">
        <f>+'廃棄物事業経費（歳入）'!B25</f>
        <v>10383</v>
      </c>
      <c r="AI25" s="2">
        <v>25</v>
      </c>
      <c r="AK25" s="26" t="s">
        <v>752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257089</v>
      </c>
      <c r="M26" s="17">
        <f t="shared" si="6"/>
        <v>152148</v>
      </c>
      <c r="AB26" s="28" t="s">
        <v>42</v>
      </c>
      <c r="AC26" s="1" t="s">
        <v>716</v>
      </c>
      <c r="AD26" s="41" t="s">
        <v>744</v>
      </c>
      <c r="AE26" s="35" t="s">
        <v>717</v>
      </c>
      <c r="AF26" s="36">
        <f ca="1" t="shared" si="4"/>
        <v>226117</v>
      </c>
      <c r="AH26" s="122" t="str">
        <f>+'廃棄物事業経費（歳入）'!B26</f>
        <v>10384</v>
      </c>
      <c r="AI26" s="2">
        <v>26</v>
      </c>
      <c r="AK26" s="26" t="s">
        <v>753</v>
      </c>
      <c r="AL26" s="28" t="s">
        <v>27</v>
      </c>
    </row>
    <row r="27" spans="8:38" ht="19.5" customHeight="1">
      <c r="H27" s="176"/>
      <c r="I27" s="169" t="s">
        <v>716</v>
      </c>
      <c r="J27" s="170"/>
      <c r="K27" s="171"/>
      <c r="L27" s="17">
        <f t="shared" si="5"/>
        <v>2687503</v>
      </c>
      <c r="M27" s="17">
        <f t="shared" si="6"/>
        <v>990690</v>
      </c>
      <c r="AB27" s="28" t="s">
        <v>42</v>
      </c>
      <c r="AC27" s="1" t="s">
        <v>754</v>
      </c>
      <c r="AD27" s="41" t="s">
        <v>744</v>
      </c>
      <c r="AE27" s="35" t="s">
        <v>755</v>
      </c>
      <c r="AF27" s="36">
        <f ca="1" t="shared" si="4"/>
        <v>1686926</v>
      </c>
      <c r="AH27" s="122" t="str">
        <f>+'廃棄物事業経費（歳入）'!B27</f>
        <v>10421</v>
      </c>
      <c r="AI27" s="2">
        <v>27</v>
      </c>
      <c r="AK27" s="26" t="s">
        <v>756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6091</v>
      </c>
      <c r="M28" s="17">
        <f t="shared" si="6"/>
        <v>2625</v>
      </c>
      <c r="AB28" s="28" t="s">
        <v>42</v>
      </c>
      <c r="AC28" s="1" t="s">
        <v>757</v>
      </c>
      <c r="AD28" s="41" t="s">
        <v>744</v>
      </c>
      <c r="AE28" s="35" t="s">
        <v>723</v>
      </c>
      <c r="AF28" s="36">
        <f ca="1" t="shared" si="4"/>
        <v>899292</v>
      </c>
      <c r="AH28" s="122" t="str">
        <f>+'廃棄物事業経費（歳入）'!B28</f>
        <v>10424</v>
      </c>
      <c r="AI28" s="2">
        <v>28</v>
      </c>
      <c r="AK28" s="26" t="s">
        <v>758</v>
      </c>
      <c r="AL28" s="28" t="s">
        <v>29</v>
      </c>
    </row>
    <row r="29" spans="8:38" ht="19.5" customHeight="1">
      <c r="H29" s="176"/>
      <c r="I29" s="172" t="s">
        <v>552</v>
      </c>
      <c r="J29" s="173"/>
      <c r="K29" s="174"/>
      <c r="L29" s="19">
        <f>SUM(L15:L28)</f>
        <v>20827578</v>
      </c>
      <c r="M29" s="19">
        <f>SUM(M15:M28)</f>
        <v>5266012</v>
      </c>
      <c r="AB29" s="28" t="s">
        <v>42</v>
      </c>
      <c r="AC29" s="1" t="s">
        <v>759</v>
      </c>
      <c r="AD29" s="41" t="s">
        <v>744</v>
      </c>
      <c r="AE29" s="35" t="s">
        <v>727</v>
      </c>
      <c r="AF29" s="36">
        <f ca="1" t="shared" si="4"/>
        <v>946330</v>
      </c>
      <c r="AH29" s="122" t="str">
        <f>+'廃棄物事業経費（歳入）'!B29</f>
        <v>10425</v>
      </c>
      <c r="AI29" s="2">
        <v>29</v>
      </c>
      <c r="AK29" s="26" t="s">
        <v>760</v>
      </c>
      <c r="AL29" s="28" t="s">
        <v>30</v>
      </c>
    </row>
    <row r="30" spans="8:38" ht="19.5" customHeight="1">
      <c r="H30" s="177"/>
      <c r="I30" s="20"/>
      <c r="J30" s="24"/>
      <c r="K30" s="21" t="s">
        <v>722</v>
      </c>
      <c r="L30" s="23">
        <f>L29-L27</f>
        <v>18140075</v>
      </c>
      <c r="M30" s="23">
        <f>M29-M27</f>
        <v>4275322</v>
      </c>
      <c r="AB30" s="28" t="s">
        <v>42</v>
      </c>
      <c r="AC30" s="1" t="s">
        <v>761</v>
      </c>
      <c r="AD30" s="41" t="s">
        <v>744</v>
      </c>
      <c r="AE30" s="35" t="s">
        <v>730</v>
      </c>
      <c r="AF30" s="36">
        <f ca="1" t="shared" si="4"/>
        <v>185880</v>
      </c>
      <c r="AH30" s="122" t="str">
        <f>+'廃棄物事業経費（歳入）'!B30</f>
        <v>10426</v>
      </c>
      <c r="AI30" s="2">
        <v>30</v>
      </c>
      <c r="AK30" s="26" t="s">
        <v>762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912037</v>
      </c>
      <c r="M31" s="17">
        <f>AF62</f>
        <v>224606</v>
      </c>
      <c r="AB31" s="28" t="s">
        <v>42</v>
      </c>
      <c r="AC31" s="1" t="s">
        <v>763</v>
      </c>
      <c r="AD31" s="41" t="s">
        <v>744</v>
      </c>
      <c r="AE31" s="35" t="s">
        <v>734</v>
      </c>
      <c r="AF31" s="36">
        <f ca="1" t="shared" si="4"/>
        <v>723156</v>
      </c>
      <c r="AH31" s="122" t="str">
        <f>+'廃棄物事業経費（歳入）'!B31</f>
        <v>10428</v>
      </c>
      <c r="AI31" s="2">
        <v>31</v>
      </c>
      <c r="AK31" s="26" t="s">
        <v>764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22950492</v>
      </c>
      <c r="M32" s="19">
        <f>SUM(M13,M29,M31)</f>
        <v>5957440</v>
      </c>
      <c r="AB32" s="28" t="s">
        <v>42</v>
      </c>
      <c r="AC32" s="1" t="s">
        <v>765</v>
      </c>
      <c r="AD32" s="41" t="s">
        <v>744</v>
      </c>
      <c r="AE32" s="35" t="s">
        <v>737</v>
      </c>
      <c r="AF32" s="36">
        <f ca="1" t="shared" si="4"/>
        <v>3700911</v>
      </c>
      <c r="AH32" s="122" t="str">
        <f>+'廃棄物事業経費（歳入）'!B32</f>
        <v>10429</v>
      </c>
      <c r="AI32" s="2">
        <v>32</v>
      </c>
      <c r="AK32" s="26" t="s">
        <v>766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722</v>
      </c>
      <c r="L33" s="23">
        <f>SUM(L14,L30,L31)</f>
        <v>20036872</v>
      </c>
      <c r="M33" s="23">
        <f>SUM(M14,M30,M31)</f>
        <v>4951863</v>
      </c>
      <c r="AB33" s="28" t="s">
        <v>42</v>
      </c>
      <c r="AC33" s="1" t="s">
        <v>767</v>
      </c>
      <c r="AD33" s="41" t="s">
        <v>744</v>
      </c>
      <c r="AE33" s="35" t="s">
        <v>740</v>
      </c>
      <c r="AF33" s="36">
        <f ca="1" t="shared" si="4"/>
        <v>344174</v>
      </c>
      <c r="AH33" s="122" t="str">
        <f>+'廃棄物事業経費（歳入）'!B33</f>
        <v>10443</v>
      </c>
      <c r="AI33" s="2">
        <v>33</v>
      </c>
      <c r="AK33" s="26" t="s">
        <v>768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744</v>
      </c>
      <c r="AE34" s="35" t="s">
        <v>769</v>
      </c>
      <c r="AF34" s="36">
        <f ca="1" t="shared" si="4"/>
        <v>43665</v>
      </c>
      <c r="AH34" s="122" t="str">
        <f>+'廃棄物事業経費（歳入）'!B34</f>
        <v>10444</v>
      </c>
      <c r="AI34" s="2">
        <v>34</v>
      </c>
      <c r="AK34" s="26" t="s">
        <v>770</v>
      </c>
      <c r="AL34" s="28" t="s">
        <v>35</v>
      </c>
    </row>
    <row r="35" spans="28:35" ht="14.25" hidden="1">
      <c r="AB35" s="28" t="s">
        <v>42</v>
      </c>
      <c r="AC35" s="1" t="s">
        <v>771</v>
      </c>
      <c r="AD35" s="41" t="s">
        <v>744</v>
      </c>
      <c r="AE35" s="35" t="s">
        <v>772</v>
      </c>
      <c r="AF35" s="36">
        <f ca="1" t="shared" si="4"/>
        <v>4316785</v>
      </c>
      <c r="AH35" s="122" t="str">
        <f>+'廃棄物事業経費（歳入）'!B35</f>
        <v>10448</v>
      </c>
      <c r="AI35" s="2">
        <v>35</v>
      </c>
    </row>
    <row r="36" spans="28:35" ht="14.25" hidden="1">
      <c r="AB36" s="28" t="s">
        <v>42</v>
      </c>
      <c r="AC36" s="1" t="s">
        <v>773</v>
      </c>
      <c r="AD36" s="41" t="s">
        <v>744</v>
      </c>
      <c r="AE36" s="35" t="s">
        <v>774</v>
      </c>
      <c r="AF36" s="36">
        <f ca="1" t="shared" si="4"/>
        <v>4284954</v>
      </c>
      <c r="AH36" s="122" t="str">
        <f>+'廃棄物事業経費（歳入）'!B36</f>
        <v>10449</v>
      </c>
      <c r="AI36" s="2">
        <v>36</v>
      </c>
    </row>
    <row r="37" spans="28:35" ht="14.25" hidden="1">
      <c r="AB37" s="28" t="s">
        <v>42</v>
      </c>
      <c r="AC37" s="1" t="s">
        <v>775</v>
      </c>
      <c r="AD37" s="41" t="s">
        <v>744</v>
      </c>
      <c r="AE37" s="35" t="s">
        <v>776</v>
      </c>
      <c r="AF37" s="36">
        <f ca="1" t="shared" si="4"/>
        <v>744822</v>
      </c>
      <c r="AH37" s="122" t="str">
        <f>+'廃棄物事業経費（歳入）'!B37</f>
        <v>10464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744</v>
      </c>
      <c r="AE38" s="35" t="s">
        <v>777</v>
      </c>
      <c r="AF38" s="35">
        <f ca="1" t="shared" si="4"/>
        <v>257089</v>
      </c>
      <c r="AH38" s="122" t="str">
        <f>+'廃棄物事業経費（歳入）'!B38</f>
        <v>10521</v>
      </c>
      <c r="AI38" s="2">
        <v>38</v>
      </c>
    </row>
    <row r="39" spans="28:35" ht="14.25" hidden="1">
      <c r="AB39" s="28" t="s">
        <v>42</v>
      </c>
      <c r="AC39" s="1" t="s">
        <v>716</v>
      </c>
      <c r="AD39" s="41" t="s">
        <v>744</v>
      </c>
      <c r="AE39" s="35" t="s">
        <v>778</v>
      </c>
      <c r="AF39" s="35">
        <f aca="true" ca="1" t="shared" si="7" ref="AF39:AF70">IF(AF$2=0,INDIRECT("'"&amp;AD39&amp;"'!"&amp;AE39&amp;$AI$2),0)</f>
        <v>2687503</v>
      </c>
      <c r="AH39" s="122" t="str">
        <f>+'廃棄物事業経費（歳入）'!B39</f>
        <v>10522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744</v>
      </c>
      <c r="AE40" s="35" t="s">
        <v>779</v>
      </c>
      <c r="AF40" s="35">
        <f ca="1" t="shared" si="7"/>
        <v>6091</v>
      </c>
      <c r="AH40" s="122" t="str">
        <f>+'廃棄物事業経費（歳入）'!B40</f>
        <v>10523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744</v>
      </c>
      <c r="AE41" s="35" t="s">
        <v>780</v>
      </c>
      <c r="AF41" s="35">
        <f ca="1" t="shared" si="7"/>
        <v>912037</v>
      </c>
      <c r="AH41" s="122" t="str">
        <f>+'廃棄物事業経費（歳入）'!B41</f>
        <v>10524</v>
      </c>
      <c r="AI41" s="2">
        <v>41</v>
      </c>
    </row>
    <row r="42" spans="28:35" ht="14.25" hidden="1">
      <c r="AB42" s="28" t="s">
        <v>44</v>
      </c>
      <c r="AC42" s="15" t="s">
        <v>743</v>
      </c>
      <c r="AD42" s="41" t="s">
        <v>744</v>
      </c>
      <c r="AE42" s="35" t="s">
        <v>781</v>
      </c>
      <c r="AF42" s="35">
        <f ca="1" t="shared" si="7"/>
        <v>0</v>
      </c>
      <c r="AH42" s="122" t="str">
        <f>+'廃棄物事業経費（歳入）'!B42</f>
        <v>10525</v>
      </c>
      <c r="AI42" s="2">
        <v>42</v>
      </c>
    </row>
    <row r="43" spans="28:35" ht="14.25" hidden="1">
      <c r="AB43" s="28" t="s">
        <v>44</v>
      </c>
      <c r="AC43" s="15" t="s">
        <v>746</v>
      </c>
      <c r="AD43" s="41" t="s">
        <v>744</v>
      </c>
      <c r="AE43" s="35" t="s">
        <v>782</v>
      </c>
      <c r="AF43" s="35">
        <f ca="1" t="shared" si="7"/>
        <v>451935</v>
      </c>
      <c r="AH43" s="122" t="str">
        <f>+'廃棄物事業経費（歳入）'!B43</f>
        <v>10837</v>
      </c>
      <c r="AI43" s="2">
        <v>43</v>
      </c>
    </row>
    <row r="44" spans="28:35" ht="14.25" hidden="1">
      <c r="AB44" s="28" t="s">
        <v>44</v>
      </c>
      <c r="AC44" s="1" t="s">
        <v>749</v>
      </c>
      <c r="AD44" s="41" t="s">
        <v>744</v>
      </c>
      <c r="AE44" s="35" t="s">
        <v>783</v>
      </c>
      <c r="AF44" s="35">
        <f ca="1" t="shared" si="7"/>
        <v>0</v>
      </c>
      <c r="AH44" s="122" t="str">
        <f>+'廃棄物事業経費（歳入）'!B44</f>
        <v>10838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744</v>
      </c>
      <c r="AE45" s="35" t="s">
        <v>784</v>
      </c>
      <c r="AF45" s="35">
        <f ca="1" t="shared" si="7"/>
        <v>0</v>
      </c>
      <c r="AH45" s="122" t="str">
        <f>+'廃棄物事業経費（歳入）'!B45</f>
        <v>10839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744</v>
      </c>
      <c r="AE46" s="35" t="s">
        <v>785</v>
      </c>
      <c r="AF46" s="35">
        <f ca="1" t="shared" si="7"/>
        <v>0</v>
      </c>
      <c r="AH46" s="122" t="str">
        <f>+'廃棄物事業経費（歳入）'!B46</f>
        <v>10840</v>
      </c>
      <c r="AI46" s="2">
        <v>46</v>
      </c>
    </row>
    <row r="47" spans="28:35" ht="14.25" hidden="1">
      <c r="AB47" s="28" t="s">
        <v>44</v>
      </c>
      <c r="AC47" s="1" t="s">
        <v>716</v>
      </c>
      <c r="AD47" s="41" t="s">
        <v>744</v>
      </c>
      <c r="AE47" s="35" t="s">
        <v>786</v>
      </c>
      <c r="AF47" s="35">
        <f ca="1" t="shared" si="7"/>
        <v>14887</v>
      </c>
      <c r="AH47" s="122" t="str">
        <f>+'廃棄物事業経費（歳入）'!B47</f>
        <v>10842</v>
      </c>
      <c r="AI47" s="2">
        <v>47</v>
      </c>
    </row>
    <row r="48" spans="28:35" ht="14.25" hidden="1">
      <c r="AB48" s="28" t="s">
        <v>44</v>
      </c>
      <c r="AC48" s="1" t="s">
        <v>754</v>
      </c>
      <c r="AD48" s="41" t="s">
        <v>744</v>
      </c>
      <c r="AE48" s="35" t="s">
        <v>787</v>
      </c>
      <c r="AF48" s="35">
        <f ca="1" t="shared" si="7"/>
        <v>519289</v>
      </c>
      <c r="AH48" s="122" t="str">
        <f>+'廃棄物事業経費（歳入）'!B48</f>
        <v>10870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757</v>
      </c>
      <c r="AD49" s="41" t="s">
        <v>744</v>
      </c>
      <c r="AE49" s="35" t="s">
        <v>788</v>
      </c>
      <c r="AF49" s="35">
        <f ca="1" t="shared" si="7"/>
        <v>44530</v>
      </c>
      <c r="AG49" s="28"/>
      <c r="AH49" s="122" t="str">
        <f>+'廃棄物事業経費（歳入）'!B49</f>
        <v>10873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759</v>
      </c>
      <c r="AD50" s="41" t="s">
        <v>744</v>
      </c>
      <c r="AE50" s="35" t="s">
        <v>789</v>
      </c>
      <c r="AF50" s="35">
        <f ca="1" t="shared" si="7"/>
        <v>226788</v>
      </c>
      <c r="AG50" s="28"/>
      <c r="AH50" s="122" t="str">
        <f>+'廃棄物事業経費（歳入）'!B50</f>
        <v>10875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761</v>
      </c>
      <c r="AD51" s="41" t="s">
        <v>744</v>
      </c>
      <c r="AE51" s="35" t="s">
        <v>790</v>
      </c>
      <c r="AF51" s="35">
        <f ca="1" t="shared" si="7"/>
        <v>0</v>
      </c>
      <c r="AG51" s="28"/>
      <c r="AH51" s="122" t="str">
        <f>+'廃棄物事業経費（歳入）'!B51</f>
        <v>10882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763</v>
      </c>
      <c r="AD52" s="41" t="s">
        <v>744</v>
      </c>
      <c r="AE52" s="35" t="s">
        <v>791</v>
      </c>
      <c r="AF52" s="35">
        <f ca="1" t="shared" si="7"/>
        <v>53802</v>
      </c>
      <c r="AG52" s="28"/>
      <c r="AH52" s="122" t="str">
        <f>+'廃棄物事業経費（歳入）'!B52</f>
        <v>10890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765</v>
      </c>
      <c r="AD53" s="41" t="s">
        <v>744</v>
      </c>
      <c r="AE53" s="35" t="s">
        <v>792</v>
      </c>
      <c r="AF53" s="35">
        <f ca="1" t="shared" si="7"/>
        <v>1878081</v>
      </c>
      <c r="AG53" s="28"/>
      <c r="AH53" s="122" t="str">
        <f>+'廃棄物事業経費（歳入）'!B53</f>
        <v>10892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767</v>
      </c>
      <c r="AD54" s="41" t="s">
        <v>744</v>
      </c>
      <c r="AE54" s="35" t="s">
        <v>793</v>
      </c>
      <c r="AF54" s="35">
        <f ca="1" t="shared" si="7"/>
        <v>324</v>
      </c>
      <c r="AG54" s="28"/>
      <c r="AH54" s="122" t="str">
        <f>+'廃棄物事業経費（歳入）'!B54</f>
        <v>10914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744</v>
      </c>
      <c r="AE55" s="35" t="s">
        <v>794</v>
      </c>
      <c r="AF55" s="35">
        <f ca="1" t="shared" si="7"/>
        <v>4389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771</v>
      </c>
      <c r="AD56" s="41" t="s">
        <v>744</v>
      </c>
      <c r="AE56" s="35" t="s">
        <v>795</v>
      </c>
      <c r="AF56" s="35">
        <f ca="1" t="shared" si="7"/>
        <v>179375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773</v>
      </c>
      <c r="AD57" s="41" t="s">
        <v>744</v>
      </c>
      <c r="AE57" s="35" t="s">
        <v>796</v>
      </c>
      <c r="AF57" s="35">
        <f ca="1" t="shared" si="7"/>
        <v>1135398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775</v>
      </c>
      <c r="AD58" s="41" t="s">
        <v>744</v>
      </c>
      <c r="AE58" s="35" t="s">
        <v>797</v>
      </c>
      <c r="AF58" s="35">
        <f ca="1" t="shared" si="7"/>
        <v>78573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744</v>
      </c>
      <c r="AE59" s="35" t="s">
        <v>798</v>
      </c>
      <c r="AF59" s="35">
        <f ca="1" t="shared" si="7"/>
        <v>152148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716</v>
      </c>
      <c r="AD60" s="41" t="s">
        <v>744</v>
      </c>
      <c r="AE60" s="35" t="s">
        <v>799</v>
      </c>
      <c r="AF60" s="35">
        <f ca="1" t="shared" si="7"/>
        <v>990690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744</v>
      </c>
      <c r="AE61" s="35" t="s">
        <v>800</v>
      </c>
      <c r="AF61" s="35">
        <f ca="1" t="shared" si="7"/>
        <v>2625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744</v>
      </c>
      <c r="AE62" s="35" t="s">
        <v>801</v>
      </c>
      <c r="AF62" s="35">
        <f ca="1" t="shared" si="7"/>
        <v>224606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2011-03-29T13:50:30Z</dcterms:modified>
  <cp:category/>
  <cp:version/>
  <cp:contentType/>
  <cp:contentStatus/>
</cp:coreProperties>
</file>