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'市町村分担金内訳'!$2:$23</definedName>
    <definedName name="_xlnm.Print_Area" localSheetId="4">'組合分担金内訳'!$2:$41</definedName>
    <definedName name="_xlnm.Print_Area" localSheetId="3">'廃棄物事業経費（歳出）'!$2:$57</definedName>
    <definedName name="_xlnm.Print_Area" localSheetId="2">'廃棄物事業経費（歳入）'!$2:$57</definedName>
    <definedName name="_xlnm.Print_Area" localSheetId="0">'廃棄物事業経費（市町村）'!$2:$41</definedName>
    <definedName name="_xlnm.Print_Area" localSheetId="1">'廃棄物事業経費（組合）'!$2:$23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<sst xmlns="http://schemas.openxmlformats.org/spreadsheetml/2006/main" count="2436" uniqueCount="897">
  <si>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</si>
  <si>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</si>
  <si>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</si>
  <si>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</si>
  <si>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</si>
  <si>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</si>
  <si>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</si>
  <si>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</si>
  <si>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</si>
  <si>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</si>
  <si>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</si>
  <si>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</si>
  <si>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</si>
  <si>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</si>
  <si>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</si>
  <si>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</si>
  <si>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</si>
  <si>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</si>
  <si>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</si>
  <si>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</si>
  <si>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</si>
  <si>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</si>
  <si>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</si>
  <si>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</si>
  <si>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</si>
  <si>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</si>
  <si>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</si>
  <si>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</si>
  <si>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</si>
  <si>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</si>
  <si>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</si>
  <si>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</si>
  <si>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</si>
  <si>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</si>
  <si>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</si>
  <si>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</si>
  <si>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</si>
  <si>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</si>
  <si>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</si>
  <si>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</si>
  <si>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</si>
  <si>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</si>
  <si>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</si>
  <si>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</si>
  <si>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</si>
  <si>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</si>
  <si>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</si>
  <si>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</si>
  <si>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</si>
  <si>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</si>
  <si>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</si>
  <si>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</si>
  <si>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</si>
  <si>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</si>
  <si>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</si>
  <si>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</si>
  <si>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</si>
  <si>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</si>
  <si>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</si>
  <si>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</si>
  <si>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</si>
  <si>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</si>
  <si>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</si>
  <si>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</si>
  <si>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</si>
  <si>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</si>
  <si>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</si>
  <si>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</si>
  <si>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</si>
  <si>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</si>
  <si>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</si>
  <si>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</si>
  <si>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</si>
  <si>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</si>
  <si>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</si>
  <si>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</si>
  <si>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</si>
  <si>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</si>
  <si>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</si>
  <si>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</si>
  <si>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</si>
  <si>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</si>
  <si>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</si>
  <si>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</si>
  <si>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</si>
  <si>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</si>
  <si>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</si>
  <si>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</si>
  <si>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</si>
  <si>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</si>
  <si>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</si>
  <si>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</si>
  <si>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</si>
  <si>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</si>
  <si>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</si>
  <si>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</si>
  <si>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</si>
  <si>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</si>
  <si>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</si>
  <si>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</si>
  <si>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</si>
  <si>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</si>
  <si>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</si>
  <si>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</si>
  <si>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</si>
  <si>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</si>
  <si>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岩手県</t>
  </si>
  <si>
    <t>03000</t>
  </si>
  <si>
    <t>03000</t>
  </si>
  <si>
    <t>-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</si>
  <si>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</si>
  <si>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</si>
  <si>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</si>
  <si>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</si>
  <si>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</si>
  <si>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</si>
  <si>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</si>
  <si>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</si>
  <si>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</si>
  <si>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</si>
  <si>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</si>
  <si>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</si>
  <si>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</si>
  <si>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</si>
  <si>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</si>
  <si>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</si>
  <si>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</si>
  <si>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</si>
  <si>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</si>
  <si>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</si>
  <si>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</si>
  <si>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</si>
  <si>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</si>
  <si>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</si>
  <si>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</si>
  <si>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</si>
  <si>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</si>
  <si>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</si>
  <si>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</si>
  <si>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</si>
  <si>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</si>
  <si>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</si>
  <si>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</si>
  <si>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</si>
  <si>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</si>
  <si>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</si>
  <si>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</si>
  <si>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</si>
  <si>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</si>
  <si>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</si>
  <si>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</si>
  <si>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</si>
  <si>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</si>
  <si>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</si>
  <si>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</si>
  <si>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</si>
  <si>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</si>
  <si>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</si>
  <si>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</si>
  <si>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</si>
  <si>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</si>
  <si>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</si>
  <si>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</si>
  <si>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</si>
  <si>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</si>
  <si>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</si>
  <si>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</si>
  <si>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</si>
  <si>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</si>
  <si>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</si>
  <si>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</si>
  <si>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</si>
  <si>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</si>
  <si>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</si>
  <si>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</si>
  <si>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</si>
  <si>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</si>
  <si>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</si>
  <si>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</si>
  <si>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</si>
  <si>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</si>
  <si>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</si>
  <si>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</si>
  <si>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</si>
  <si>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</si>
  <si>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</si>
  <si>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</si>
  <si>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</si>
  <si>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</si>
  <si>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</si>
  <si>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</si>
  <si>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</si>
  <si>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</si>
  <si>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</si>
  <si>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</si>
  <si>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</si>
  <si>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</si>
  <si>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</si>
  <si>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</si>
  <si>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</si>
  <si>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</si>
  <si>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</si>
  <si>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</si>
  <si>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</si>
  <si>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</si>
  <si>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</si>
  <si>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</si>
  <si>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</si>
  <si>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</si>
  <si>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</si>
  <si>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</si>
  <si>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</si>
  <si>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</si>
  <si>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</si>
  <si>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</si>
  <si>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</si>
  <si>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</si>
  <si>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</si>
  <si>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</si>
  <si>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</si>
  <si>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</si>
  <si>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</si>
  <si>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</si>
  <si>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</si>
  <si>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</si>
  <si>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</si>
  <si>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</si>
  <si>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</si>
  <si>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</si>
  <si>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</si>
  <si>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</si>
  <si>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</si>
  <si>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</si>
  <si>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</si>
  <si>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</si>
  <si>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</si>
  <si>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</si>
  <si>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</si>
  <si>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</si>
  <si>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</si>
  <si>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</si>
  <si>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</si>
  <si>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</si>
  <si>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</si>
  <si>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</si>
  <si>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</si>
  <si>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</si>
  <si>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</si>
  <si>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</si>
  <si>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</si>
  <si>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</si>
  <si>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</si>
  <si>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</si>
  <si>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</si>
  <si>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</si>
  <si>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</si>
  <si>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</si>
  <si>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</si>
  <si>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</si>
  <si>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岩手県</t>
  </si>
  <si>
    <t>03000</t>
  </si>
  <si>
    <t>-</t>
  </si>
  <si>
    <t>岩手県</t>
  </si>
  <si>
    <t>03819</t>
  </si>
  <si>
    <t>北上地区広域行政組合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</si>
  <si>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</si>
  <si>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</si>
  <si>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</si>
  <si>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</si>
  <si>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</si>
  <si>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</si>
  <si>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</si>
  <si>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</si>
  <si>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</si>
  <si>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</si>
  <si>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</si>
  <si>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</si>
  <si>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</si>
  <si>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</si>
  <si>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</si>
  <si>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</si>
  <si>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</si>
  <si>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</si>
  <si>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</si>
  <si>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</si>
  <si>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</si>
  <si>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</si>
  <si>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</si>
  <si>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</si>
  <si>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</si>
  <si>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</si>
  <si>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03881</t>
  </si>
  <si>
    <t>岩手中部広域行政組合</t>
  </si>
  <si>
    <t>03883</t>
  </si>
  <si>
    <t>岩手沿岸南部広域環境組合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</si>
  <si>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</si>
  <si>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</si>
  <si>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</si>
  <si>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</si>
  <si>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特定財源 (市区町村分担金を除く)</t>
  </si>
  <si>
    <t>一般財源</t>
  </si>
  <si>
    <t>国庫支出金</t>
  </si>
  <si>
    <t>都道府県
支出金</t>
  </si>
  <si>
    <t>地方債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</si>
  <si>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</si>
  <si>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</si>
  <si>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</si>
  <si>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</si>
  <si>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</si>
  <si>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</si>
  <si>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</si>
  <si>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</si>
  <si>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</si>
  <si>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</si>
  <si>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</si>
  <si>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岩手県</t>
  </si>
  <si>
    <t>03000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</si>
  <si>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</si>
  <si>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</si>
  <si>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</si>
  <si>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</si>
  <si>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</si>
  <si>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</si>
  <si>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</si>
  <si>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</si>
  <si>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</si>
  <si>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</si>
  <si>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</si>
  <si>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</si>
  <si>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</si>
  <si>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</si>
  <si>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</si>
  <si>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</si>
  <si>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</si>
  <si>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</si>
  <si>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</si>
  <si>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</si>
  <si>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</si>
  <si>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</si>
  <si>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</si>
  <si>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</si>
  <si>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</si>
  <si>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</si>
  <si>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</si>
  <si>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</si>
  <si>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</si>
  <si>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</si>
  <si>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</si>
  <si>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</si>
  <si>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</si>
  <si>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</si>
  <si>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岩手県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</si>
  <si>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</si>
  <si>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</si>
  <si>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</si>
  <si>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</si>
  <si>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</si>
  <si>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</si>
  <si>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</si>
  <si>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</si>
  <si>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</si>
  <si>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</si>
  <si>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</si>
  <si>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</si>
  <si>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</si>
  <si>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</si>
  <si>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</si>
  <si>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</si>
  <si>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</si>
  <si>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</si>
  <si>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</si>
  <si>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</si>
  <si>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</si>
  <si>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</si>
  <si>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</si>
  <si>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</si>
  <si>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</si>
  <si>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</si>
  <si>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</si>
  <si>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</si>
  <si>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</si>
  <si>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</si>
  <si>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</si>
  <si>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</si>
  <si>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</si>
  <si>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</si>
  <si>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03819</t>
  </si>
  <si>
    <t>北上地区広域行政組合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</si>
  <si>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</si>
  <si>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</si>
  <si>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</si>
  <si>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</si>
  <si>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</si>
  <si>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</si>
  <si>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</si>
  <si>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</si>
  <si>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</si>
  <si>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</si>
  <si>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</si>
  <si>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</si>
  <si>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</si>
  <si>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</si>
  <si>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</si>
  <si>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</si>
  <si>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</si>
  <si>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</si>
  <si>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</si>
  <si>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</si>
  <si>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</si>
  <si>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</si>
  <si>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</si>
  <si>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</si>
  <si>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</si>
  <si>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</si>
  <si>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03881</t>
  </si>
  <si>
    <t>岩手中部広域行政組合</t>
  </si>
  <si>
    <t>03883</t>
  </si>
  <si>
    <t>岩手沿岸南部広域環境組合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</si>
  <si>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</si>
  <si>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</si>
  <si>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</si>
  <si>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</si>
  <si>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</si>
  <si>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</si>
  <si>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</si>
  <si>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</si>
  <si>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</si>
  <si>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</si>
  <si>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</si>
  <si>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</si>
  <si>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</si>
  <si>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</si>
  <si>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</si>
  <si>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</si>
  <si>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</si>
  <si>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</si>
  <si>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</si>
  <si>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</si>
  <si>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</si>
  <si>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</si>
  <si>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</si>
  <si>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</si>
  <si>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</si>
  <si>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</si>
  <si>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</si>
  <si>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</si>
  <si>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</si>
  <si>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</si>
  <si>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岩手県</t>
  </si>
  <si>
    <t>03201</t>
  </si>
  <si>
    <t>宮古市</t>
  </si>
  <si>
    <t>03203</t>
  </si>
  <si>
    <t>花巻市</t>
  </si>
  <si>
    <t>03206</t>
  </si>
  <si>
    <t>久慈市</t>
  </si>
  <si>
    <t>03208</t>
  </si>
  <si>
    <t>一関市</t>
  </si>
  <si>
    <t>03210</t>
  </si>
  <si>
    <t>釜石市</t>
  </si>
  <si>
    <t>03213</t>
  </si>
  <si>
    <t>八幡平市</t>
  </si>
  <si>
    <t>03215</t>
  </si>
  <si>
    <t>雫石町</t>
  </si>
  <si>
    <t>03302</t>
  </si>
  <si>
    <t>岩手町</t>
  </si>
  <si>
    <t>03305</t>
  </si>
  <si>
    <t>紫波町</t>
  </si>
  <si>
    <t>03322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</si>
  <si>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</si>
  <si>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</si>
  <si>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</si>
  <si>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</si>
  <si>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</si>
  <si>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</si>
  <si>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</si>
  <si>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</si>
  <si>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</si>
  <si>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</si>
  <si>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</si>
  <si>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</si>
  <si>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</si>
  <si>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</si>
  <si>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</si>
  <si>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</si>
  <si>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</si>
  <si>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</si>
  <si>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</si>
  <si>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</si>
  <si>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</si>
  <si>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</si>
  <si>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</si>
  <si>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</si>
  <si>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</si>
  <si>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</si>
  <si>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</si>
  <si>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</si>
  <si>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</si>
  <si>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03819</t>
  </si>
  <si>
    <t>北上地区広域行政組合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</si>
  <si>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</si>
  <si>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</si>
  <si>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</si>
  <si>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</si>
  <si>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</si>
  <si>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</si>
  <si>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</si>
  <si>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</si>
  <si>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</si>
  <si>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</si>
  <si>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</si>
  <si>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</si>
  <si>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</si>
  <si>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</si>
  <si>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</si>
  <si>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</si>
  <si>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</si>
  <si>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</si>
  <si>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</si>
  <si>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</si>
  <si>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</si>
  <si>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</si>
  <si>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</si>
  <si>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</si>
  <si>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</si>
  <si>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</si>
  <si>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03881</t>
  </si>
  <si>
    <t>岩手中部広域行政組合</t>
  </si>
  <si>
    <t>03883</t>
  </si>
  <si>
    <t>岩手沿岸南部広域環境組合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</si>
  <si>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</si>
  <si>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</si>
  <si>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</si>
  <si>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</si>
  <si>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</si>
  <si>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</si>
  <si>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</si>
  <si>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</si>
  <si>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</si>
  <si>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</si>
  <si>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</si>
  <si>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</si>
  <si>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</si>
  <si>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</si>
  <si>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</si>
  <si>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</si>
  <si>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</si>
  <si>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</si>
  <si>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</si>
  <si>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</si>
  <si>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</si>
  <si>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</si>
  <si>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</si>
  <si>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</si>
  <si>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</si>
  <si>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</si>
  <si>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</si>
  <si>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</si>
  <si>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</si>
  <si>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</si>
  <si>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</si>
  <si>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</si>
  <si>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</si>
  <si>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</si>
  <si>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</si>
  <si>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</si>
  <si>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</si>
  <si>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</si>
  <si>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</si>
  <si>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</si>
  <si>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</si>
  <si>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</si>
  <si>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</si>
  <si>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</si>
  <si>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</si>
  <si>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</si>
  <si>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</si>
  <si>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</si>
  <si>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</si>
  <si>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</si>
  <si>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</si>
  <si>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</si>
  <si>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</si>
  <si>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</si>
  <si>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</si>
  <si>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</si>
  <si>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</si>
  <si>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</si>
  <si>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</si>
  <si>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</si>
  <si>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</si>
  <si>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</si>
  <si>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</si>
  <si>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</si>
  <si>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</si>
  <si>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</si>
  <si>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</si>
  <si>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</si>
  <si>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</si>
  <si>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</si>
  <si>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</si>
  <si>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</si>
  <si>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</si>
  <si>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</si>
  <si>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</si>
  <si>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</si>
  <si>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</si>
  <si>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</si>
  <si>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</si>
  <si>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</si>
  <si>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</si>
  <si>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</si>
  <si>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</si>
  <si>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</si>
  <si>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</si>
  <si>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</si>
  <si>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</si>
  <si>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</si>
  <si>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</si>
  <si>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</si>
  <si>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</si>
  <si>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</si>
  <si>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</si>
  <si>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</si>
  <si>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</si>
  <si>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</si>
  <si>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</si>
  <si>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</si>
  <si>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</si>
  <si>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</si>
  <si>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</si>
  <si>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</si>
  <si>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</si>
  <si>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</si>
  <si>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</si>
  <si>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</si>
  <si>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</si>
  <si>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</si>
  <si>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</si>
  <si>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</si>
  <si>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</si>
  <si>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</si>
  <si>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</si>
  <si>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</si>
  <si>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</si>
  <si>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</si>
  <si>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</si>
  <si>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</si>
  <si>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</si>
  <si>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</si>
  <si>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</si>
  <si>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</si>
  <si>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</si>
  <si>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</si>
  <si>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</si>
  <si>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</si>
  <si>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</si>
  <si>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</si>
  <si>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</si>
  <si>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</si>
  <si>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岩手県</t>
  </si>
  <si>
    <t>合計</t>
  </si>
  <si>
    <t>03819</t>
  </si>
  <si>
    <t>北上地区広域行政組合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</si>
  <si>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</si>
  <si>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</si>
  <si>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</si>
  <si>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</si>
  <si>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</si>
  <si>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</si>
  <si>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</si>
  <si>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</si>
  <si>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</si>
  <si>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</si>
  <si>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</si>
  <si>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</si>
  <si>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</si>
  <si>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</si>
  <si>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</si>
  <si>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</si>
  <si>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</si>
  <si>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</si>
  <si>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</si>
  <si>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</si>
  <si>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</si>
  <si>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</si>
  <si>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</si>
  <si>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</si>
  <si>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03881</t>
  </si>
  <si>
    <t>03878</t>
  </si>
  <si>
    <t>気仙広域連合</t>
  </si>
  <si>
    <t>岩手中部広域行政組合</t>
  </si>
  <si>
    <t>03883</t>
  </si>
  <si>
    <t>岩手沿岸南部広域環境組合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</si>
  <si>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</si>
  <si>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</si>
  <si>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</si>
  <si>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</si>
  <si>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</si>
  <si>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</si>
  <si>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</si>
  <si>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</si>
  <si>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</si>
  <si>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</si>
  <si>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</si>
  <si>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</si>
  <si>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</si>
  <si>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</si>
  <si>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</si>
  <si>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</si>
  <si>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</si>
  <si>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</si>
  <si>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</si>
  <si>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</si>
  <si>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</si>
  <si>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</si>
  <si>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</si>
  <si>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</si>
  <si>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</si>
  <si>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</si>
  <si>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</si>
  <si>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</si>
  <si>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</si>
  <si>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</si>
  <si>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</si>
  <si>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</si>
  <si>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</si>
  <si>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</si>
  <si>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</si>
  <si>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</si>
  <si>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</si>
  <si>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</si>
  <si>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</si>
  <si>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</si>
  <si>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</si>
  <si>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</si>
  <si>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</si>
  <si>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</si>
  <si>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</si>
  <si>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</si>
  <si>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</si>
  <si>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</si>
  <si>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</si>
  <si>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</si>
  <si>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</si>
  <si>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</si>
  <si>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</si>
  <si>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</si>
  <si>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</si>
  <si>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</si>
  <si>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</si>
  <si>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</si>
  <si>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</si>
  <si>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</si>
  <si>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</si>
  <si>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</si>
  <si>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</si>
  <si>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</si>
  <si>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</si>
  <si>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</si>
  <si>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</si>
  <si>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</si>
  <si>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</si>
  <si>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</si>
  <si>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</si>
  <si>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</si>
  <si>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</si>
  <si>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</si>
  <si>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</si>
  <si>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</si>
  <si>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</si>
  <si>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</si>
  <si>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</si>
  <si>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</si>
  <si>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</si>
  <si>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</si>
  <si>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</si>
  <si>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</si>
  <si>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</si>
  <si>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</si>
  <si>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</si>
  <si>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</si>
  <si>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</si>
  <si>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</si>
  <si>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</si>
  <si>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</si>
  <si>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</si>
  <si>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</si>
  <si>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</si>
  <si>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</si>
  <si>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</si>
  <si>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</si>
  <si>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</si>
  <si>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</si>
  <si>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</si>
  <si>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</si>
  <si>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</si>
  <si>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</si>
  <si>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</si>
  <si>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</si>
  <si>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</si>
  <si>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03840</t>
  </si>
  <si>
    <t>盛岡・紫波地区環境施設組合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</si>
  <si>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</si>
  <si>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</si>
  <si>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</si>
  <si>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</si>
  <si>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</si>
  <si>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</si>
  <si>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03854</t>
  </si>
  <si>
    <t>盛岡地区衛生処理組合</t>
  </si>
  <si>
    <t>03867</t>
  </si>
  <si>
    <t>宮古地区広域行政組合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</si>
  <si>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</si>
  <si>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</si>
  <si>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</si>
  <si>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</si>
  <si>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</si>
  <si>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</si>
  <si>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03819</t>
  </si>
  <si>
    <t>北上地区広域行政組合</t>
  </si>
  <si>
    <t>03835</t>
  </si>
  <si>
    <t>久慈広域連合</t>
  </si>
  <si>
    <t>03851</t>
  </si>
  <si>
    <t>一関地区広域行政組合</t>
  </si>
  <si>
    <t/>
  </si>
  <si>
    <t>03862</t>
  </si>
  <si>
    <t>釜石大槌地区行政事務組合</t>
  </si>
  <si>
    <t>03828</t>
  </si>
  <si>
    <t>二戸地区広域行政事務組合</t>
  </si>
  <si>
    <t>03873</t>
  </si>
  <si>
    <t>奥州金ケ崎行政事務組合</t>
  </si>
  <si>
    <t>03205</t>
  </si>
  <si>
    <t>花巻市</t>
  </si>
  <si>
    <t>03206</t>
  </si>
  <si>
    <t>北上市</t>
  </si>
  <si>
    <t>03366</t>
  </si>
  <si>
    <t>西和賀町</t>
  </si>
  <si>
    <t>03213</t>
  </si>
  <si>
    <t>二戸市</t>
  </si>
  <si>
    <t>03524</t>
  </si>
  <si>
    <t>一戸町</t>
  </si>
  <si>
    <t>03501</t>
  </si>
  <si>
    <t>軽米町</t>
  </si>
  <si>
    <t>03506</t>
  </si>
  <si>
    <t>九戸村</t>
  </si>
  <si>
    <t>03201</t>
  </si>
  <si>
    <t>盛岡市</t>
  </si>
  <si>
    <t>03214</t>
  </si>
  <si>
    <t>八幡平市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</si>
  <si>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</si>
  <si>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</si>
  <si>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</si>
  <si>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</si>
  <si>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</si>
  <si>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</si>
  <si>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</si>
  <si>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</si>
  <si>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03207</t>
  </si>
  <si>
    <t>久慈市</t>
  </si>
  <si>
    <t>03485</t>
  </si>
  <si>
    <t>普代村</t>
  </si>
  <si>
    <t>03503</t>
  </si>
  <si>
    <t>野田村</t>
  </si>
  <si>
    <t>03507</t>
  </si>
  <si>
    <t>洋野町</t>
  </si>
  <si>
    <t>03209</t>
  </si>
  <si>
    <t>一関市</t>
  </si>
  <si>
    <t>03402</t>
  </si>
  <si>
    <t>平泉町</t>
  </si>
  <si>
    <t>03422</t>
  </si>
  <si>
    <t>藤沢町</t>
  </si>
  <si>
    <t>03301</t>
  </si>
  <si>
    <t>雫石町</t>
  </si>
  <si>
    <t>03305</t>
  </si>
  <si>
    <t>滝沢村</t>
  </si>
  <si>
    <t>03203</t>
  </si>
  <si>
    <t>大船渡市</t>
  </si>
  <si>
    <t>03441</t>
  </si>
  <si>
    <t>住田町</t>
  </si>
  <si>
    <t>03211</t>
  </si>
  <si>
    <t>釜石市</t>
  </si>
  <si>
    <t>03461</t>
  </si>
  <si>
    <t>大槌町</t>
  </si>
  <si>
    <t>03202</t>
  </si>
  <si>
    <t>宮古市</t>
  </si>
  <si>
    <t>03482</t>
  </si>
  <si>
    <t>山田町</t>
  </si>
  <si>
    <t>03483</t>
  </si>
  <si>
    <t>岩泉町</t>
  </si>
  <si>
    <t>03484</t>
  </si>
  <si>
    <t>田野畑村</t>
  </si>
  <si>
    <t>03215</t>
  </si>
  <si>
    <t>奥州市</t>
  </si>
  <si>
    <t>03381</t>
  </si>
  <si>
    <t>金ヶ崎町</t>
  </si>
  <si>
    <t>03210</t>
  </si>
  <si>
    <t>陸前高田市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</si>
</sst>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SUM(D8:D41)</f>
        <v>13518477</v>
      </c>
      <c r="E7" s="70">
        <f t="shared" si="0"/>
        <v>1935003</v>
      </c>
      <c r="F7" s="70">
        <f t="shared" si="0"/>
        <v>182022</v>
      </c>
      <c r="G7" s="70">
        <f t="shared" si="0"/>
        <v>7364</v>
      </c>
      <c r="H7" s="70">
        <f t="shared" si="0"/>
        <v>4400</v>
      </c>
      <c r="I7" s="70">
        <f t="shared" si="0"/>
        <v>945739</v>
      </c>
      <c r="J7" s="71" t="s">
        <v>109</v>
      </c>
      <c r="K7" s="70">
        <f aca="true" t="shared" si="1" ref="K7:R7">SUM(K8:K41)</f>
        <v>795478</v>
      </c>
      <c r="L7" s="70">
        <f t="shared" si="1"/>
        <v>11583474</v>
      </c>
      <c r="M7" s="70">
        <f t="shared" si="1"/>
        <v>3109732</v>
      </c>
      <c r="N7" s="70">
        <f t="shared" si="1"/>
        <v>385345</v>
      </c>
      <c r="O7" s="70">
        <f t="shared" si="1"/>
        <v>294</v>
      </c>
      <c r="P7" s="70">
        <f t="shared" si="1"/>
        <v>1048</v>
      </c>
      <c r="Q7" s="70">
        <f t="shared" si="1"/>
        <v>0</v>
      </c>
      <c r="R7" s="70">
        <f t="shared" si="1"/>
        <v>383987</v>
      </c>
      <c r="S7" s="71" t="s">
        <v>109</v>
      </c>
      <c r="T7" s="70">
        <f aca="true" t="shared" si="2" ref="T7:AA7">SUM(T8:T41)</f>
        <v>16</v>
      </c>
      <c r="U7" s="70">
        <f t="shared" si="2"/>
        <v>2724387</v>
      </c>
      <c r="V7" s="70">
        <f t="shared" si="2"/>
        <v>16628209</v>
      </c>
      <c r="W7" s="70">
        <f t="shared" si="2"/>
        <v>2320348</v>
      </c>
      <c r="X7" s="70">
        <f t="shared" si="2"/>
        <v>182316</v>
      </c>
      <c r="Y7" s="70">
        <f t="shared" si="2"/>
        <v>8412</v>
      </c>
      <c r="Z7" s="70">
        <f t="shared" si="2"/>
        <v>4400</v>
      </c>
      <c r="AA7" s="70">
        <f t="shared" si="2"/>
        <v>1329726</v>
      </c>
      <c r="AB7" s="71" t="s">
        <v>109</v>
      </c>
      <c r="AC7" s="70">
        <f aca="true" t="shared" si="3" ref="AC7:BH7">SUM(AC8:AC41)</f>
        <v>795494</v>
      </c>
      <c r="AD7" s="70">
        <f t="shared" si="3"/>
        <v>14307861</v>
      </c>
      <c r="AE7" s="70">
        <f t="shared" si="3"/>
        <v>413295</v>
      </c>
      <c r="AF7" s="70">
        <f t="shared" si="3"/>
        <v>98701</v>
      </c>
      <c r="AG7" s="70">
        <f t="shared" si="3"/>
        <v>3221</v>
      </c>
      <c r="AH7" s="70">
        <f t="shared" si="3"/>
        <v>70864</v>
      </c>
      <c r="AI7" s="70">
        <f t="shared" si="3"/>
        <v>24616</v>
      </c>
      <c r="AJ7" s="70">
        <f t="shared" si="3"/>
        <v>0</v>
      </c>
      <c r="AK7" s="70">
        <f t="shared" si="3"/>
        <v>314594</v>
      </c>
      <c r="AL7" s="70">
        <f t="shared" si="3"/>
        <v>872905</v>
      </c>
      <c r="AM7" s="70">
        <f t="shared" si="3"/>
        <v>7669499</v>
      </c>
      <c r="AN7" s="70">
        <f t="shared" si="3"/>
        <v>2190084</v>
      </c>
      <c r="AO7" s="70">
        <f t="shared" si="3"/>
        <v>821237</v>
      </c>
      <c r="AP7" s="70">
        <f t="shared" si="3"/>
        <v>701477</v>
      </c>
      <c r="AQ7" s="70">
        <f t="shared" si="3"/>
        <v>620972</v>
      </c>
      <c r="AR7" s="70">
        <f t="shared" si="3"/>
        <v>46398</v>
      </c>
      <c r="AS7" s="70">
        <f t="shared" si="3"/>
        <v>1644046</v>
      </c>
      <c r="AT7" s="70">
        <f t="shared" si="3"/>
        <v>141806</v>
      </c>
      <c r="AU7" s="70">
        <f t="shared" si="3"/>
        <v>1435936</v>
      </c>
      <c r="AV7" s="70">
        <f t="shared" si="3"/>
        <v>66304</v>
      </c>
      <c r="AW7" s="70">
        <f t="shared" si="3"/>
        <v>26496</v>
      </c>
      <c r="AX7" s="70">
        <f t="shared" si="3"/>
        <v>3792618</v>
      </c>
      <c r="AY7" s="70">
        <f t="shared" si="3"/>
        <v>1748289</v>
      </c>
      <c r="AZ7" s="70">
        <f t="shared" si="3"/>
        <v>1907770</v>
      </c>
      <c r="BA7" s="70">
        <f t="shared" si="3"/>
        <v>129795</v>
      </c>
      <c r="BB7" s="70">
        <f t="shared" si="3"/>
        <v>6764</v>
      </c>
      <c r="BC7" s="70">
        <f t="shared" si="3"/>
        <v>4308760</v>
      </c>
      <c r="BD7" s="70">
        <f t="shared" si="3"/>
        <v>16255</v>
      </c>
      <c r="BE7" s="70">
        <f t="shared" si="3"/>
        <v>254018</v>
      </c>
      <c r="BF7" s="70">
        <f t="shared" si="3"/>
        <v>8336812</v>
      </c>
      <c r="BG7" s="70">
        <f t="shared" si="3"/>
        <v>0</v>
      </c>
      <c r="BH7" s="70">
        <f t="shared" si="3"/>
        <v>0</v>
      </c>
      <c r="BI7" s="70">
        <f aca="true" t="shared" si="4" ref="BI7:CN7">SUM(BI8:BI41)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2389</v>
      </c>
      <c r="BO7" s="70">
        <f t="shared" si="4"/>
        <v>528038</v>
      </c>
      <c r="BP7" s="70">
        <f t="shared" si="4"/>
        <v>69211</v>
      </c>
      <c r="BQ7" s="70">
        <f t="shared" si="4"/>
        <v>69211</v>
      </c>
      <c r="BR7" s="70">
        <f t="shared" si="4"/>
        <v>0</v>
      </c>
      <c r="BS7" s="70">
        <f t="shared" si="4"/>
        <v>0</v>
      </c>
      <c r="BT7" s="70">
        <f t="shared" si="4"/>
        <v>0</v>
      </c>
      <c r="BU7" s="70">
        <f t="shared" si="4"/>
        <v>53651</v>
      </c>
      <c r="BV7" s="70">
        <f t="shared" si="4"/>
        <v>0</v>
      </c>
      <c r="BW7" s="70">
        <f t="shared" si="4"/>
        <v>53651</v>
      </c>
      <c r="BX7" s="70">
        <f t="shared" si="4"/>
        <v>0</v>
      </c>
      <c r="BY7" s="70">
        <f t="shared" si="4"/>
        <v>0</v>
      </c>
      <c r="BZ7" s="70">
        <f t="shared" si="4"/>
        <v>405176</v>
      </c>
      <c r="CA7" s="70">
        <f t="shared" si="4"/>
        <v>394363</v>
      </c>
      <c r="CB7" s="70">
        <f t="shared" si="4"/>
        <v>10813</v>
      </c>
      <c r="CC7" s="70">
        <f t="shared" si="4"/>
        <v>0</v>
      </c>
      <c r="CD7" s="70">
        <f t="shared" si="4"/>
        <v>0</v>
      </c>
      <c r="CE7" s="70">
        <f t="shared" si="4"/>
        <v>2575430</v>
      </c>
      <c r="CF7" s="70">
        <f t="shared" si="4"/>
        <v>0</v>
      </c>
      <c r="CG7" s="70">
        <f t="shared" si="4"/>
        <v>3875</v>
      </c>
      <c r="CH7" s="70">
        <f t="shared" si="4"/>
        <v>531913</v>
      </c>
      <c r="CI7" s="70">
        <f t="shared" si="4"/>
        <v>413295</v>
      </c>
      <c r="CJ7" s="70">
        <f t="shared" si="4"/>
        <v>98701</v>
      </c>
      <c r="CK7" s="70">
        <f t="shared" si="4"/>
        <v>3221</v>
      </c>
      <c r="CL7" s="70">
        <f t="shared" si="4"/>
        <v>70864</v>
      </c>
      <c r="CM7" s="70">
        <f t="shared" si="4"/>
        <v>24616</v>
      </c>
      <c r="CN7" s="70">
        <f t="shared" si="4"/>
        <v>0</v>
      </c>
      <c r="CO7" s="70">
        <f aca="true" t="shared" si="5" ref="CO7:DT7">SUM(CO8:CO41)</f>
        <v>314594</v>
      </c>
      <c r="CP7" s="70">
        <f t="shared" si="5"/>
        <v>875294</v>
      </c>
      <c r="CQ7" s="70">
        <f t="shared" si="5"/>
        <v>8197537</v>
      </c>
      <c r="CR7" s="70">
        <f t="shared" si="5"/>
        <v>2259295</v>
      </c>
      <c r="CS7" s="70">
        <f t="shared" si="5"/>
        <v>890448</v>
      </c>
      <c r="CT7" s="70">
        <f t="shared" si="5"/>
        <v>701477</v>
      </c>
      <c r="CU7" s="70">
        <f t="shared" si="5"/>
        <v>620972</v>
      </c>
      <c r="CV7" s="70">
        <f t="shared" si="5"/>
        <v>46398</v>
      </c>
      <c r="CW7" s="70">
        <f t="shared" si="5"/>
        <v>1697697</v>
      </c>
      <c r="CX7" s="70">
        <f t="shared" si="5"/>
        <v>141806</v>
      </c>
      <c r="CY7" s="70">
        <f t="shared" si="5"/>
        <v>1489587</v>
      </c>
      <c r="CZ7" s="70">
        <f t="shared" si="5"/>
        <v>66304</v>
      </c>
      <c r="DA7" s="70">
        <f t="shared" si="5"/>
        <v>26496</v>
      </c>
      <c r="DB7" s="70">
        <f t="shared" si="5"/>
        <v>4197794</v>
      </c>
      <c r="DC7" s="70">
        <f t="shared" si="5"/>
        <v>2142652</v>
      </c>
      <c r="DD7" s="70">
        <f t="shared" si="5"/>
        <v>1918583</v>
      </c>
      <c r="DE7" s="70">
        <f t="shared" si="5"/>
        <v>129795</v>
      </c>
      <c r="DF7" s="70">
        <f t="shared" si="5"/>
        <v>6764</v>
      </c>
      <c r="DG7" s="70">
        <f t="shared" si="5"/>
        <v>6884190</v>
      </c>
      <c r="DH7" s="70">
        <f t="shared" si="5"/>
        <v>16255</v>
      </c>
      <c r="DI7" s="70">
        <f t="shared" si="5"/>
        <v>257893</v>
      </c>
      <c r="DJ7" s="70">
        <f t="shared" si="5"/>
        <v>8868725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41">SUM(E8,+L8)</f>
        <v>2728572</v>
      </c>
      <c r="E8" s="72">
        <f aca="true" t="shared" si="7" ref="E8:E41">SUM(F8:I8)+K8</f>
        <v>659984</v>
      </c>
      <c r="F8" s="72">
        <v>176067</v>
      </c>
      <c r="G8" s="72">
        <v>0</v>
      </c>
      <c r="H8" s="72">
        <v>4400</v>
      </c>
      <c r="I8" s="72">
        <v>344092</v>
      </c>
      <c r="J8" s="73" t="s">
        <v>109</v>
      </c>
      <c r="K8" s="72">
        <v>135425</v>
      </c>
      <c r="L8" s="72">
        <v>2068588</v>
      </c>
      <c r="M8" s="72">
        <f aca="true" t="shared" si="8" ref="M8:M41">SUM(N8,+U8)</f>
        <v>247979</v>
      </c>
      <c r="N8" s="72">
        <f aca="true" t="shared" si="9" ref="N8:N41">SUM(O8:R8)+T8</f>
        <v>1587</v>
      </c>
      <c r="O8" s="72">
        <v>0</v>
      </c>
      <c r="P8" s="72">
        <v>0</v>
      </c>
      <c r="Q8" s="72">
        <v>0</v>
      </c>
      <c r="R8" s="72">
        <v>1587</v>
      </c>
      <c r="S8" s="73" t="s">
        <v>109</v>
      </c>
      <c r="T8" s="72">
        <v>0</v>
      </c>
      <c r="U8" s="72">
        <v>246392</v>
      </c>
      <c r="V8" s="72">
        <f aca="true" t="shared" si="10" ref="V8:V41">+SUM(D8,M8)</f>
        <v>2976551</v>
      </c>
      <c r="W8" s="72">
        <f aca="true" t="shared" si="11" ref="W8:W41">+SUM(E8,N8)</f>
        <v>661571</v>
      </c>
      <c r="X8" s="72">
        <f aca="true" t="shared" si="12" ref="X8:X41">+SUM(F8,O8)</f>
        <v>176067</v>
      </c>
      <c r="Y8" s="72">
        <f aca="true" t="shared" si="13" ref="Y8:Y41">+SUM(G8,P8)</f>
        <v>0</v>
      </c>
      <c r="Z8" s="72">
        <f aca="true" t="shared" si="14" ref="Z8:Z41">+SUM(H8,Q8)</f>
        <v>4400</v>
      </c>
      <c r="AA8" s="72">
        <f aca="true" t="shared" si="15" ref="AA8:AA41">+SUM(I8,R8)</f>
        <v>345679</v>
      </c>
      <c r="AB8" s="73" t="s">
        <v>109</v>
      </c>
      <c r="AC8" s="72">
        <f aca="true" t="shared" si="16" ref="AC8:AC41">+SUM(K8,T8)</f>
        <v>135425</v>
      </c>
      <c r="AD8" s="72">
        <f aca="true" t="shared" si="17" ref="AD8:AD41">+SUM(L8,U8)</f>
        <v>2314980</v>
      </c>
      <c r="AE8" s="72">
        <f aca="true" t="shared" si="18" ref="AE8:AE41">SUM(AF8,+AK8)</f>
        <v>0</v>
      </c>
      <c r="AF8" s="72">
        <f aca="true" t="shared" si="19" ref="AF8:AF41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41905</v>
      </c>
      <c r="AM8" s="72">
        <f aca="true" t="shared" si="20" ref="AM8:AM41">SUM(AN8,AS8,AW8,AX8,BD8)</f>
        <v>2269874</v>
      </c>
      <c r="AN8" s="72">
        <f aca="true" t="shared" si="21" ref="AN8:AN41">SUM(AO8:AR8)</f>
        <v>1214668</v>
      </c>
      <c r="AO8" s="72">
        <v>265894</v>
      </c>
      <c r="AP8" s="72">
        <v>459078</v>
      </c>
      <c r="AQ8" s="72">
        <v>464504</v>
      </c>
      <c r="AR8" s="72">
        <v>25192</v>
      </c>
      <c r="AS8" s="72">
        <f aca="true" t="shared" si="22" ref="AS8:AS41">SUM(AT8:AV8)</f>
        <v>753759</v>
      </c>
      <c r="AT8" s="72">
        <v>67932</v>
      </c>
      <c r="AU8" s="72">
        <v>660831</v>
      </c>
      <c r="AV8" s="72">
        <v>24996</v>
      </c>
      <c r="AW8" s="72">
        <v>21008</v>
      </c>
      <c r="AX8" s="72">
        <f aca="true" t="shared" si="23" ref="AX8:AX41">SUM(AY8:BB8)</f>
        <v>280439</v>
      </c>
      <c r="AY8" s="72">
        <v>227464</v>
      </c>
      <c r="AZ8" s="72">
        <v>18933</v>
      </c>
      <c r="BA8" s="72">
        <v>34042</v>
      </c>
      <c r="BB8" s="72">
        <v>0</v>
      </c>
      <c r="BC8" s="72">
        <v>416793</v>
      </c>
      <c r="BD8" s="72">
        <v>0</v>
      </c>
      <c r="BE8" s="72">
        <v>0</v>
      </c>
      <c r="BF8" s="72">
        <f aca="true" t="shared" si="24" ref="BF8:BF41">SUM(AE8,+AM8,+BE8)</f>
        <v>2269874</v>
      </c>
      <c r="BG8" s="72">
        <f aca="true" t="shared" si="25" ref="BG8:BG41">SUM(BH8,+BM8)</f>
        <v>0</v>
      </c>
      <c r="BH8" s="72">
        <f aca="true" t="shared" si="26" ref="BH8:BH41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1">SUM(BP8,BU8,BY8,BZ8,CF8)</f>
        <v>2000</v>
      </c>
      <c r="BP8" s="72">
        <f aca="true" t="shared" si="28" ref="BP8:BP41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9" ref="BU8:BU41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0" ref="BZ8:BZ41">SUM(CA8:CD8)</f>
        <v>2000</v>
      </c>
      <c r="CA8" s="72">
        <v>2000</v>
      </c>
      <c r="CB8" s="72">
        <v>0</v>
      </c>
      <c r="CC8" s="72">
        <v>0</v>
      </c>
      <c r="CD8" s="72">
        <v>0</v>
      </c>
      <c r="CE8" s="72">
        <v>245979</v>
      </c>
      <c r="CF8" s="72">
        <v>0</v>
      </c>
      <c r="CG8" s="72">
        <v>0</v>
      </c>
      <c r="CH8" s="72">
        <f aca="true" t="shared" si="31" ref="CH8:CH41">SUM(BG8,+BO8,+CG8)</f>
        <v>2000</v>
      </c>
      <c r="CI8" s="72">
        <f aca="true" t="shared" si="32" ref="CI8:CI41">SUM(AE8,+BG8)</f>
        <v>0</v>
      </c>
      <c r="CJ8" s="72">
        <f aca="true" t="shared" si="33" ref="CJ8:CJ41">SUM(AF8,+BH8)</f>
        <v>0</v>
      </c>
      <c r="CK8" s="72">
        <f aca="true" t="shared" si="34" ref="CK8:CK41">SUM(AG8,+BI8)</f>
        <v>0</v>
      </c>
      <c r="CL8" s="72">
        <f aca="true" t="shared" si="35" ref="CL8:CL41">SUM(AH8,+BJ8)</f>
        <v>0</v>
      </c>
      <c r="CM8" s="72">
        <f aca="true" t="shared" si="36" ref="CM8:CM41">SUM(AI8,+BK8)</f>
        <v>0</v>
      </c>
      <c r="CN8" s="72">
        <f aca="true" t="shared" si="37" ref="CN8:CN41">SUM(AJ8,+BL8)</f>
        <v>0</v>
      </c>
      <c r="CO8" s="72">
        <f aca="true" t="shared" si="38" ref="CO8:CO41">SUM(AK8,+BM8)</f>
        <v>0</v>
      </c>
      <c r="CP8" s="72">
        <f aca="true" t="shared" si="39" ref="CP8:CP41">SUM(AL8,+BN8)</f>
        <v>41905</v>
      </c>
      <c r="CQ8" s="72">
        <f aca="true" t="shared" si="40" ref="CQ8:CQ41">SUM(AM8,+BO8)</f>
        <v>2271874</v>
      </c>
      <c r="CR8" s="72">
        <f aca="true" t="shared" si="41" ref="CR8:CR41">SUM(AN8,+BP8)</f>
        <v>1214668</v>
      </c>
      <c r="CS8" s="72">
        <f aca="true" t="shared" si="42" ref="CS8:CS41">SUM(AO8,+BQ8)</f>
        <v>265894</v>
      </c>
      <c r="CT8" s="72">
        <f aca="true" t="shared" si="43" ref="CT8:CT41">SUM(AP8,+BR8)</f>
        <v>459078</v>
      </c>
      <c r="CU8" s="72">
        <f aca="true" t="shared" si="44" ref="CU8:CU41">SUM(AQ8,+BS8)</f>
        <v>464504</v>
      </c>
      <c r="CV8" s="72">
        <f aca="true" t="shared" si="45" ref="CV8:CV41">SUM(AR8,+BT8)</f>
        <v>25192</v>
      </c>
      <c r="CW8" s="72">
        <f aca="true" t="shared" si="46" ref="CW8:CW41">SUM(AS8,+BU8)</f>
        <v>753759</v>
      </c>
      <c r="CX8" s="72">
        <f aca="true" t="shared" si="47" ref="CX8:CX41">SUM(AT8,+BV8)</f>
        <v>67932</v>
      </c>
      <c r="CY8" s="72">
        <f aca="true" t="shared" si="48" ref="CY8:CY41">SUM(AU8,+BW8)</f>
        <v>660831</v>
      </c>
      <c r="CZ8" s="72">
        <f aca="true" t="shared" si="49" ref="CZ8:CZ41">SUM(AV8,+BX8)</f>
        <v>24996</v>
      </c>
      <c r="DA8" s="72">
        <f aca="true" t="shared" si="50" ref="DA8:DA41">SUM(AW8,+BY8)</f>
        <v>21008</v>
      </c>
      <c r="DB8" s="72">
        <f aca="true" t="shared" si="51" ref="DB8:DB41">SUM(AX8,+BZ8)</f>
        <v>282439</v>
      </c>
      <c r="DC8" s="72">
        <f aca="true" t="shared" si="52" ref="DC8:DC41">SUM(AY8,+CA8)</f>
        <v>229464</v>
      </c>
      <c r="DD8" s="72">
        <f aca="true" t="shared" si="53" ref="DD8:DD41">SUM(AZ8,+CB8)</f>
        <v>18933</v>
      </c>
      <c r="DE8" s="72">
        <f aca="true" t="shared" si="54" ref="DE8:DE41">SUM(BA8,+CC8)</f>
        <v>34042</v>
      </c>
      <c r="DF8" s="72">
        <f aca="true" t="shared" si="55" ref="DF8:DF41">SUM(BB8,+CD8)</f>
        <v>0</v>
      </c>
      <c r="DG8" s="72">
        <f aca="true" t="shared" si="56" ref="DG8:DG41">SUM(BC8,+CE8)</f>
        <v>662772</v>
      </c>
      <c r="DH8" s="72">
        <f aca="true" t="shared" si="57" ref="DH8:DH41">SUM(BD8,+CF8)</f>
        <v>0</v>
      </c>
      <c r="DI8" s="72">
        <f aca="true" t="shared" si="58" ref="DI8:DI41">SUM(BE8,+CG8)</f>
        <v>0</v>
      </c>
      <c r="DJ8" s="72">
        <f aca="true" t="shared" si="59" ref="DJ8:DJ41">SUM(BF8,+CH8)</f>
        <v>2271874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586485</v>
      </c>
      <c r="E9" s="72">
        <f t="shared" si="7"/>
        <v>28689</v>
      </c>
      <c r="F9" s="72">
        <v>0</v>
      </c>
      <c r="G9" s="72">
        <v>0</v>
      </c>
      <c r="H9" s="72">
        <v>0</v>
      </c>
      <c r="I9" s="72">
        <v>0</v>
      </c>
      <c r="J9" s="73" t="s">
        <v>109</v>
      </c>
      <c r="K9" s="72">
        <v>28689</v>
      </c>
      <c r="L9" s="72">
        <v>557796</v>
      </c>
      <c r="M9" s="72">
        <f t="shared" si="8"/>
        <v>107904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109</v>
      </c>
      <c r="T9" s="72">
        <v>0</v>
      </c>
      <c r="U9" s="72">
        <v>107904</v>
      </c>
      <c r="V9" s="72">
        <f t="shared" si="10"/>
        <v>694389</v>
      </c>
      <c r="W9" s="72">
        <f t="shared" si="11"/>
        <v>28689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3" t="s">
        <v>109</v>
      </c>
      <c r="AC9" s="72">
        <f t="shared" si="16"/>
        <v>28689</v>
      </c>
      <c r="AD9" s="72">
        <f t="shared" si="17"/>
        <v>665700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3193</v>
      </c>
      <c r="AM9" s="72">
        <f t="shared" si="20"/>
        <v>303673</v>
      </c>
      <c r="AN9" s="72">
        <f t="shared" si="21"/>
        <v>142430</v>
      </c>
      <c r="AO9" s="72">
        <v>19422</v>
      </c>
      <c r="AP9" s="72">
        <v>123008</v>
      </c>
      <c r="AQ9" s="72">
        <v>0</v>
      </c>
      <c r="AR9" s="72">
        <v>0</v>
      </c>
      <c r="AS9" s="72">
        <f t="shared" si="22"/>
        <v>9928</v>
      </c>
      <c r="AT9" s="72">
        <v>9928</v>
      </c>
      <c r="AU9" s="72">
        <v>0</v>
      </c>
      <c r="AV9" s="72">
        <v>0</v>
      </c>
      <c r="AW9" s="72">
        <v>0</v>
      </c>
      <c r="AX9" s="72">
        <f t="shared" si="23"/>
        <v>151315</v>
      </c>
      <c r="AY9" s="72">
        <v>151315</v>
      </c>
      <c r="AZ9" s="72">
        <v>0</v>
      </c>
      <c r="BA9" s="72">
        <v>0</v>
      </c>
      <c r="BB9" s="72">
        <v>0</v>
      </c>
      <c r="BC9" s="72">
        <v>279619</v>
      </c>
      <c r="BD9" s="72">
        <v>0</v>
      </c>
      <c r="BE9" s="72">
        <v>0</v>
      </c>
      <c r="BF9" s="72">
        <f t="shared" si="24"/>
        <v>303673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1450</v>
      </c>
      <c r="BO9" s="72">
        <f t="shared" si="27"/>
        <v>0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106454</v>
      </c>
      <c r="CF9" s="72">
        <v>0</v>
      </c>
      <c r="CG9" s="72">
        <v>0</v>
      </c>
      <c r="CH9" s="72">
        <f t="shared" si="31"/>
        <v>0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4643</v>
      </c>
      <c r="CQ9" s="72">
        <f t="shared" si="40"/>
        <v>303673</v>
      </c>
      <c r="CR9" s="72">
        <f t="shared" si="41"/>
        <v>142430</v>
      </c>
      <c r="CS9" s="72">
        <f t="shared" si="42"/>
        <v>19422</v>
      </c>
      <c r="CT9" s="72">
        <f t="shared" si="43"/>
        <v>123008</v>
      </c>
      <c r="CU9" s="72">
        <f t="shared" si="44"/>
        <v>0</v>
      </c>
      <c r="CV9" s="72">
        <f t="shared" si="45"/>
        <v>0</v>
      </c>
      <c r="CW9" s="72">
        <f t="shared" si="46"/>
        <v>9928</v>
      </c>
      <c r="CX9" s="72">
        <f t="shared" si="47"/>
        <v>9928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151315</v>
      </c>
      <c r="DC9" s="72">
        <f t="shared" si="52"/>
        <v>151315</v>
      </c>
      <c r="DD9" s="72">
        <f t="shared" si="53"/>
        <v>0</v>
      </c>
      <c r="DE9" s="72">
        <f t="shared" si="54"/>
        <v>0</v>
      </c>
      <c r="DF9" s="72">
        <f t="shared" si="55"/>
        <v>0</v>
      </c>
      <c r="DG9" s="72">
        <f t="shared" si="56"/>
        <v>386073</v>
      </c>
      <c r="DH9" s="72">
        <f t="shared" si="57"/>
        <v>0</v>
      </c>
      <c r="DI9" s="72">
        <f t="shared" si="58"/>
        <v>0</v>
      </c>
      <c r="DJ9" s="72">
        <f t="shared" si="59"/>
        <v>303673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637153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3" t="s">
        <v>109</v>
      </c>
      <c r="K10" s="72">
        <v>0</v>
      </c>
      <c r="L10" s="72">
        <v>637153</v>
      </c>
      <c r="M10" s="72">
        <f t="shared" si="8"/>
        <v>95212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109</v>
      </c>
      <c r="T10" s="72">
        <v>0</v>
      </c>
      <c r="U10" s="72">
        <v>95212</v>
      </c>
      <c r="V10" s="72">
        <f t="shared" si="10"/>
        <v>732365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3" t="s">
        <v>109</v>
      </c>
      <c r="AC10" s="72">
        <f t="shared" si="16"/>
        <v>0</v>
      </c>
      <c r="AD10" s="72">
        <f t="shared" si="17"/>
        <v>732365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158125</v>
      </c>
      <c r="AM10" s="72">
        <f t="shared" si="20"/>
        <v>1924</v>
      </c>
      <c r="AN10" s="72">
        <f t="shared" si="21"/>
        <v>1924</v>
      </c>
      <c r="AO10" s="72">
        <v>1924</v>
      </c>
      <c r="AP10" s="72">
        <v>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477104</v>
      </c>
      <c r="BD10" s="72">
        <v>0</v>
      </c>
      <c r="BE10" s="72">
        <v>0</v>
      </c>
      <c r="BF10" s="72">
        <f t="shared" si="24"/>
        <v>1924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121</v>
      </c>
      <c r="BP10" s="72">
        <f t="shared" si="28"/>
        <v>121</v>
      </c>
      <c r="BQ10" s="72">
        <v>121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95091</v>
      </c>
      <c r="CF10" s="72">
        <v>0</v>
      </c>
      <c r="CG10" s="72">
        <v>0</v>
      </c>
      <c r="CH10" s="72">
        <f t="shared" si="31"/>
        <v>121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158125</v>
      </c>
      <c r="CQ10" s="72">
        <f t="shared" si="40"/>
        <v>2045</v>
      </c>
      <c r="CR10" s="72">
        <f t="shared" si="41"/>
        <v>2045</v>
      </c>
      <c r="CS10" s="72">
        <f t="shared" si="42"/>
        <v>2045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0</v>
      </c>
      <c r="DC10" s="72">
        <f t="shared" si="52"/>
        <v>0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572195</v>
      </c>
      <c r="DH10" s="72">
        <f t="shared" si="57"/>
        <v>0</v>
      </c>
      <c r="DI10" s="72">
        <f t="shared" si="58"/>
        <v>0</v>
      </c>
      <c r="DJ10" s="72">
        <f t="shared" si="59"/>
        <v>2045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708716</v>
      </c>
      <c r="E11" s="72">
        <f t="shared" si="7"/>
        <v>113257</v>
      </c>
      <c r="F11" s="72">
        <v>0</v>
      </c>
      <c r="G11" s="72">
        <v>0</v>
      </c>
      <c r="H11" s="72">
        <v>0</v>
      </c>
      <c r="I11" s="72">
        <v>98488</v>
      </c>
      <c r="J11" s="73" t="s">
        <v>109</v>
      </c>
      <c r="K11" s="72">
        <v>14769</v>
      </c>
      <c r="L11" s="72">
        <v>595459</v>
      </c>
      <c r="M11" s="72">
        <f t="shared" si="8"/>
        <v>315814</v>
      </c>
      <c r="N11" s="72">
        <f t="shared" si="9"/>
        <v>109509</v>
      </c>
      <c r="O11" s="72">
        <v>0</v>
      </c>
      <c r="P11" s="72">
        <v>0</v>
      </c>
      <c r="Q11" s="72">
        <v>0</v>
      </c>
      <c r="R11" s="72">
        <v>109509</v>
      </c>
      <c r="S11" s="73" t="s">
        <v>109</v>
      </c>
      <c r="T11" s="72">
        <v>0</v>
      </c>
      <c r="U11" s="72">
        <v>206305</v>
      </c>
      <c r="V11" s="72">
        <f t="shared" si="10"/>
        <v>1024530</v>
      </c>
      <c r="W11" s="72">
        <f t="shared" si="11"/>
        <v>222766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207997</v>
      </c>
      <c r="AB11" s="73" t="s">
        <v>109</v>
      </c>
      <c r="AC11" s="72">
        <f t="shared" si="16"/>
        <v>14769</v>
      </c>
      <c r="AD11" s="72">
        <f t="shared" si="17"/>
        <v>801764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708716</v>
      </c>
      <c r="AN11" s="72">
        <f t="shared" si="21"/>
        <v>263620</v>
      </c>
      <c r="AO11" s="72">
        <v>53620</v>
      </c>
      <c r="AP11" s="72">
        <v>92141</v>
      </c>
      <c r="AQ11" s="72">
        <v>113614</v>
      </c>
      <c r="AR11" s="72">
        <v>4245</v>
      </c>
      <c r="AS11" s="72">
        <f t="shared" si="22"/>
        <v>257499</v>
      </c>
      <c r="AT11" s="72">
        <v>6550</v>
      </c>
      <c r="AU11" s="72">
        <v>242532</v>
      </c>
      <c r="AV11" s="72">
        <v>8417</v>
      </c>
      <c r="AW11" s="72">
        <v>0</v>
      </c>
      <c r="AX11" s="72">
        <f t="shared" si="23"/>
        <v>187597</v>
      </c>
      <c r="AY11" s="72">
        <v>121792</v>
      </c>
      <c r="AZ11" s="72">
        <v>53829</v>
      </c>
      <c r="BA11" s="72">
        <v>11976</v>
      </c>
      <c r="BB11" s="72">
        <v>0</v>
      </c>
      <c r="BC11" s="72">
        <v>0</v>
      </c>
      <c r="BD11" s="72">
        <v>0</v>
      </c>
      <c r="BE11" s="72"/>
      <c r="BF11" s="72">
        <f t="shared" si="24"/>
        <v>708716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115380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115380</v>
      </c>
      <c r="CA11" s="72">
        <v>115380</v>
      </c>
      <c r="CB11" s="72">
        <v>0</v>
      </c>
      <c r="CC11" s="72">
        <v>0</v>
      </c>
      <c r="CD11" s="72">
        <v>0</v>
      </c>
      <c r="CE11" s="72">
        <v>200434</v>
      </c>
      <c r="CF11" s="72">
        <v>0</v>
      </c>
      <c r="CG11" s="72">
        <v>0</v>
      </c>
      <c r="CH11" s="72">
        <f t="shared" si="31"/>
        <v>115380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824096</v>
      </c>
      <c r="CR11" s="72">
        <f t="shared" si="41"/>
        <v>263620</v>
      </c>
      <c r="CS11" s="72">
        <f t="shared" si="42"/>
        <v>53620</v>
      </c>
      <c r="CT11" s="72">
        <f t="shared" si="43"/>
        <v>92141</v>
      </c>
      <c r="CU11" s="72">
        <f t="shared" si="44"/>
        <v>113614</v>
      </c>
      <c r="CV11" s="72">
        <f t="shared" si="45"/>
        <v>4245</v>
      </c>
      <c r="CW11" s="72">
        <f t="shared" si="46"/>
        <v>257499</v>
      </c>
      <c r="CX11" s="72">
        <f t="shared" si="47"/>
        <v>6550</v>
      </c>
      <c r="CY11" s="72">
        <f t="shared" si="48"/>
        <v>242532</v>
      </c>
      <c r="CZ11" s="72">
        <f t="shared" si="49"/>
        <v>8417</v>
      </c>
      <c r="DA11" s="72">
        <f t="shared" si="50"/>
        <v>0</v>
      </c>
      <c r="DB11" s="72">
        <f t="shared" si="51"/>
        <v>302977</v>
      </c>
      <c r="DC11" s="72">
        <f t="shared" si="52"/>
        <v>237172</v>
      </c>
      <c r="DD11" s="72">
        <f t="shared" si="53"/>
        <v>53829</v>
      </c>
      <c r="DE11" s="72">
        <f t="shared" si="54"/>
        <v>11976</v>
      </c>
      <c r="DF11" s="72">
        <f t="shared" si="55"/>
        <v>0</v>
      </c>
      <c r="DG11" s="72">
        <f t="shared" si="56"/>
        <v>200434</v>
      </c>
      <c r="DH11" s="72">
        <f t="shared" si="57"/>
        <v>0</v>
      </c>
      <c r="DI11" s="72">
        <f t="shared" si="58"/>
        <v>0</v>
      </c>
      <c r="DJ11" s="72">
        <f t="shared" si="59"/>
        <v>824096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728644</v>
      </c>
      <c r="E12" s="74">
        <f t="shared" si="7"/>
        <v>278777</v>
      </c>
      <c r="F12" s="74">
        <v>0</v>
      </c>
      <c r="G12" s="74">
        <v>0</v>
      </c>
      <c r="H12" s="74">
        <v>0</v>
      </c>
      <c r="I12" s="74">
        <v>237348</v>
      </c>
      <c r="J12" s="75" t="s">
        <v>109</v>
      </c>
      <c r="K12" s="74">
        <v>41429</v>
      </c>
      <c r="L12" s="74">
        <v>449867</v>
      </c>
      <c r="M12" s="74">
        <f t="shared" si="8"/>
        <v>288586</v>
      </c>
      <c r="N12" s="74">
        <f t="shared" si="9"/>
        <v>166121</v>
      </c>
      <c r="O12" s="74">
        <v>0</v>
      </c>
      <c r="P12" s="74">
        <v>0</v>
      </c>
      <c r="Q12" s="74">
        <v>0</v>
      </c>
      <c r="R12" s="74">
        <v>166121</v>
      </c>
      <c r="S12" s="75" t="s">
        <v>109</v>
      </c>
      <c r="T12" s="74">
        <v>0</v>
      </c>
      <c r="U12" s="74">
        <v>122465</v>
      </c>
      <c r="V12" s="74">
        <f t="shared" si="10"/>
        <v>1017230</v>
      </c>
      <c r="W12" s="74">
        <f t="shared" si="11"/>
        <v>444898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403469</v>
      </c>
      <c r="AB12" s="75" t="s">
        <v>109</v>
      </c>
      <c r="AC12" s="74">
        <f t="shared" si="16"/>
        <v>41429</v>
      </c>
      <c r="AD12" s="74">
        <f t="shared" si="17"/>
        <v>572332</v>
      </c>
      <c r="AE12" s="74">
        <f t="shared" si="18"/>
        <v>14031</v>
      </c>
      <c r="AF12" s="74">
        <f t="shared" si="19"/>
        <v>14031</v>
      </c>
      <c r="AG12" s="74">
        <v>0</v>
      </c>
      <c r="AH12" s="74">
        <v>14031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714613</v>
      </c>
      <c r="AN12" s="74">
        <f t="shared" si="21"/>
        <v>69526</v>
      </c>
      <c r="AO12" s="74">
        <v>65814</v>
      </c>
      <c r="AP12" s="74">
        <v>3712</v>
      </c>
      <c r="AQ12" s="74">
        <v>0</v>
      </c>
      <c r="AR12" s="74">
        <v>0</v>
      </c>
      <c r="AS12" s="74">
        <f t="shared" si="22"/>
        <v>200249</v>
      </c>
      <c r="AT12" s="74">
        <v>35423</v>
      </c>
      <c r="AU12" s="74">
        <v>153389</v>
      </c>
      <c r="AV12" s="74">
        <v>11437</v>
      </c>
      <c r="AW12" s="74">
        <v>0</v>
      </c>
      <c r="AX12" s="74">
        <f t="shared" si="23"/>
        <v>444838</v>
      </c>
      <c r="AY12" s="74">
        <v>183730</v>
      </c>
      <c r="AZ12" s="74">
        <v>240475</v>
      </c>
      <c r="BA12" s="74">
        <v>20633</v>
      </c>
      <c r="BB12" s="74">
        <v>0</v>
      </c>
      <c r="BC12" s="74">
        <v>0</v>
      </c>
      <c r="BD12" s="74">
        <v>0</v>
      </c>
      <c r="BE12" s="74">
        <v>0</v>
      </c>
      <c r="BF12" s="74">
        <f t="shared" si="24"/>
        <v>728644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168591</v>
      </c>
      <c r="BP12" s="74">
        <f t="shared" si="28"/>
        <v>2470</v>
      </c>
      <c r="BQ12" s="74">
        <v>2470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166121</v>
      </c>
      <c r="CA12" s="74">
        <v>166121</v>
      </c>
      <c r="CB12" s="74">
        <v>0</v>
      </c>
      <c r="CC12" s="74">
        <v>0</v>
      </c>
      <c r="CD12" s="74">
        <v>0</v>
      </c>
      <c r="CE12" s="74">
        <v>119995</v>
      </c>
      <c r="CF12" s="74">
        <v>0</v>
      </c>
      <c r="CG12" s="74">
        <v>0</v>
      </c>
      <c r="CH12" s="74">
        <f t="shared" si="31"/>
        <v>168591</v>
      </c>
      <c r="CI12" s="74">
        <f t="shared" si="32"/>
        <v>14031</v>
      </c>
      <c r="CJ12" s="74">
        <f t="shared" si="33"/>
        <v>14031</v>
      </c>
      <c r="CK12" s="74">
        <f t="shared" si="34"/>
        <v>0</v>
      </c>
      <c r="CL12" s="74">
        <f t="shared" si="35"/>
        <v>14031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883204</v>
      </c>
      <c r="CR12" s="74">
        <f t="shared" si="41"/>
        <v>71996</v>
      </c>
      <c r="CS12" s="74">
        <f t="shared" si="42"/>
        <v>68284</v>
      </c>
      <c r="CT12" s="74">
        <f t="shared" si="43"/>
        <v>3712</v>
      </c>
      <c r="CU12" s="74">
        <f t="shared" si="44"/>
        <v>0</v>
      </c>
      <c r="CV12" s="74">
        <f t="shared" si="45"/>
        <v>0</v>
      </c>
      <c r="CW12" s="74">
        <f t="shared" si="46"/>
        <v>200249</v>
      </c>
      <c r="CX12" s="74">
        <f t="shared" si="47"/>
        <v>35423</v>
      </c>
      <c r="CY12" s="74">
        <f t="shared" si="48"/>
        <v>153389</v>
      </c>
      <c r="CZ12" s="74">
        <f t="shared" si="49"/>
        <v>11437</v>
      </c>
      <c r="DA12" s="74">
        <f t="shared" si="50"/>
        <v>0</v>
      </c>
      <c r="DB12" s="74">
        <f t="shared" si="51"/>
        <v>610959</v>
      </c>
      <c r="DC12" s="74">
        <f t="shared" si="52"/>
        <v>349851</v>
      </c>
      <c r="DD12" s="74">
        <f t="shared" si="53"/>
        <v>240475</v>
      </c>
      <c r="DE12" s="74">
        <f t="shared" si="54"/>
        <v>20633</v>
      </c>
      <c r="DF12" s="74">
        <f t="shared" si="55"/>
        <v>0</v>
      </c>
      <c r="DG12" s="74">
        <f t="shared" si="56"/>
        <v>119995</v>
      </c>
      <c r="DH12" s="74">
        <f t="shared" si="57"/>
        <v>0</v>
      </c>
      <c r="DI12" s="74">
        <f t="shared" si="58"/>
        <v>0</v>
      </c>
      <c r="DJ12" s="74">
        <f t="shared" si="59"/>
        <v>897235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217960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5" t="s">
        <v>109</v>
      </c>
      <c r="K13" s="74">
        <v>0</v>
      </c>
      <c r="L13" s="74">
        <v>217960</v>
      </c>
      <c r="M13" s="74">
        <f t="shared" si="8"/>
        <v>84257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84257</v>
      </c>
      <c r="V13" s="74">
        <f t="shared" si="10"/>
        <v>302217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109</v>
      </c>
      <c r="AC13" s="74">
        <f t="shared" si="16"/>
        <v>0</v>
      </c>
      <c r="AD13" s="74">
        <f t="shared" si="17"/>
        <v>302217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4320</v>
      </c>
      <c r="AN13" s="74">
        <f t="shared" si="21"/>
        <v>4320</v>
      </c>
      <c r="AO13" s="74">
        <v>4320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213640</v>
      </c>
      <c r="BD13" s="74">
        <v>0</v>
      </c>
      <c r="BE13" s="74">
        <v>0</v>
      </c>
      <c r="BF13" s="74">
        <f t="shared" si="24"/>
        <v>4320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4320</v>
      </c>
      <c r="BP13" s="74">
        <f t="shared" si="28"/>
        <v>4320</v>
      </c>
      <c r="BQ13" s="74">
        <v>4320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79937</v>
      </c>
      <c r="CF13" s="74">
        <v>0</v>
      </c>
      <c r="CG13" s="74">
        <v>0</v>
      </c>
      <c r="CH13" s="74">
        <f t="shared" si="31"/>
        <v>4320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8640</v>
      </c>
      <c r="CR13" s="74">
        <f t="shared" si="41"/>
        <v>8640</v>
      </c>
      <c r="CS13" s="74">
        <f t="shared" si="42"/>
        <v>8640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0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293577</v>
      </c>
      <c r="DH13" s="74">
        <f t="shared" si="57"/>
        <v>0</v>
      </c>
      <c r="DI13" s="74">
        <f t="shared" si="58"/>
        <v>0</v>
      </c>
      <c r="DJ13" s="74">
        <f t="shared" si="59"/>
        <v>8640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276010</v>
      </c>
      <c r="E14" s="74">
        <f t="shared" si="7"/>
        <v>13045</v>
      </c>
      <c r="F14" s="74">
        <v>0</v>
      </c>
      <c r="G14" s="74">
        <v>0</v>
      </c>
      <c r="H14" s="74">
        <v>0</v>
      </c>
      <c r="I14" s="74">
        <v>0</v>
      </c>
      <c r="J14" s="75" t="s">
        <v>109</v>
      </c>
      <c r="K14" s="74">
        <v>13045</v>
      </c>
      <c r="L14" s="74">
        <v>262965</v>
      </c>
      <c r="M14" s="74">
        <f t="shared" si="8"/>
        <v>208586</v>
      </c>
      <c r="N14" s="74">
        <f t="shared" si="9"/>
        <v>98342</v>
      </c>
      <c r="O14" s="74">
        <v>0</v>
      </c>
      <c r="P14" s="74">
        <v>0</v>
      </c>
      <c r="Q14" s="74">
        <v>0</v>
      </c>
      <c r="R14" s="74">
        <v>98326</v>
      </c>
      <c r="S14" s="75" t="s">
        <v>109</v>
      </c>
      <c r="T14" s="74">
        <v>16</v>
      </c>
      <c r="U14" s="74">
        <v>110244</v>
      </c>
      <c r="V14" s="74">
        <f t="shared" si="10"/>
        <v>484596</v>
      </c>
      <c r="W14" s="74">
        <f t="shared" si="11"/>
        <v>111387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98326</v>
      </c>
      <c r="AB14" s="75" t="s">
        <v>109</v>
      </c>
      <c r="AC14" s="74">
        <f t="shared" si="16"/>
        <v>13061</v>
      </c>
      <c r="AD14" s="74">
        <f t="shared" si="17"/>
        <v>373209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265187</v>
      </c>
      <c r="AN14" s="74">
        <f t="shared" si="21"/>
        <v>55072</v>
      </c>
      <c r="AO14" s="74">
        <v>55072</v>
      </c>
      <c r="AP14" s="74">
        <v>0</v>
      </c>
      <c r="AQ14" s="74">
        <v>0</v>
      </c>
      <c r="AR14" s="74">
        <v>0</v>
      </c>
      <c r="AS14" s="74">
        <f t="shared" si="22"/>
        <v>102280</v>
      </c>
      <c r="AT14" s="74">
        <v>917</v>
      </c>
      <c r="AU14" s="74">
        <v>97086</v>
      </c>
      <c r="AV14" s="74">
        <v>4277</v>
      </c>
      <c r="AW14" s="74">
        <v>0</v>
      </c>
      <c r="AX14" s="74">
        <f t="shared" si="23"/>
        <v>107835</v>
      </c>
      <c r="AY14" s="74">
        <v>62104</v>
      </c>
      <c r="AZ14" s="74">
        <v>36532</v>
      </c>
      <c r="BA14" s="74">
        <v>9199</v>
      </c>
      <c r="BB14" s="74">
        <v>0</v>
      </c>
      <c r="BC14" s="74">
        <v>0</v>
      </c>
      <c r="BD14" s="74">
        <v>0</v>
      </c>
      <c r="BE14" s="74">
        <v>10823</v>
      </c>
      <c r="BF14" s="74">
        <f t="shared" si="24"/>
        <v>276010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208586</v>
      </c>
      <c r="BP14" s="74">
        <f t="shared" si="28"/>
        <v>41581</v>
      </c>
      <c r="BQ14" s="74">
        <v>41581</v>
      </c>
      <c r="BR14" s="74">
        <v>0</v>
      </c>
      <c r="BS14" s="74">
        <v>0</v>
      </c>
      <c r="BT14" s="74">
        <v>0</v>
      </c>
      <c r="BU14" s="74">
        <f t="shared" si="29"/>
        <v>53651</v>
      </c>
      <c r="BV14" s="74">
        <v>0</v>
      </c>
      <c r="BW14" s="74">
        <v>53651</v>
      </c>
      <c r="BX14" s="74">
        <v>0</v>
      </c>
      <c r="BY14" s="74">
        <v>0</v>
      </c>
      <c r="BZ14" s="74">
        <f t="shared" si="30"/>
        <v>113354</v>
      </c>
      <c r="CA14" s="74">
        <v>102541</v>
      </c>
      <c r="CB14" s="74">
        <v>10813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f t="shared" si="31"/>
        <v>208586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473773</v>
      </c>
      <c r="CR14" s="74">
        <f t="shared" si="41"/>
        <v>96653</v>
      </c>
      <c r="CS14" s="74">
        <f t="shared" si="42"/>
        <v>96653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155931</v>
      </c>
      <c r="CX14" s="74">
        <f t="shared" si="47"/>
        <v>917</v>
      </c>
      <c r="CY14" s="74">
        <f t="shared" si="48"/>
        <v>150737</v>
      </c>
      <c r="CZ14" s="74">
        <f t="shared" si="49"/>
        <v>4277</v>
      </c>
      <c r="DA14" s="74">
        <f t="shared" si="50"/>
        <v>0</v>
      </c>
      <c r="DB14" s="74">
        <f t="shared" si="51"/>
        <v>221189</v>
      </c>
      <c r="DC14" s="74">
        <f t="shared" si="52"/>
        <v>164645</v>
      </c>
      <c r="DD14" s="74">
        <f t="shared" si="53"/>
        <v>47345</v>
      </c>
      <c r="DE14" s="74">
        <f t="shared" si="54"/>
        <v>9199</v>
      </c>
      <c r="DF14" s="74">
        <f t="shared" si="55"/>
        <v>0</v>
      </c>
      <c r="DG14" s="74">
        <f t="shared" si="56"/>
        <v>0</v>
      </c>
      <c r="DH14" s="74">
        <f t="shared" si="57"/>
        <v>0</v>
      </c>
      <c r="DI14" s="74">
        <f t="shared" si="58"/>
        <v>10823</v>
      </c>
      <c r="DJ14" s="74">
        <f t="shared" si="59"/>
        <v>484596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944824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5" t="s">
        <v>109</v>
      </c>
      <c r="K15" s="74">
        <v>0</v>
      </c>
      <c r="L15" s="74">
        <v>944824</v>
      </c>
      <c r="M15" s="74">
        <f t="shared" si="8"/>
        <v>338204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338204</v>
      </c>
      <c r="V15" s="74">
        <f t="shared" si="10"/>
        <v>1283028</v>
      </c>
      <c r="W15" s="74">
        <f t="shared" si="11"/>
        <v>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5" t="s">
        <v>109</v>
      </c>
      <c r="AC15" s="74">
        <f t="shared" si="16"/>
        <v>0</v>
      </c>
      <c r="AD15" s="74">
        <f t="shared" si="17"/>
        <v>1283028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8762</v>
      </c>
      <c r="AN15" s="74">
        <f t="shared" si="21"/>
        <v>8762</v>
      </c>
      <c r="AO15" s="74">
        <v>8762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936062</v>
      </c>
      <c r="BD15" s="74">
        <v>0</v>
      </c>
      <c r="BE15" s="74">
        <v>0</v>
      </c>
      <c r="BF15" s="74">
        <f t="shared" si="24"/>
        <v>8762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338204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8762</v>
      </c>
      <c r="CR15" s="74">
        <f t="shared" si="41"/>
        <v>8762</v>
      </c>
      <c r="CS15" s="74">
        <f t="shared" si="42"/>
        <v>8762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0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1274266</v>
      </c>
      <c r="DH15" s="74">
        <f t="shared" si="57"/>
        <v>0</v>
      </c>
      <c r="DI15" s="74">
        <f t="shared" si="58"/>
        <v>0</v>
      </c>
      <c r="DJ15" s="74">
        <f t="shared" si="59"/>
        <v>8762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339195</v>
      </c>
      <c r="E16" s="74">
        <f t="shared" si="7"/>
        <v>15144</v>
      </c>
      <c r="F16" s="74">
        <v>0</v>
      </c>
      <c r="G16" s="74">
        <v>0</v>
      </c>
      <c r="H16" s="74">
        <v>0</v>
      </c>
      <c r="I16" s="74">
        <v>10918</v>
      </c>
      <c r="J16" s="75" t="s">
        <v>109</v>
      </c>
      <c r="K16" s="74">
        <v>4226</v>
      </c>
      <c r="L16" s="74">
        <v>324051</v>
      </c>
      <c r="M16" s="74">
        <f t="shared" si="8"/>
        <v>44314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109</v>
      </c>
      <c r="T16" s="74">
        <v>0</v>
      </c>
      <c r="U16" s="74">
        <v>44314</v>
      </c>
      <c r="V16" s="74">
        <f t="shared" si="10"/>
        <v>383509</v>
      </c>
      <c r="W16" s="74">
        <f t="shared" si="11"/>
        <v>15144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10918</v>
      </c>
      <c r="AB16" s="75" t="s">
        <v>109</v>
      </c>
      <c r="AC16" s="74">
        <f t="shared" si="16"/>
        <v>4226</v>
      </c>
      <c r="AD16" s="74">
        <f t="shared" si="17"/>
        <v>368365</v>
      </c>
      <c r="AE16" s="74">
        <f t="shared" si="18"/>
        <v>43995</v>
      </c>
      <c r="AF16" s="74">
        <f t="shared" si="19"/>
        <v>43995</v>
      </c>
      <c r="AG16" s="74">
        <v>0</v>
      </c>
      <c r="AH16" s="74">
        <v>38850</v>
      </c>
      <c r="AI16" s="74">
        <v>5145</v>
      </c>
      <c r="AJ16" s="74">
        <v>0</v>
      </c>
      <c r="AK16" s="74">
        <v>0</v>
      </c>
      <c r="AL16" s="74">
        <v>80235</v>
      </c>
      <c r="AM16" s="74">
        <f t="shared" si="20"/>
        <v>214965</v>
      </c>
      <c r="AN16" s="74">
        <f t="shared" si="21"/>
        <v>27525</v>
      </c>
      <c r="AO16" s="74">
        <v>27525</v>
      </c>
      <c r="AP16" s="74">
        <v>0</v>
      </c>
      <c r="AQ16" s="74">
        <v>0</v>
      </c>
      <c r="AR16" s="74">
        <v>0</v>
      </c>
      <c r="AS16" s="74">
        <f t="shared" si="22"/>
        <v>51444</v>
      </c>
      <c r="AT16" s="74">
        <v>0</v>
      </c>
      <c r="AU16" s="74">
        <v>46461</v>
      </c>
      <c r="AV16" s="74">
        <v>4983</v>
      </c>
      <c r="AW16" s="74">
        <v>0</v>
      </c>
      <c r="AX16" s="74">
        <f t="shared" si="23"/>
        <v>135996</v>
      </c>
      <c r="AY16" s="74">
        <v>56714</v>
      </c>
      <c r="AZ16" s="74">
        <v>73733</v>
      </c>
      <c r="BA16" s="74">
        <v>5549</v>
      </c>
      <c r="BB16" s="74">
        <v>0</v>
      </c>
      <c r="BC16" s="74">
        <v>0</v>
      </c>
      <c r="BD16" s="74">
        <v>0</v>
      </c>
      <c r="BE16" s="74">
        <v>0</v>
      </c>
      <c r="BF16" s="74">
        <f t="shared" si="24"/>
        <v>258960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44314</v>
      </c>
      <c r="CF16" s="74">
        <v>0</v>
      </c>
      <c r="CG16" s="74">
        <v>0</v>
      </c>
      <c r="CH16" s="74">
        <f t="shared" si="31"/>
        <v>0</v>
      </c>
      <c r="CI16" s="74">
        <f t="shared" si="32"/>
        <v>43995</v>
      </c>
      <c r="CJ16" s="74">
        <f t="shared" si="33"/>
        <v>43995</v>
      </c>
      <c r="CK16" s="74">
        <f t="shared" si="34"/>
        <v>0</v>
      </c>
      <c r="CL16" s="74">
        <f t="shared" si="35"/>
        <v>38850</v>
      </c>
      <c r="CM16" s="74">
        <f t="shared" si="36"/>
        <v>5145</v>
      </c>
      <c r="CN16" s="74">
        <f t="shared" si="37"/>
        <v>0</v>
      </c>
      <c r="CO16" s="74">
        <f t="shared" si="38"/>
        <v>0</v>
      </c>
      <c r="CP16" s="74">
        <f t="shared" si="39"/>
        <v>80235</v>
      </c>
      <c r="CQ16" s="74">
        <f t="shared" si="40"/>
        <v>214965</v>
      </c>
      <c r="CR16" s="74">
        <f t="shared" si="41"/>
        <v>27525</v>
      </c>
      <c r="CS16" s="74">
        <f t="shared" si="42"/>
        <v>27525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51444</v>
      </c>
      <c r="CX16" s="74">
        <f t="shared" si="47"/>
        <v>0</v>
      </c>
      <c r="CY16" s="74">
        <f t="shared" si="48"/>
        <v>46461</v>
      </c>
      <c r="CZ16" s="74">
        <f t="shared" si="49"/>
        <v>4983</v>
      </c>
      <c r="DA16" s="74">
        <f t="shared" si="50"/>
        <v>0</v>
      </c>
      <c r="DB16" s="74">
        <f t="shared" si="51"/>
        <v>135996</v>
      </c>
      <c r="DC16" s="74">
        <f t="shared" si="52"/>
        <v>56714</v>
      </c>
      <c r="DD16" s="74">
        <f t="shared" si="53"/>
        <v>73733</v>
      </c>
      <c r="DE16" s="74">
        <f t="shared" si="54"/>
        <v>5549</v>
      </c>
      <c r="DF16" s="74">
        <f t="shared" si="55"/>
        <v>0</v>
      </c>
      <c r="DG16" s="74">
        <f t="shared" si="56"/>
        <v>44314</v>
      </c>
      <c r="DH16" s="74">
        <f t="shared" si="57"/>
        <v>0</v>
      </c>
      <c r="DI16" s="74">
        <f t="shared" si="58"/>
        <v>0</v>
      </c>
      <c r="DJ16" s="74">
        <f t="shared" si="59"/>
        <v>258960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1217012</v>
      </c>
      <c r="E17" s="74">
        <f t="shared" si="7"/>
        <v>503605</v>
      </c>
      <c r="F17" s="74">
        <v>0</v>
      </c>
      <c r="G17" s="74">
        <v>7364</v>
      </c>
      <c r="H17" s="74">
        <v>0</v>
      </c>
      <c r="I17" s="74">
        <v>127765</v>
      </c>
      <c r="J17" s="75" t="s">
        <v>109</v>
      </c>
      <c r="K17" s="74">
        <v>368476</v>
      </c>
      <c r="L17" s="74">
        <v>713407</v>
      </c>
      <c r="M17" s="74">
        <f t="shared" si="8"/>
        <v>83116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83116</v>
      </c>
      <c r="V17" s="74">
        <f t="shared" si="10"/>
        <v>1300128</v>
      </c>
      <c r="W17" s="74">
        <f t="shared" si="11"/>
        <v>503605</v>
      </c>
      <c r="X17" s="74">
        <f t="shared" si="12"/>
        <v>0</v>
      </c>
      <c r="Y17" s="74">
        <f t="shared" si="13"/>
        <v>7364</v>
      </c>
      <c r="Z17" s="74">
        <f t="shared" si="14"/>
        <v>0</v>
      </c>
      <c r="AA17" s="74">
        <f t="shared" si="15"/>
        <v>127765</v>
      </c>
      <c r="AB17" s="75" t="s">
        <v>109</v>
      </c>
      <c r="AC17" s="74">
        <f t="shared" si="16"/>
        <v>368476</v>
      </c>
      <c r="AD17" s="74">
        <f t="shared" si="17"/>
        <v>796523</v>
      </c>
      <c r="AE17" s="74">
        <f t="shared" si="18"/>
        <v>6258</v>
      </c>
      <c r="AF17" s="74">
        <f t="shared" si="19"/>
        <v>6258</v>
      </c>
      <c r="AG17" s="74">
        <v>0</v>
      </c>
      <c r="AH17" s="74">
        <v>0</v>
      </c>
      <c r="AI17" s="74">
        <v>6258</v>
      </c>
      <c r="AJ17" s="74">
        <v>0</v>
      </c>
      <c r="AK17" s="74">
        <v>0</v>
      </c>
      <c r="AL17" s="74">
        <v>181922</v>
      </c>
      <c r="AM17" s="74">
        <f t="shared" si="20"/>
        <v>804006</v>
      </c>
      <c r="AN17" s="74">
        <f t="shared" si="21"/>
        <v>46648</v>
      </c>
      <c r="AO17" s="74">
        <v>22317</v>
      </c>
      <c r="AP17" s="74">
        <v>0</v>
      </c>
      <c r="AQ17" s="74">
        <v>24331</v>
      </c>
      <c r="AR17" s="74">
        <v>0</v>
      </c>
      <c r="AS17" s="74">
        <f t="shared" si="22"/>
        <v>165638</v>
      </c>
      <c r="AT17" s="74">
        <v>0</v>
      </c>
      <c r="AU17" s="74">
        <v>165638</v>
      </c>
      <c r="AV17" s="74">
        <v>0</v>
      </c>
      <c r="AW17" s="74">
        <v>0</v>
      </c>
      <c r="AX17" s="74">
        <f t="shared" si="23"/>
        <v>591720</v>
      </c>
      <c r="AY17" s="74">
        <v>155429</v>
      </c>
      <c r="AZ17" s="74">
        <v>436291</v>
      </c>
      <c r="BA17" s="74">
        <v>0</v>
      </c>
      <c r="BB17" s="74">
        <v>0</v>
      </c>
      <c r="BC17" s="74">
        <v>0</v>
      </c>
      <c r="BD17" s="74">
        <v>0</v>
      </c>
      <c r="BE17" s="74">
        <v>224826</v>
      </c>
      <c r="BF17" s="74">
        <f t="shared" si="24"/>
        <v>1035090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83116</v>
      </c>
      <c r="CF17" s="74">
        <v>0</v>
      </c>
      <c r="CG17" s="74">
        <v>0</v>
      </c>
      <c r="CH17" s="74">
        <f t="shared" si="31"/>
        <v>0</v>
      </c>
      <c r="CI17" s="74">
        <f t="shared" si="32"/>
        <v>6258</v>
      </c>
      <c r="CJ17" s="74">
        <f t="shared" si="33"/>
        <v>6258</v>
      </c>
      <c r="CK17" s="74">
        <f t="shared" si="34"/>
        <v>0</v>
      </c>
      <c r="CL17" s="74">
        <f t="shared" si="35"/>
        <v>0</v>
      </c>
      <c r="CM17" s="74">
        <f t="shared" si="36"/>
        <v>6258</v>
      </c>
      <c r="CN17" s="74">
        <f t="shared" si="37"/>
        <v>0</v>
      </c>
      <c r="CO17" s="74">
        <f t="shared" si="38"/>
        <v>0</v>
      </c>
      <c r="CP17" s="74">
        <f t="shared" si="39"/>
        <v>181922</v>
      </c>
      <c r="CQ17" s="74">
        <f t="shared" si="40"/>
        <v>804006</v>
      </c>
      <c r="CR17" s="74">
        <f t="shared" si="41"/>
        <v>46648</v>
      </c>
      <c r="CS17" s="74">
        <f t="shared" si="42"/>
        <v>22317</v>
      </c>
      <c r="CT17" s="74">
        <f t="shared" si="43"/>
        <v>0</v>
      </c>
      <c r="CU17" s="74">
        <f t="shared" si="44"/>
        <v>24331</v>
      </c>
      <c r="CV17" s="74">
        <f t="shared" si="45"/>
        <v>0</v>
      </c>
      <c r="CW17" s="74">
        <f t="shared" si="46"/>
        <v>165638</v>
      </c>
      <c r="CX17" s="74">
        <f t="shared" si="47"/>
        <v>0</v>
      </c>
      <c r="CY17" s="74">
        <f t="shared" si="48"/>
        <v>165638</v>
      </c>
      <c r="CZ17" s="74">
        <f t="shared" si="49"/>
        <v>0</v>
      </c>
      <c r="DA17" s="74">
        <f t="shared" si="50"/>
        <v>0</v>
      </c>
      <c r="DB17" s="74">
        <f t="shared" si="51"/>
        <v>591720</v>
      </c>
      <c r="DC17" s="74">
        <f t="shared" si="52"/>
        <v>155429</v>
      </c>
      <c r="DD17" s="74">
        <f t="shared" si="53"/>
        <v>436291</v>
      </c>
      <c r="DE17" s="74">
        <f t="shared" si="54"/>
        <v>0</v>
      </c>
      <c r="DF17" s="74">
        <f t="shared" si="55"/>
        <v>0</v>
      </c>
      <c r="DG17" s="74">
        <f t="shared" si="56"/>
        <v>83116</v>
      </c>
      <c r="DH17" s="74">
        <f t="shared" si="57"/>
        <v>0</v>
      </c>
      <c r="DI17" s="74">
        <f t="shared" si="58"/>
        <v>224826</v>
      </c>
      <c r="DJ17" s="74">
        <f t="shared" si="59"/>
        <v>1035090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369143</v>
      </c>
      <c r="E18" s="74">
        <f t="shared" si="7"/>
        <v>14395</v>
      </c>
      <c r="F18" s="74">
        <v>0</v>
      </c>
      <c r="G18" s="74">
        <v>0</v>
      </c>
      <c r="H18" s="74">
        <v>0</v>
      </c>
      <c r="I18" s="74">
        <v>197</v>
      </c>
      <c r="J18" s="75" t="s">
        <v>109</v>
      </c>
      <c r="K18" s="74">
        <v>14198</v>
      </c>
      <c r="L18" s="74">
        <v>354748</v>
      </c>
      <c r="M18" s="74">
        <f t="shared" si="8"/>
        <v>84814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84814</v>
      </c>
      <c r="V18" s="74">
        <f t="shared" si="10"/>
        <v>453957</v>
      </c>
      <c r="W18" s="74">
        <f t="shared" si="11"/>
        <v>14395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197</v>
      </c>
      <c r="AB18" s="75" t="s">
        <v>109</v>
      </c>
      <c r="AC18" s="74">
        <f t="shared" si="16"/>
        <v>14198</v>
      </c>
      <c r="AD18" s="74">
        <f t="shared" si="17"/>
        <v>439562</v>
      </c>
      <c r="AE18" s="74">
        <f t="shared" si="18"/>
        <v>3221</v>
      </c>
      <c r="AF18" s="74">
        <f t="shared" si="19"/>
        <v>3221</v>
      </c>
      <c r="AG18" s="74">
        <v>3221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161076</v>
      </c>
      <c r="AN18" s="74">
        <f t="shared" si="21"/>
        <v>28587</v>
      </c>
      <c r="AO18" s="74">
        <v>19184</v>
      </c>
      <c r="AP18" s="74">
        <v>0</v>
      </c>
      <c r="AQ18" s="74">
        <v>0</v>
      </c>
      <c r="AR18" s="74">
        <v>9403</v>
      </c>
      <c r="AS18" s="74">
        <f t="shared" si="22"/>
        <v>5628</v>
      </c>
      <c r="AT18" s="74">
        <v>134</v>
      </c>
      <c r="AU18" s="74">
        <v>1606</v>
      </c>
      <c r="AV18" s="74">
        <v>3888</v>
      </c>
      <c r="AW18" s="74">
        <v>0</v>
      </c>
      <c r="AX18" s="74">
        <f t="shared" si="23"/>
        <v>126861</v>
      </c>
      <c r="AY18" s="74">
        <v>126861</v>
      </c>
      <c r="AZ18" s="74">
        <v>0</v>
      </c>
      <c r="BA18" s="74">
        <v>0</v>
      </c>
      <c r="BB18" s="74">
        <v>0</v>
      </c>
      <c r="BC18" s="74">
        <v>197671</v>
      </c>
      <c r="BD18" s="74">
        <v>0</v>
      </c>
      <c r="BE18" s="74">
        <v>7175</v>
      </c>
      <c r="BF18" s="74">
        <f t="shared" si="24"/>
        <v>171472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84814</v>
      </c>
      <c r="CF18" s="74">
        <v>0</v>
      </c>
      <c r="CG18" s="74">
        <v>0</v>
      </c>
      <c r="CH18" s="74">
        <f t="shared" si="31"/>
        <v>0</v>
      </c>
      <c r="CI18" s="74">
        <f t="shared" si="32"/>
        <v>3221</v>
      </c>
      <c r="CJ18" s="74">
        <f t="shared" si="33"/>
        <v>3221</v>
      </c>
      <c r="CK18" s="74">
        <f t="shared" si="34"/>
        <v>3221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161076</v>
      </c>
      <c r="CR18" s="74">
        <f t="shared" si="41"/>
        <v>28587</v>
      </c>
      <c r="CS18" s="74">
        <f t="shared" si="42"/>
        <v>19184</v>
      </c>
      <c r="CT18" s="74">
        <f t="shared" si="43"/>
        <v>0</v>
      </c>
      <c r="CU18" s="74">
        <f t="shared" si="44"/>
        <v>0</v>
      </c>
      <c r="CV18" s="74">
        <f t="shared" si="45"/>
        <v>9403</v>
      </c>
      <c r="CW18" s="74">
        <f t="shared" si="46"/>
        <v>5628</v>
      </c>
      <c r="CX18" s="74">
        <f t="shared" si="47"/>
        <v>134</v>
      </c>
      <c r="CY18" s="74">
        <f t="shared" si="48"/>
        <v>1606</v>
      </c>
      <c r="CZ18" s="74">
        <f t="shared" si="49"/>
        <v>3888</v>
      </c>
      <c r="DA18" s="74">
        <f t="shared" si="50"/>
        <v>0</v>
      </c>
      <c r="DB18" s="74">
        <f t="shared" si="51"/>
        <v>126861</v>
      </c>
      <c r="DC18" s="74">
        <f t="shared" si="52"/>
        <v>126861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282485</v>
      </c>
      <c r="DH18" s="74">
        <f t="shared" si="57"/>
        <v>0</v>
      </c>
      <c r="DI18" s="74">
        <f t="shared" si="58"/>
        <v>7175</v>
      </c>
      <c r="DJ18" s="74">
        <f t="shared" si="59"/>
        <v>171472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405904</v>
      </c>
      <c r="E19" s="74">
        <f t="shared" si="7"/>
        <v>28939</v>
      </c>
      <c r="F19" s="74">
        <v>0</v>
      </c>
      <c r="G19" s="74">
        <v>0</v>
      </c>
      <c r="H19" s="74">
        <v>0</v>
      </c>
      <c r="I19" s="74">
        <v>28849</v>
      </c>
      <c r="J19" s="75" t="s">
        <v>109</v>
      </c>
      <c r="K19" s="74">
        <v>90</v>
      </c>
      <c r="L19" s="74">
        <v>376965</v>
      </c>
      <c r="M19" s="74">
        <f t="shared" si="8"/>
        <v>112511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112511</v>
      </c>
      <c r="V19" s="74">
        <f t="shared" si="10"/>
        <v>518415</v>
      </c>
      <c r="W19" s="74">
        <f t="shared" si="11"/>
        <v>28939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28849</v>
      </c>
      <c r="AB19" s="75" t="s">
        <v>109</v>
      </c>
      <c r="AC19" s="74">
        <f t="shared" si="16"/>
        <v>90</v>
      </c>
      <c r="AD19" s="74">
        <f t="shared" si="17"/>
        <v>489476</v>
      </c>
      <c r="AE19" s="74">
        <f t="shared" si="18"/>
        <v>20038</v>
      </c>
      <c r="AF19" s="74">
        <f t="shared" si="19"/>
        <v>13213</v>
      </c>
      <c r="AG19" s="74">
        <v>0</v>
      </c>
      <c r="AH19" s="74">
        <v>0</v>
      </c>
      <c r="AI19" s="74">
        <v>13213</v>
      </c>
      <c r="AJ19" s="74">
        <v>0</v>
      </c>
      <c r="AK19" s="74">
        <v>6825</v>
      </c>
      <c r="AL19" s="74">
        <v>0</v>
      </c>
      <c r="AM19" s="74">
        <f t="shared" si="20"/>
        <v>385866</v>
      </c>
      <c r="AN19" s="74">
        <f t="shared" si="21"/>
        <v>30989</v>
      </c>
      <c r="AO19" s="74">
        <v>30989</v>
      </c>
      <c r="AP19" s="74">
        <v>0</v>
      </c>
      <c r="AQ19" s="74">
        <v>0</v>
      </c>
      <c r="AR19" s="74">
        <v>0</v>
      </c>
      <c r="AS19" s="74">
        <f t="shared" si="22"/>
        <v>5203</v>
      </c>
      <c r="AT19" s="74">
        <v>0</v>
      </c>
      <c r="AU19" s="74">
        <v>4945</v>
      </c>
      <c r="AV19" s="74">
        <v>258</v>
      </c>
      <c r="AW19" s="74">
        <v>0</v>
      </c>
      <c r="AX19" s="74">
        <f t="shared" si="23"/>
        <v>349674</v>
      </c>
      <c r="AY19" s="74">
        <v>102732</v>
      </c>
      <c r="AZ19" s="74">
        <v>221872</v>
      </c>
      <c r="BA19" s="74">
        <v>25070</v>
      </c>
      <c r="BB19" s="74">
        <v>0</v>
      </c>
      <c r="BC19" s="74">
        <v>0</v>
      </c>
      <c r="BD19" s="74">
        <v>0</v>
      </c>
      <c r="BE19" s="74">
        <v>0</v>
      </c>
      <c r="BF19" s="74">
        <f t="shared" si="24"/>
        <v>405904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112511</v>
      </c>
      <c r="CF19" s="74">
        <v>0</v>
      </c>
      <c r="CG19" s="74">
        <v>0</v>
      </c>
      <c r="CH19" s="74">
        <f t="shared" si="31"/>
        <v>0</v>
      </c>
      <c r="CI19" s="74">
        <f t="shared" si="32"/>
        <v>20038</v>
      </c>
      <c r="CJ19" s="74">
        <f t="shared" si="33"/>
        <v>13213</v>
      </c>
      <c r="CK19" s="74">
        <f t="shared" si="34"/>
        <v>0</v>
      </c>
      <c r="CL19" s="74">
        <f t="shared" si="35"/>
        <v>0</v>
      </c>
      <c r="CM19" s="74">
        <f t="shared" si="36"/>
        <v>13213</v>
      </c>
      <c r="CN19" s="74">
        <f t="shared" si="37"/>
        <v>0</v>
      </c>
      <c r="CO19" s="74">
        <f t="shared" si="38"/>
        <v>6825</v>
      </c>
      <c r="CP19" s="74">
        <f t="shared" si="39"/>
        <v>0</v>
      </c>
      <c r="CQ19" s="74">
        <f t="shared" si="40"/>
        <v>385866</v>
      </c>
      <c r="CR19" s="74">
        <f t="shared" si="41"/>
        <v>30989</v>
      </c>
      <c r="CS19" s="74">
        <f t="shared" si="42"/>
        <v>30989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5203</v>
      </c>
      <c r="CX19" s="74">
        <f t="shared" si="47"/>
        <v>0</v>
      </c>
      <c r="CY19" s="74">
        <f t="shared" si="48"/>
        <v>4945</v>
      </c>
      <c r="CZ19" s="74">
        <f t="shared" si="49"/>
        <v>258</v>
      </c>
      <c r="DA19" s="74">
        <f t="shared" si="50"/>
        <v>0</v>
      </c>
      <c r="DB19" s="74">
        <f t="shared" si="51"/>
        <v>349674</v>
      </c>
      <c r="DC19" s="74">
        <f t="shared" si="52"/>
        <v>102732</v>
      </c>
      <c r="DD19" s="74">
        <f t="shared" si="53"/>
        <v>221872</v>
      </c>
      <c r="DE19" s="74">
        <f t="shared" si="54"/>
        <v>25070</v>
      </c>
      <c r="DF19" s="74">
        <f t="shared" si="55"/>
        <v>0</v>
      </c>
      <c r="DG19" s="74">
        <f t="shared" si="56"/>
        <v>112511</v>
      </c>
      <c r="DH19" s="74">
        <f t="shared" si="57"/>
        <v>0</v>
      </c>
      <c r="DI19" s="74">
        <f t="shared" si="58"/>
        <v>0</v>
      </c>
      <c r="DJ19" s="74">
        <f t="shared" si="59"/>
        <v>405904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1380551</v>
      </c>
      <c r="E20" s="74">
        <f t="shared" si="7"/>
        <v>10933</v>
      </c>
      <c r="F20" s="74">
        <v>0</v>
      </c>
      <c r="G20" s="74">
        <v>0</v>
      </c>
      <c r="H20" s="74">
        <v>0</v>
      </c>
      <c r="I20" s="74">
        <v>1417</v>
      </c>
      <c r="J20" s="75" t="s">
        <v>109</v>
      </c>
      <c r="K20" s="74">
        <v>9516</v>
      </c>
      <c r="L20" s="74">
        <v>1369618</v>
      </c>
      <c r="M20" s="74">
        <f t="shared" si="8"/>
        <v>324451</v>
      </c>
      <c r="N20" s="74">
        <f t="shared" si="9"/>
        <v>123</v>
      </c>
      <c r="O20" s="74">
        <v>0</v>
      </c>
      <c r="P20" s="74">
        <v>0</v>
      </c>
      <c r="Q20" s="74">
        <v>0</v>
      </c>
      <c r="R20" s="74">
        <v>123</v>
      </c>
      <c r="S20" s="75" t="s">
        <v>109</v>
      </c>
      <c r="T20" s="74">
        <v>0</v>
      </c>
      <c r="U20" s="74">
        <v>324328</v>
      </c>
      <c r="V20" s="74">
        <f t="shared" si="10"/>
        <v>1705002</v>
      </c>
      <c r="W20" s="74">
        <f t="shared" si="11"/>
        <v>11056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1540</v>
      </c>
      <c r="AB20" s="75" t="s">
        <v>109</v>
      </c>
      <c r="AC20" s="74">
        <f t="shared" si="16"/>
        <v>9516</v>
      </c>
      <c r="AD20" s="74">
        <f t="shared" si="17"/>
        <v>1693946</v>
      </c>
      <c r="AE20" s="74">
        <f t="shared" si="18"/>
        <v>307769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307769</v>
      </c>
      <c r="AL20" s="74">
        <v>307769</v>
      </c>
      <c r="AM20" s="74">
        <f t="shared" si="20"/>
        <v>377754</v>
      </c>
      <c r="AN20" s="74">
        <f t="shared" si="21"/>
        <v>60244</v>
      </c>
      <c r="AO20" s="74">
        <v>60244</v>
      </c>
      <c r="AP20" s="74">
        <v>0</v>
      </c>
      <c r="AQ20" s="74">
        <v>0</v>
      </c>
      <c r="AR20" s="74">
        <v>0</v>
      </c>
      <c r="AS20" s="74">
        <f t="shared" si="22"/>
        <v>10794</v>
      </c>
      <c r="AT20" s="74">
        <v>10457</v>
      </c>
      <c r="AU20" s="74">
        <v>0</v>
      </c>
      <c r="AV20" s="74">
        <v>337</v>
      </c>
      <c r="AW20" s="74">
        <v>0</v>
      </c>
      <c r="AX20" s="74">
        <f t="shared" si="23"/>
        <v>306716</v>
      </c>
      <c r="AY20" s="74">
        <v>290686</v>
      </c>
      <c r="AZ20" s="74">
        <v>11059</v>
      </c>
      <c r="BA20" s="74">
        <v>3109</v>
      </c>
      <c r="BB20" s="74">
        <v>1862</v>
      </c>
      <c r="BC20" s="74">
        <v>387259</v>
      </c>
      <c r="BD20" s="74">
        <v>0</v>
      </c>
      <c r="BE20" s="74">
        <v>0</v>
      </c>
      <c r="BF20" s="74">
        <f t="shared" si="24"/>
        <v>685523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6948</v>
      </c>
      <c r="BP20" s="74">
        <f t="shared" si="28"/>
        <v>6948</v>
      </c>
      <c r="BQ20" s="74">
        <v>6948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317503</v>
      </c>
      <c r="CF20" s="74">
        <v>0</v>
      </c>
      <c r="CG20" s="74">
        <v>0</v>
      </c>
      <c r="CH20" s="74">
        <f t="shared" si="31"/>
        <v>6948</v>
      </c>
      <c r="CI20" s="74">
        <f t="shared" si="32"/>
        <v>307769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307769</v>
      </c>
      <c r="CP20" s="74">
        <f t="shared" si="39"/>
        <v>307769</v>
      </c>
      <c r="CQ20" s="74">
        <f t="shared" si="40"/>
        <v>384702</v>
      </c>
      <c r="CR20" s="74">
        <f t="shared" si="41"/>
        <v>67192</v>
      </c>
      <c r="CS20" s="74">
        <f t="shared" si="42"/>
        <v>67192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10794</v>
      </c>
      <c r="CX20" s="74">
        <f t="shared" si="47"/>
        <v>10457</v>
      </c>
      <c r="CY20" s="74">
        <f t="shared" si="48"/>
        <v>0</v>
      </c>
      <c r="CZ20" s="74">
        <f t="shared" si="49"/>
        <v>337</v>
      </c>
      <c r="DA20" s="74">
        <f t="shared" si="50"/>
        <v>0</v>
      </c>
      <c r="DB20" s="74">
        <f t="shared" si="51"/>
        <v>306716</v>
      </c>
      <c r="DC20" s="74">
        <f t="shared" si="52"/>
        <v>290686</v>
      </c>
      <c r="DD20" s="74">
        <f t="shared" si="53"/>
        <v>11059</v>
      </c>
      <c r="DE20" s="74">
        <f t="shared" si="54"/>
        <v>3109</v>
      </c>
      <c r="DF20" s="74">
        <f t="shared" si="55"/>
        <v>1862</v>
      </c>
      <c r="DG20" s="74">
        <f t="shared" si="56"/>
        <v>704762</v>
      </c>
      <c r="DH20" s="74">
        <f t="shared" si="57"/>
        <v>0</v>
      </c>
      <c r="DI20" s="74">
        <f t="shared" si="58"/>
        <v>0</v>
      </c>
      <c r="DJ20" s="74">
        <f t="shared" si="59"/>
        <v>692471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299856</v>
      </c>
      <c r="E21" s="74">
        <f t="shared" si="7"/>
        <v>22297</v>
      </c>
      <c r="F21" s="74">
        <v>0</v>
      </c>
      <c r="G21" s="74">
        <v>0</v>
      </c>
      <c r="H21" s="74">
        <v>0</v>
      </c>
      <c r="I21" s="74">
        <v>17047</v>
      </c>
      <c r="J21" s="75" t="s">
        <v>109</v>
      </c>
      <c r="K21" s="74">
        <v>5250</v>
      </c>
      <c r="L21" s="74">
        <v>277559</v>
      </c>
      <c r="M21" s="74">
        <f t="shared" si="8"/>
        <v>60893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60893</v>
      </c>
      <c r="V21" s="74">
        <f t="shared" si="10"/>
        <v>360749</v>
      </c>
      <c r="W21" s="74">
        <f t="shared" si="11"/>
        <v>22297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17047</v>
      </c>
      <c r="AB21" s="75" t="s">
        <v>109</v>
      </c>
      <c r="AC21" s="74">
        <f t="shared" si="16"/>
        <v>5250</v>
      </c>
      <c r="AD21" s="74">
        <f t="shared" si="17"/>
        <v>338452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294098</v>
      </c>
      <c r="AN21" s="74">
        <f t="shared" si="21"/>
        <v>17650</v>
      </c>
      <c r="AO21" s="74">
        <v>17141</v>
      </c>
      <c r="AP21" s="74">
        <v>509</v>
      </c>
      <c r="AQ21" s="74">
        <v>0</v>
      </c>
      <c r="AR21" s="74">
        <v>0</v>
      </c>
      <c r="AS21" s="74">
        <f t="shared" si="22"/>
        <v>5388</v>
      </c>
      <c r="AT21" s="74">
        <v>0</v>
      </c>
      <c r="AU21" s="74">
        <v>5388</v>
      </c>
      <c r="AV21" s="74">
        <v>0</v>
      </c>
      <c r="AW21" s="74">
        <v>0</v>
      </c>
      <c r="AX21" s="74">
        <f t="shared" si="23"/>
        <v>271060</v>
      </c>
      <c r="AY21" s="74">
        <v>80997</v>
      </c>
      <c r="AZ21" s="74">
        <v>186894</v>
      </c>
      <c r="BA21" s="74">
        <v>242</v>
      </c>
      <c r="BB21" s="74">
        <v>2927</v>
      </c>
      <c r="BC21" s="74">
        <v>0</v>
      </c>
      <c r="BD21" s="74">
        <v>0</v>
      </c>
      <c r="BE21" s="74">
        <v>5758</v>
      </c>
      <c r="BF21" s="74">
        <f t="shared" si="24"/>
        <v>299856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60893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294098</v>
      </c>
      <c r="CR21" s="74">
        <f t="shared" si="41"/>
        <v>17650</v>
      </c>
      <c r="CS21" s="74">
        <f t="shared" si="42"/>
        <v>17141</v>
      </c>
      <c r="CT21" s="74">
        <f t="shared" si="43"/>
        <v>509</v>
      </c>
      <c r="CU21" s="74">
        <f t="shared" si="44"/>
        <v>0</v>
      </c>
      <c r="CV21" s="74">
        <f t="shared" si="45"/>
        <v>0</v>
      </c>
      <c r="CW21" s="74">
        <f t="shared" si="46"/>
        <v>5388</v>
      </c>
      <c r="CX21" s="74">
        <f t="shared" si="47"/>
        <v>0</v>
      </c>
      <c r="CY21" s="74">
        <f t="shared" si="48"/>
        <v>5388</v>
      </c>
      <c r="CZ21" s="74">
        <f t="shared" si="49"/>
        <v>0</v>
      </c>
      <c r="DA21" s="74">
        <f t="shared" si="50"/>
        <v>0</v>
      </c>
      <c r="DB21" s="74">
        <f t="shared" si="51"/>
        <v>271060</v>
      </c>
      <c r="DC21" s="74">
        <f t="shared" si="52"/>
        <v>80997</v>
      </c>
      <c r="DD21" s="74">
        <f t="shared" si="53"/>
        <v>186894</v>
      </c>
      <c r="DE21" s="74">
        <f t="shared" si="54"/>
        <v>242</v>
      </c>
      <c r="DF21" s="74">
        <f t="shared" si="55"/>
        <v>2927</v>
      </c>
      <c r="DG21" s="74">
        <f t="shared" si="56"/>
        <v>60893</v>
      </c>
      <c r="DH21" s="74">
        <f t="shared" si="57"/>
        <v>0</v>
      </c>
      <c r="DI21" s="74">
        <f t="shared" si="58"/>
        <v>5758</v>
      </c>
      <c r="DJ21" s="74">
        <f t="shared" si="59"/>
        <v>299856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66349</v>
      </c>
      <c r="E22" s="74">
        <f t="shared" si="7"/>
        <v>5412</v>
      </c>
      <c r="F22" s="74">
        <v>0</v>
      </c>
      <c r="G22" s="74">
        <v>0</v>
      </c>
      <c r="H22" s="74">
        <v>0</v>
      </c>
      <c r="I22" s="74">
        <v>2460</v>
      </c>
      <c r="J22" s="75" t="s">
        <v>109</v>
      </c>
      <c r="K22" s="74">
        <v>2952</v>
      </c>
      <c r="L22" s="74">
        <v>60937</v>
      </c>
      <c r="M22" s="74">
        <f t="shared" si="8"/>
        <v>20822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20822</v>
      </c>
      <c r="V22" s="74">
        <f t="shared" si="10"/>
        <v>87171</v>
      </c>
      <c r="W22" s="74">
        <f t="shared" si="11"/>
        <v>5412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2460</v>
      </c>
      <c r="AB22" s="75" t="s">
        <v>109</v>
      </c>
      <c r="AC22" s="74">
        <f t="shared" si="16"/>
        <v>2952</v>
      </c>
      <c r="AD22" s="74">
        <f t="shared" si="17"/>
        <v>81759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66192</v>
      </c>
      <c r="AN22" s="74">
        <f t="shared" si="21"/>
        <v>6392</v>
      </c>
      <c r="AO22" s="74">
        <v>6392</v>
      </c>
      <c r="AP22" s="74">
        <v>0</v>
      </c>
      <c r="AQ22" s="74">
        <v>0</v>
      </c>
      <c r="AR22" s="74">
        <v>0</v>
      </c>
      <c r="AS22" s="74">
        <f t="shared" si="22"/>
        <v>21535</v>
      </c>
      <c r="AT22" s="74">
        <v>0</v>
      </c>
      <c r="AU22" s="74">
        <v>18713</v>
      </c>
      <c r="AV22" s="74">
        <v>2822</v>
      </c>
      <c r="AW22" s="74">
        <v>0</v>
      </c>
      <c r="AX22" s="74">
        <f t="shared" si="23"/>
        <v>38265</v>
      </c>
      <c r="AY22" s="74">
        <v>19302</v>
      </c>
      <c r="AZ22" s="74">
        <v>15463</v>
      </c>
      <c r="BA22" s="74">
        <v>3500</v>
      </c>
      <c r="BB22" s="74">
        <v>0</v>
      </c>
      <c r="BC22" s="74">
        <v>0</v>
      </c>
      <c r="BD22" s="74">
        <v>0</v>
      </c>
      <c r="BE22" s="74">
        <v>157</v>
      </c>
      <c r="BF22" s="74">
        <f t="shared" si="24"/>
        <v>66349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20822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66192</v>
      </c>
      <c r="CR22" s="74">
        <f t="shared" si="41"/>
        <v>6392</v>
      </c>
      <c r="CS22" s="74">
        <f t="shared" si="42"/>
        <v>6392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21535</v>
      </c>
      <c r="CX22" s="74">
        <f t="shared" si="47"/>
        <v>0</v>
      </c>
      <c r="CY22" s="74">
        <f t="shared" si="48"/>
        <v>18713</v>
      </c>
      <c r="CZ22" s="74">
        <f t="shared" si="49"/>
        <v>2822</v>
      </c>
      <c r="DA22" s="74">
        <f t="shared" si="50"/>
        <v>0</v>
      </c>
      <c r="DB22" s="74">
        <f t="shared" si="51"/>
        <v>38265</v>
      </c>
      <c r="DC22" s="74">
        <f t="shared" si="52"/>
        <v>19302</v>
      </c>
      <c r="DD22" s="74">
        <f t="shared" si="53"/>
        <v>15463</v>
      </c>
      <c r="DE22" s="74">
        <f t="shared" si="54"/>
        <v>3500</v>
      </c>
      <c r="DF22" s="74">
        <f t="shared" si="55"/>
        <v>0</v>
      </c>
      <c r="DG22" s="74">
        <f t="shared" si="56"/>
        <v>20822</v>
      </c>
      <c r="DH22" s="74">
        <f t="shared" si="57"/>
        <v>0</v>
      </c>
      <c r="DI22" s="74">
        <f t="shared" si="58"/>
        <v>157</v>
      </c>
      <c r="DJ22" s="74">
        <f t="shared" si="59"/>
        <v>66349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99502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109</v>
      </c>
      <c r="K23" s="74">
        <v>0</v>
      </c>
      <c r="L23" s="74">
        <v>99502</v>
      </c>
      <c r="M23" s="74">
        <f t="shared" si="8"/>
        <v>51491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51491</v>
      </c>
      <c r="V23" s="74">
        <f t="shared" si="10"/>
        <v>150993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109</v>
      </c>
      <c r="AC23" s="74">
        <f t="shared" si="16"/>
        <v>0</v>
      </c>
      <c r="AD23" s="74">
        <f t="shared" si="17"/>
        <v>150993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5500</v>
      </c>
      <c r="AN23" s="74">
        <f t="shared" si="21"/>
        <v>5500</v>
      </c>
      <c r="AO23" s="74">
        <v>5500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94002</v>
      </c>
      <c r="BD23" s="74">
        <v>0</v>
      </c>
      <c r="BE23" s="74">
        <v>0</v>
      </c>
      <c r="BF23" s="74">
        <f t="shared" si="24"/>
        <v>5500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/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51491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5500</v>
      </c>
      <c r="CR23" s="74">
        <f t="shared" si="41"/>
        <v>5500</v>
      </c>
      <c r="CS23" s="74">
        <f t="shared" si="42"/>
        <v>5500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145493</v>
      </c>
      <c r="DH23" s="74">
        <f t="shared" si="57"/>
        <v>0</v>
      </c>
      <c r="DI23" s="74">
        <f t="shared" si="58"/>
        <v>0</v>
      </c>
      <c r="DJ23" s="74">
        <f t="shared" si="59"/>
        <v>5500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718566</v>
      </c>
      <c r="E24" s="74">
        <f t="shared" si="7"/>
        <v>222292</v>
      </c>
      <c r="F24" s="74">
        <v>5955</v>
      </c>
      <c r="G24" s="74">
        <v>0</v>
      </c>
      <c r="H24" s="74">
        <v>0</v>
      </c>
      <c r="I24" s="74">
        <v>65249</v>
      </c>
      <c r="J24" s="75" t="s">
        <v>109</v>
      </c>
      <c r="K24" s="74">
        <v>151088</v>
      </c>
      <c r="L24" s="74">
        <v>496274</v>
      </c>
      <c r="M24" s="74">
        <f t="shared" si="8"/>
        <v>161375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161375</v>
      </c>
      <c r="V24" s="74">
        <f t="shared" si="10"/>
        <v>879941</v>
      </c>
      <c r="W24" s="74">
        <f t="shared" si="11"/>
        <v>222292</v>
      </c>
      <c r="X24" s="74">
        <f t="shared" si="12"/>
        <v>5955</v>
      </c>
      <c r="Y24" s="74">
        <f t="shared" si="13"/>
        <v>0</v>
      </c>
      <c r="Z24" s="74">
        <f t="shared" si="14"/>
        <v>0</v>
      </c>
      <c r="AA24" s="74">
        <f t="shared" si="15"/>
        <v>65249</v>
      </c>
      <c r="AB24" s="75" t="s">
        <v>109</v>
      </c>
      <c r="AC24" s="74">
        <f t="shared" si="16"/>
        <v>151088</v>
      </c>
      <c r="AD24" s="74">
        <f t="shared" si="17"/>
        <v>657649</v>
      </c>
      <c r="AE24" s="74">
        <f t="shared" si="18"/>
        <v>17983</v>
      </c>
      <c r="AF24" s="74">
        <f t="shared" si="19"/>
        <v>17983</v>
      </c>
      <c r="AG24" s="74">
        <v>0</v>
      </c>
      <c r="AH24" s="74">
        <v>17983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700583</v>
      </c>
      <c r="AN24" s="74">
        <f t="shared" si="21"/>
        <v>25229</v>
      </c>
      <c r="AO24" s="74">
        <v>25229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666956</v>
      </c>
      <c r="AY24" s="74">
        <v>69528</v>
      </c>
      <c r="AZ24" s="74">
        <v>583427</v>
      </c>
      <c r="BA24" s="74">
        <v>12197</v>
      </c>
      <c r="BB24" s="74">
        <v>1804</v>
      </c>
      <c r="BC24" s="74">
        <v>0</v>
      </c>
      <c r="BD24" s="74">
        <v>8398</v>
      </c>
      <c r="BE24" s="74">
        <v>0</v>
      </c>
      <c r="BF24" s="74">
        <f t="shared" si="24"/>
        <v>718566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161375</v>
      </c>
      <c r="CF24" s="74">
        <v>0</v>
      </c>
      <c r="CG24" s="74">
        <v>0</v>
      </c>
      <c r="CH24" s="74">
        <f t="shared" si="31"/>
        <v>0</v>
      </c>
      <c r="CI24" s="74">
        <f t="shared" si="32"/>
        <v>17983</v>
      </c>
      <c r="CJ24" s="74">
        <f t="shared" si="33"/>
        <v>17983</v>
      </c>
      <c r="CK24" s="74">
        <f t="shared" si="34"/>
        <v>0</v>
      </c>
      <c r="CL24" s="74">
        <f t="shared" si="35"/>
        <v>17983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700583</v>
      </c>
      <c r="CR24" s="74">
        <f t="shared" si="41"/>
        <v>25229</v>
      </c>
      <c r="CS24" s="74">
        <f t="shared" si="42"/>
        <v>25229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666956</v>
      </c>
      <c r="DC24" s="74">
        <f t="shared" si="52"/>
        <v>69528</v>
      </c>
      <c r="DD24" s="74">
        <f t="shared" si="53"/>
        <v>583427</v>
      </c>
      <c r="DE24" s="74">
        <f t="shared" si="54"/>
        <v>12197</v>
      </c>
      <c r="DF24" s="74">
        <f t="shared" si="55"/>
        <v>1804</v>
      </c>
      <c r="DG24" s="74">
        <f t="shared" si="56"/>
        <v>161375</v>
      </c>
      <c r="DH24" s="74">
        <f t="shared" si="57"/>
        <v>8398</v>
      </c>
      <c r="DI24" s="74">
        <f t="shared" si="58"/>
        <v>0</v>
      </c>
      <c r="DJ24" s="74">
        <f t="shared" si="59"/>
        <v>718566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253472</v>
      </c>
      <c r="E25" s="74">
        <f t="shared" si="7"/>
        <v>829</v>
      </c>
      <c r="F25" s="74">
        <v>0</v>
      </c>
      <c r="G25" s="74">
        <v>0</v>
      </c>
      <c r="H25" s="74">
        <v>0</v>
      </c>
      <c r="I25" s="74">
        <v>829</v>
      </c>
      <c r="J25" s="75" t="s">
        <v>109</v>
      </c>
      <c r="K25" s="74">
        <v>0</v>
      </c>
      <c r="L25" s="74">
        <v>252643</v>
      </c>
      <c r="M25" s="74">
        <f t="shared" si="8"/>
        <v>58027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58027</v>
      </c>
      <c r="V25" s="74">
        <f t="shared" si="10"/>
        <v>311499</v>
      </c>
      <c r="W25" s="74">
        <f t="shared" si="11"/>
        <v>829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829</v>
      </c>
      <c r="AB25" s="75" t="s">
        <v>109</v>
      </c>
      <c r="AC25" s="74">
        <f t="shared" si="16"/>
        <v>0</v>
      </c>
      <c r="AD25" s="74">
        <f t="shared" si="17"/>
        <v>310670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3796</v>
      </c>
      <c r="AM25" s="74">
        <f t="shared" si="20"/>
        <v>8558</v>
      </c>
      <c r="AN25" s="74">
        <f t="shared" si="21"/>
        <v>6536</v>
      </c>
      <c r="AO25" s="74">
        <v>4955</v>
      </c>
      <c r="AP25" s="74">
        <v>0</v>
      </c>
      <c r="AQ25" s="74">
        <v>1581</v>
      </c>
      <c r="AR25" s="74">
        <v>0</v>
      </c>
      <c r="AS25" s="74">
        <f t="shared" si="22"/>
        <v>2022</v>
      </c>
      <c r="AT25" s="74">
        <v>0</v>
      </c>
      <c r="AU25" s="74">
        <v>2022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241118</v>
      </c>
      <c r="BD25" s="74">
        <v>0</v>
      </c>
      <c r="BE25" s="74">
        <v>0</v>
      </c>
      <c r="BF25" s="74">
        <f t="shared" si="24"/>
        <v>8558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208</v>
      </c>
      <c r="BP25" s="74">
        <f t="shared" si="28"/>
        <v>208</v>
      </c>
      <c r="BQ25" s="74">
        <v>208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57819</v>
      </c>
      <c r="CF25" s="74">
        <v>0</v>
      </c>
      <c r="CG25" s="74">
        <v>0</v>
      </c>
      <c r="CH25" s="74">
        <f t="shared" si="31"/>
        <v>208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3796</v>
      </c>
      <c r="CQ25" s="74">
        <f t="shared" si="40"/>
        <v>8766</v>
      </c>
      <c r="CR25" s="74">
        <f t="shared" si="41"/>
        <v>6744</v>
      </c>
      <c r="CS25" s="74">
        <f t="shared" si="42"/>
        <v>5163</v>
      </c>
      <c r="CT25" s="74">
        <f t="shared" si="43"/>
        <v>0</v>
      </c>
      <c r="CU25" s="74">
        <f t="shared" si="44"/>
        <v>1581</v>
      </c>
      <c r="CV25" s="74">
        <f t="shared" si="45"/>
        <v>0</v>
      </c>
      <c r="CW25" s="74">
        <f t="shared" si="46"/>
        <v>2022</v>
      </c>
      <c r="CX25" s="74">
        <f t="shared" si="47"/>
        <v>0</v>
      </c>
      <c r="CY25" s="74">
        <f t="shared" si="48"/>
        <v>2022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298937</v>
      </c>
      <c r="DH25" s="74">
        <f t="shared" si="57"/>
        <v>0</v>
      </c>
      <c r="DI25" s="74">
        <f t="shared" si="58"/>
        <v>0</v>
      </c>
      <c r="DJ25" s="74">
        <f t="shared" si="59"/>
        <v>8766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219344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109</v>
      </c>
      <c r="K26" s="74">
        <v>0</v>
      </c>
      <c r="L26" s="74">
        <v>219344</v>
      </c>
      <c r="M26" s="74">
        <f t="shared" si="8"/>
        <v>38819</v>
      </c>
      <c r="N26" s="74">
        <f t="shared" si="9"/>
        <v>1342</v>
      </c>
      <c r="O26" s="74">
        <v>294</v>
      </c>
      <c r="P26" s="74">
        <v>1048</v>
      </c>
      <c r="Q26" s="74">
        <v>0</v>
      </c>
      <c r="R26" s="74">
        <v>0</v>
      </c>
      <c r="S26" s="75" t="s">
        <v>109</v>
      </c>
      <c r="T26" s="74">
        <v>0</v>
      </c>
      <c r="U26" s="74">
        <v>37477</v>
      </c>
      <c r="V26" s="74">
        <f t="shared" si="10"/>
        <v>258163</v>
      </c>
      <c r="W26" s="74">
        <f t="shared" si="11"/>
        <v>1342</v>
      </c>
      <c r="X26" s="74">
        <f t="shared" si="12"/>
        <v>294</v>
      </c>
      <c r="Y26" s="74">
        <f t="shared" si="13"/>
        <v>1048</v>
      </c>
      <c r="Z26" s="74">
        <f t="shared" si="14"/>
        <v>0</v>
      </c>
      <c r="AA26" s="74">
        <f t="shared" si="15"/>
        <v>0</v>
      </c>
      <c r="AB26" s="75" t="s">
        <v>109</v>
      </c>
      <c r="AC26" s="74">
        <f t="shared" si="16"/>
        <v>0</v>
      </c>
      <c r="AD26" s="74">
        <f t="shared" si="17"/>
        <v>256821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2999</v>
      </c>
      <c r="AM26" s="74">
        <f t="shared" si="20"/>
        <v>917</v>
      </c>
      <c r="AN26" s="74">
        <f t="shared" si="21"/>
        <v>917</v>
      </c>
      <c r="AO26" s="74">
        <v>917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215428</v>
      </c>
      <c r="BD26" s="74">
        <v>0</v>
      </c>
      <c r="BE26" s="74">
        <v>0</v>
      </c>
      <c r="BF26" s="74">
        <f t="shared" si="24"/>
        <v>917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917</v>
      </c>
      <c r="BP26" s="74">
        <f t="shared" si="28"/>
        <v>917</v>
      </c>
      <c r="BQ26" s="74">
        <v>917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34027</v>
      </c>
      <c r="CF26" s="74">
        <v>0</v>
      </c>
      <c r="CG26" s="74">
        <v>3875</v>
      </c>
      <c r="CH26" s="74">
        <f t="shared" si="31"/>
        <v>4792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2999</v>
      </c>
      <c r="CQ26" s="74">
        <f t="shared" si="40"/>
        <v>1834</v>
      </c>
      <c r="CR26" s="74">
        <f t="shared" si="41"/>
        <v>1834</v>
      </c>
      <c r="CS26" s="74">
        <f t="shared" si="42"/>
        <v>1834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249455</v>
      </c>
      <c r="DH26" s="74">
        <f t="shared" si="57"/>
        <v>0</v>
      </c>
      <c r="DI26" s="74">
        <f t="shared" si="58"/>
        <v>3875</v>
      </c>
      <c r="DJ26" s="74">
        <f t="shared" si="59"/>
        <v>5709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82609</v>
      </c>
      <c r="E27" s="74">
        <f t="shared" si="7"/>
        <v>2859</v>
      </c>
      <c r="F27" s="74">
        <v>0</v>
      </c>
      <c r="G27" s="74">
        <v>0</v>
      </c>
      <c r="H27" s="74">
        <v>0</v>
      </c>
      <c r="I27" s="74">
        <v>2355</v>
      </c>
      <c r="J27" s="75" t="s">
        <v>109</v>
      </c>
      <c r="K27" s="74">
        <v>504</v>
      </c>
      <c r="L27" s="74">
        <v>79750</v>
      </c>
      <c r="M27" s="74">
        <f t="shared" si="8"/>
        <v>32933</v>
      </c>
      <c r="N27" s="74">
        <f t="shared" si="9"/>
        <v>8321</v>
      </c>
      <c r="O27" s="74">
        <v>0</v>
      </c>
      <c r="P27" s="74">
        <v>0</v>
      </c>
      <c r="Q27" s="74">
        <v>0</v>
      </c>
      <c r="R27" s="74">
        <v>8321</v>
      </c>
      <c r="S27" s="75" t="s">
        <v>109</v>
      </c>
      <c r="T27" s="74">
        <v>0</v>
      </c>
      <c r="U27" s="74">
        <v>24612</v>
      </c>
      <c r="V27" s="74">
        <f t="shared" si="10"/>
        <v>115542</v>
      </c>
      <c r="W27" s="74">
        <f t="shared" si="11"/>
        <v>11180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10676</v>
      </c>
      <c r="AB27" s="75" t="s">
        <v>109</v>
      </c>
      <c r="AC27" s="74">
        <f t="shared" si="16"/>
        <v>504</v>
      </c>
      <c r="AD27" s="74">
        <f t="shared" si="17"/>
        <v>104362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77330</v>
      </c>
      <c r="AN27" s="74">
        <f t="shared" si="21"/>
        <v>8178</v>
      </c>
      <c r="AO27" s="74">
        <v>2759</v>
      </c>
      <c r="AP27" s="74">
        <v>0</v>
      </c>
      <c r="AQ27" s="74">
        <v>0</v>
      </c>
      <c r="AR27" s="74">
        <v>5419</v>
      </c>
      <c r="AS27" s="74">
        <f t="shared" si="22"/>
        <v>4510</v>
      </c>
      <c r="AT27" s="74">
        <v>1945</v>
      </c>
      <c r="AU27" s="74">
        <v>1770</v>
      </c>
      <c r="AV27" s="74">
        <v>795</v>
      </c>
      <c r="AW27" s="74">
        <v>5488</v>
      </c>
      <c r="AX27" s="74">
        <f t="shared" si="23"/>
        <v>55630</v>
      </c>
      <c r="AY27" s="74">
        <v>26306</v>
      </c>
      <c r="AZ27" s="74">
        <v>26457</v>
      </c>
      <c r="BA27" s="74">
        <v>2696</v>
      </c>
      <c r="BB27" s="74">
        <v>171</v>
      </c>
      <c r="BC27" s="74">
        <v>0</v>
      </c>
      <c r="BD27" s="74">
        <v>3524</v>
      </c>
      <c r="BE27" s="74">
        <v>5279</v>
      </c>
      <c r="BF27" s="74">
        <f t="shared" si="24"/>
        <v>82609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11080</v>
      </c>
      <c r="BP27" s="74">
        <f t="shared" si="28"/>
        <v>2759</v>
      </c>
      <c r="BQ27" s="74">
        <v>2759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8321</v>
      </c>
      <c r="CA27" s="74">
        <v>8321</v>
      </c>
      <c r="CB27" s="74">
        <v>0</v>
      </c>
      <c r="CC27" s="74">
        <v>0</v>
      </c>
      <c r="CD27" s="74">
        <v>0</v>
      </c>
      <c r="CE27" s="74">
        <v>21853</v>
      </c>
      <c r="CF27" s="74">
        <v>0</v>
      </c>
      <c r="CG27" s="74">
        <v>0</v>
      </c>
      <c r="CH27" s="74">
        <f t="shared" si="31"/>
        <v>11080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88410</v>
      </c>
      <c r="CR27" s="74">
        <f t="shared" si="41"/>
        <v>10937</v>
      </c>
      <c r="CS27" s="74">
        <f t="shared" si="42"/>
        <v>5518</v>
      </c>
      <c r="CT27" s="74">
        <f t="shared" si="43"/>
        <v>0</v>
      </c>
      <c r="CU27" s="74">
        <f t="shared" si="44"/>
        <v>0</v>
      </c>
      <c r="CV27" s="74">
        <f t="shared" si="45"/>
        <v>5419</v>
      </c>
      <c r="CW27" s="74">
        <f t="shared" si="46"/>
        <v>4510</v>
      </c>
      <c r="CX27" s="74">
        <f t="shared" si="47"/>
        <v>1945</v>
      </c>
      <c r="CY27" s="74">
        <f t="shared" si="48"/>
        <v>1770</v>
      </c>
      <c r="CZ27" s="74">
        <f t="shared" si="49"/>
        <v>795</v>
      </c>
      <c r="DA27" s="74">
        <f t="shared" si="50"/>
        <v>5488</v>
      </c>
      <c r="DB27" s="74">
        <f t="shared" si="51"/>
        <v>63951</v>
      </c>
      <c r="DC27" s="74">
        <f t="shared" si="52"/>
        <v>34627</v>
      </c>
      <c r="DD27" s="74">
        <f t="shared" si="53"/>
        <v>26457</v>
      </c>
      <c r="DE27" s="74">
        <f t="shared" si="54"/>
        <v>2696</v>
      </c>
      <c r="DF27" s="74">
        <f t="shared" si="55"/>
        <v>171</v>
      </c>
      <c r="DG27" s="74">
        <f t="shared" si="56"/>
        <v>21853</v>
      </c>
      <c r="DH27" s="74">
        <f t="shared" si="57"/>
        <v>3524</v>
      </c>
      <c r="DI27" s="74">
        <f t="shared" si="58"/>
        <v>5279</v>
      </c>
      <c r="DJ27" s="74">
        <f t="shared" si="59"/>
        <v>93689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99410</v>
      </c>
      <c r="E28" s="74">
        <f t="shared" si="7"/>
        <v>836</v>
      </c>
      <c r="F28" s="74">
        <v>0</v>
      </c>
      <c r="G28" s="74">
        <v>0</v>
      </c>
      <c r="H28" s="74">
        <v>0</v>
      </c>
      <c r="I28" s="74">
        <v>0</v>
      </c>
      <c r="J28" s="75" t="s">
        <v>109</v>
      </c>
      <c r="K28" s="74">
        <v>836</v>
      </c>
      <c r="L28" s="74">
        <v>98574</v>
      </c>
      <c r="M28" s="74">
        <f t="shared" si="8"/>
        <v>30401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109</v>
      </c>
      <c r="T28" s="74">
        <v>0</v>
      </c>
      <c r="U28" s="74">
        <v>30401</v>
      </c>
      <c r="V28" s="74">
        <f t="shared" si="10"/>
        <v>129811</v>
      </c>
      <c r="W28" s="74">
        <f t="shared" si="11"/>
        <v>836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109</v>
      </c>
      <c r="AC28" s="74">
        <f t="shared" si="16"/>
        <v>836</v>
      </c>
      <c r="AD28" s="74">
        <f t="shared" si="17"/>
        <v>128975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4579</v>
      </c>
      <c r="AM28" s="74">
        <f t="shared" si="20"/>
        <v>55909</v>
      </c>
      <c r="AN28" s="74">
        <f t="shared" si="21"/>
        <v>22017</v>
      </c>
      <c r="AO28" s="74">
        <v>22017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33892</v>
      </c>
      <c r="AY28" s="74">
        <v>29505</v>
      </c>
      <c r="AZ28" s="74">
        <v>2805</v>
      </c>
      <c r="BA28" s="74">
        <v>1582</v>
      </c>
      <c r="BB28" s="74">
        <v>0</v>
      </c>
      <c r="BC28" s="74">
        <v>38922</v>
      </c>
      <c r="BD28" s="74">
        <v>0</v>
      </c>
      <c r="BE28" s="74">
        <v>0</v>
      </c>
      <c r="BF28" s="74">
        <f t="shared" si="24"/>
        <v>55909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2086</v>
      </c>
      <c r="BP28" s="74">
        <f t="shared" si="28"/>
        <v>2086</v>
      </c>
      <c r="BQ28" s="74">
        <v>2086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28315</v>
      </c>
      <c r="CF28" s="74">
        <v>0</v>
      </c>
      <c r="CG28" s="74">
        <v>0</v>
      </c>
      <c r="CH28" s="74">
        <f t="shared" si="31"/>
        <v>2086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4579</v>
      </c>
      <c r="CQ28" s="74">
        <f t="shared" si="40"/>
        <v>57995</v>
      </c>
      <c r="CR28" s="74">
        <f t="shared" si="41"/>
        <v>24103</v>
      </c>
      <c r="CS28" s="74">
        <f t="shared" si="42"/>
        <v>24103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33892</v>
      </c>
      <c r="DC28" s="74">
        <f t="shared" si="52"/>
        <v>29505</v>
      </c>
      <c r="DD28" s="74">
        <f t="shared" si="53"/>
        <v>2805</v>
      </c>
      <c r="DE28" s="74">
        <f t="shared" si="54"/>
        <v>1582</v>
      </c>
      <c r="DF28" s="74">
        <f t="shared" si="55"/>
        <v>0</v>
      </c>
      <c r="DG28" s="74">
        <f t="shared" si="56"/>
        <v>67237</v>
      </c>
      <c r="DH28" s="74">
        <f t="shared" si="57"/>
        <v>0</v>
      </c>
      <c r="DI28" s="74">
        <f t="shared" si="58"/>
        <v>0</v>
      </c>
      <c r="DJ28" s="74">
        <f t="shared" si="59"/>
        <v>57995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89350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109</v>
      </c>
      <c r="K29" s="74">
        <v>0</v>
      </c>
      <c r="L29" s="74">
        <v>89350</v>
      </c>
      <c r="M29" s="74">
        <f t="shared" si="8"/>
        <v>23126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109</v>
      </c>
      <c r="T29" s="74">
        <v>0</v>
      </c>
      <c r="U29" s="74">
        <v>23126</v>
      </c>
      <c r="V29" s="74">
        <f t="shared" si="10"/>
        <v>112476</v>
      </c>
      <c r="W29" s="74">
        <f t="shared" si="11"/>
        <v>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109</v>
      </c>
      <c r="AC29" s="74">
        <f t="shared" si="16"/>
        <v>0</v>
      </c>
      <c r="AD29" s="74">
        <f t="shared" si="17"/>
        <v>112476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20000</v>
      </c>
      <c r="AN29" s="74">
        <f t="shared" si="21"/>
        <v>20000</v>
      </c>
      <c r="AO29" s="74">
        <v>20000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69350</v>
      </c>
      <c r="BD29" s="74">
        <v>0</v>
      </c>
      <c r="BE29" s="74">
        <v>0</v>
      </c>
      <c r="BF29" s="74">
        <f t="shared" si="24"/>
        <v>20000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23126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20000</v>
      </c>
      <c r="CR29" s="74">
        <f t="shared" si="41"/>
        <v>20000</v>
      </c>
      <c r="CS29" s="74">
        <f t="shared" si="42"/>
        <v>20000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92476</v>
      </c>
      <c r="DH29" s="74">
        <f t="shared" si="57"/>
        <v>0</v>
      </c>
      <c r="DI29" s="74">
        <f t="shared" si="58"/>
        <v>0</v>
      </c>
      <c r="DJ29" s="74">
        <f t="shared" si="59"/>
        <v>20000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65950</v>
      </c>
      <c r="E30" s="74">
        <f t="shared" si="7"/>
        <v>0</v>
      </c>
      <c r="F30" s="74">
        <v>0</v>
      </c>
      <c r="G30" s="74">
        <v>0</v>
      </c>
      <c r="H30" s="74">
        <v>0</v>
      </c>
      <c r="I30" s="74">
        <v>0</v>
      </c>
      <c r="J30" s="75" t="s">
        <v>109</v>
      </c>
      <c r="K30" s="74">
        <v>0</v>
      </c>
      <c r="L30" s="74">
        <v>65950</v>
      </c>
      <c r="M30" s="74">
        <f t="shared" si="8"/>
        <v>27147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109</v>
      </c>
      <c r="T30" s="74">
        <v>0</v>
      </c>
      <c r="U30" s="74">
        <v>27147</v>
      </c>
      <c r="V30" s="74">
        <f t="shared" si="10"/>
        <v>93097</v>
      </c>
      <c r="W30" s="74">
        <f t="shared" si="11"/>
        <v>0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0</v>
      </c>
      <c r="AB30" s="75" t="s">
        <v>109</v>
      </c>
      <c r="AC30" s="74">
        <f t="shared" si="16"/>
        <v>0</v>
      </c>
      <c r="AD30" s="74">
        <f t="shared" si="17"/>
        <v>93097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2000</v>
      </c>
      <c r="AN30" s="74">
        <f t="shared" si="21"/>
        <v>2000</v>
      </c>
      <c r="AO30" s="74">
        <v>2000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63950</v>
      </c>
      <c r="BD30" s="74">
        <v>0</v>
      </c>
      <c r="BE30" s="74">
        <v>0</v>
      </c>
      <c r="BF30" s="74">
        <f t="shared" si="24"/>
        <v>2000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27147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2000</v>
      </c>
      <c r="CR30" s="74">
        <f t="shared" si="41"/>
        <v>2000</v>
      </c>
      <c r="CS30" s="74">
        <f t="shared" si="42"/>
        <v>2000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0</v>
      </c>
      <c r="DC30" s="74">
        <f t="shared" si="52"/>
        <v>0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91097</v>
      </c>
      <c r="DH30" s="74">
        <f t="shared" si="57"/>
        <v>0</v>
      </c>
      <c r="DI30" s="74">
        <f t="shared" si="58"/>
        <v>0</v>
      </c>
      <c r="DJ30" s="74">
        <f t="shared" si="59"/>
        <v>2000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116494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109</v>
      </c>
      <c r="K31" s="74">
        <v>0</v>
      </c>
      <c r="L31" s="74">
        <v>116494</v>
      </c>
      <c r="M31" s="74">
        <f t="shared" si="8"/>
        <v>13490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109</v>
      </c>
      <c r="T31" s="74">
        <v>0</v>
      </c>
      <c r="U31" s="74">
        <v>13490</v>
      </c>
      <c r="V31" s="74">
        <f t="shared" si="10"/>
        <v>129984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109</v>
      </c>
      <c r="AC31" s="74">
        <f t="shared" si="16"/>
        <v>0</v>
      </c>
      <c r="AD31" s="74">
        <f t="shared" si="17"/>
        <v>129984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27826</v>
      </c>
      <c r="AM31" s="74">
        <f t="shared" si="20"/>
        <v>470</v>
      </c>
      <c r="AN31" s="74">
        <f t="shared" si="21"/>
        <v>470</v>
      </c>
      <c r="AO31" s="74">
        <v>470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88198</v>
      </c>
      <c r="BD31" s="74">
        <v>0</v>
      </c>
      <c r="BE31" s="74">
        <v>0</v>
      </c>
      <c r="BF31" s="74">
        <f t="shared" si="24"/>
        <v>470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13490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27826</v>
      </c>
      <c r="CQ31" s="74">
        <f t="shared" si="40"/>
        <v>470</v>
      </c>
      <c r="CR31" s="74">
        <f t="shared" si="41"/>
        <v>470</v>
      </c>
      <c r="CS31" s="74">
        <f t="shared" si="42"/>
        <v>470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101688</v>
      </c>
      <c r="DH31" s="74">
        <f t="shared" si="57"/>
        <v>0</v>
      </c>
      <c r="DI31" s="74">
        <f t="shared" si="58"/>
        <v>0</v>
      </c>
      <c r="DJ31" s="74">
        <f t="shared" si="59"/>
        <v>470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167747</v>
      </c>
      <c r="E32" s="74">
        <f t="shared" si="7"/>
        <v>13710</v>
      </c>
      <c r="F32" s="74">
        <v>0</v>
      </c>
      <c r="G32" s="74">
        <v>0</v>
      </c>
      <c r="H32" s="74">
        <v>0</v>
      </c>
      <c r="I32" s="74">
        <v>8725</v>
      </c>
      <c r="J32" s="75" t="s">
        <v>109</v>
      </c>
      <c r="K32" s="74">
        <v>4985</v>
      </c>
      <c r="L32" s="74">
        <v>154037</v>
      </c>
      <c r="M32" s="74">
        <f t="shared" si="8"/>
        <v>39075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109</v>
      </c>
      <c r="T32" s="74">
        <v>0</v>
      </c>
      <c r="U32" s="74">
        <v>39075</v>
      </c>
      <c r="V32" s="74">
        <f t="shared" si="10"/>
        <v>206822</v>
      </c>
      <c r="W32" s="74">
        <f t="shared" si="11"/>
        <v>13710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8725</v>
      </c>
      <c r="AB32" s="75" t="s">
        <v>109</v>
      </c>
      <c r="AC32" s="74">
        <f t="shared" si="16"/>
        <v>4985</v>
      </c>
      <c r="AD32" s="74">
        <f t="shared" si="17"/>
        <v>193112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58905</v>
      </c>
      <c r="AM32" s="74">
        <f t="shared" si="20"/>
        <v>108842</v>
      </c>
      <c r="AN32" s="74">
        <f t="shared" si="21"/>
        <v>45904</v>
      </c>
      <c r="AO32" s="74">
        <v>26823</v>
      </c>
      <c r="AP32" s="74">
        <v>0</v>
      </c>
      <c r="AQ32" s="74">
        <v>16942</v>
      </c>
      <c r="AR32" s="74">
        <v>2139</v>
      </c>
      <c r="AS32" s="74">
        <f t="shared" si="22"/>
        <v>39649</v>
      </c>
      <c r="AT32" s="74">
        <v>0</v>
      </c>
      <c r="AU32" s="74">
        <v>35555</v>
      </c>
      <c r="AV32" s="74">
        <v>4094</v>
      </c>
      <c r="AW32" s="74">
        <v>0</v>
      </c>
      <c r="AX32" s="74">
        <f t="shared" si="23"/>
        <v>23289</v>
      </c>
      <c r="AY32" s="74">
        <v>23289</v>
      </c>
      <c r="AZ32" s="74"/>
      <c r="BA32" s="74">
        <v>0</v>
      </c>
      <c r="BB32" s="74">
        <v>0</v>
      </c>
      <c r="BC32" s="74">
        <v>0</v>
      </c>
      <c r="BD32" s="74">
        <v>0</v>
      </c>
      <c r="BE32" s="74">
        <v>0</v>
      </c>
      <c r="BF32" s="74">
        <f t="shared" si="24"/>
        <v>108842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49</v>
      </c>
      <c r="BP32" s="74">
        <f t="shared" si="28"/>
        <v>49</v>
      </c>
      <c r="BQ32" s="74">
        <v>49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39026</v>
      </c>
      <c r="CF32" s="74">
        <v>0</v>
      </c>
      <c r="CG32" s="74">
        <v>0</v>
      </c>
      <c r="CH32" s="74">
        <f t="shared" si="31"/>
        <v>49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58905</v>
      </c>
      <c r="CQ32" s="74">
        <f t="shared" si="40"/>
        <v>108891</v>
      </c>
      <c r="CR32" s="74">
        <f t="shared" si="41"/>
        <v>45953</v>
      </c>
      <c r="CS32" s="74">
        <f t="shared" si="42"/>
        <v>26872</v>
      </c>
      <c r="CT32" s="74">
        <f t="shared" si="43"/>
        <v>0</v>
      </c>
      <c r="CU32" s="74">
        <f t="shared" si="44"/>
        <v>16942</v>
      </c>
      <c r="CV32" s="74">
        <f t="shared" si="45"/>
        <v>2139</v>
      </c>
      <c r="CW32" s="74">
        <f t="shared" si="46"/>
        <v>39649</v>
      </c>
      <c r="CX32" s="74">
        <f t="shared" si="47"/>
        <v>0</v>
      </c>
      <c r="CY32" s="74">
        <f t="shared" si="48"/>
        <v>35555</v>
      </c>
      <c r="CZ32" s="74">
        <f t="shared" si="49"/>
        <v>4094</v>
      </c>
      <c r="DA32" s="74">
        <f t="shared" si="50"/>
        <v>0</v>
      </c>
      <c r="DB32" s="74">
        <f t="shared" si="51"/>
        <v>23289</v>
      </c>
      <c r="DC32" s="74">
        <f t="shared" si="52"/>
        <v>23289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39026</v>
      </c>
      <c r="DH32" s="74">
        <f t="shared" si="57"/>
        <v>0</v>
      </c>
      <c r="DI32" s="74">
        <f t="shared" si="58"/>
        <v>0</v>
      </c>
      <c r="DJ32" s="74">
        <f t="shared" si="59"/>
        <v>108891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147735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109</v>
      </c>
      <c r="K33" s="74">
        <v>0</v>
      </c>
      <c r="L33" s="74">
        <v>147735</v>
      </c>
      <c r="M33" s="74">
        <f t="shared" si="8"/>
        <v>37746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109</v>
      </c>
      <c r="T33" s="74">
        <v>0</v>
      </c>
      <c r="U33" s="74">
        <v>37746</v>
      </c>
      <c r="V33" s="74">
        <f t="shared" si="10"/>
        <v>185481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109</v>
      </c>
      <c r="AC33" s="74">
        <f t="shared" si="16"/>
        <v>0</v>
      </c>
      <c r="AD33" s="74">
        <f t="shared" si="17"/>
        <v>185481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865</v>
      </c>
      <c r="AM33" s="74">
        <f t="shared" si="20"/>
        <v>8341</v>
      </c>
      <c r="AN33" s="74">
        <f t="shared" si="21"/>
        <v>8341</v>
      </c>
      <c r="AO33" s="74">
        <v>8341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0</v>
      </c>
      <c r="AY33" s="74">
        <v>0</v>
      </c>
      <c r="AZ33" s="74">
        <v>0</v>
      </c>
      <c r="BA33" s="74">
        <v>0</v>
      </c>
      <c r="BB33" s="74">
        <v>0</v>
      </c>
      <c r="BC33" s="74">
        <v>138529</v>
      </c>
      <c r="BD33" s="74">
        <v>0</v>
      </c>
      <c r="BE33" s="74">
        <v>0</v>
      </c>
      <c r="BF33" s="74">
        <f t="shared" si="24"/>
        <v>8341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510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37236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1375</v>
      </c>
      <c r="CQ33" s="74">
        <f t="shared" si="40"/>
        <v>8341</v>
      </c>
      <c r="CR33" s="74">
        <f t="shared" si="41"/>
        <v>8341</v>
      </c>
      <c r="CS33" s="74">
        <f t="shared" si="42"/>
        <v>8341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0</v>
      </c>
      <c r="DC33" s="74">
        <f t="shared" si="52"/>
        <v>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175765</v>
      </c>
      <c r="DH33" s="74">
        <f t="shared" si="57"/>
        <v>0</v>
      </c>
      <c r="DI33" s="74">
        <f t="shared" si="58"/>
        <v>0</v>
      </c>
      <c r="DJ33" s="74">
        <f t="shared" si="59"/>
        <v>8341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113768</v>
      </c>
      <c r="E34" s="74">
        <f t="shared" si="7"/>
        <v>0</v>
      </c>
      <c r="F34" s="74">
        <v>0</v>
      </c>
      <c r="G34" s="74">
        <v>0</v>
      </c>
      <c r="H34" s="74">
        <v>0</v>
      </c>
      <c r="I34" s="74">
        <v>0</v>
      </c>
      <c r="J34" s="75" t="s">
        <v>109</v>
      </c>
      <c r="K34" s="74">
        <v>0</v>
      </c>
      <c r="L34" s="74">
        <v>113768</v>
      </c>
      <c r="M34" s="74">
        <f t="shared" si="8"/>
        <v>23294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109</v>
      </c>
      <c r="T34" s="74">
        <v>0</v>
      </c>
      <c r="U34" s="74">
        <v>23294</v>
      </c>
      <c r="V34" s="74">
        <f t="shared" si="10"/>
        <v>137062</v>
      </c>
      <c r="W34" s="74">
        <f t="shared" si="11"/>
        <v>0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0</v>
      </c>
      <c r="AB34" s="75" t="s">
        <v>109</v>
      </c>
      <c r="AC34" s="74">
        <f t="shared" si="16"/>
        <v>0</v>
      </c>
      <c r="AD34" s="74">
        <f t="shared" si="17"/>
        <v>137062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535</v>
      </c>
      <c r="AM34" s="74">
        <f t="shared" si="20"/>
        <v>6838</v>
      </c>
      <c r="AN34" s="74">
        <f t="shared" si="21"/>
        <v>6838</v>
      </c>
      <c r="AO34" s="74">
        <v>6838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0</v>
      </c>
      <c r="AY34" s="74">
        <v>0</v>
      </c>
      <c r="AZ34" s="74">
        <v>0</v>
      </c>
      <c r="BA34" s="74">
        <v>0</v>
      </c>
      <c r="BB34" s="74">
        <v>0</v>
      </c>
      <c r="BC34" s="74">
        <v>106395</v>
      </c>
      <c r="BD34" s="74">
        <v>0</v>
      </c>
      <c r="BE34" s="74">
        <v>0</v>
      </c>
      <c r="BF34" s="74">
        <f t="shared" si="24"/>
        <v>6838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303</v>
      </c>
      <c r="BO34" s="74">
        <f t="shared" si="27"/>
        <v>462</v>
      </c>
      <c r="BP34" s="74">
        <f t="shared" si="28"/>
        <v>462</v>
      </c>
      <c r="BQ34" s="74">
        <v>462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22529</v>
      </c>
      <c r="CF34" s="74">
        <v>0</v>
      </c>
      <c r="CG34" s="74">
        <v>0</v>
      </c>
      <c r="CH34" s="74">
        <f t="shared" si="31"/>
        <v>462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838</v>
      </c>
      <c r="CQ34" s="74">
        <f t="shared" si="40"/>
        <v>7300</v>
      </c>
      <c r="CR34" s="74">
        <f t="shared" si="41"/>
        <v>7300</v>
      </c>
      <c r="CS34" s="74">
        <f t="shared" si="42"/>
        <v>7300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0</v>
      </c>
      <c r="DC34" s="74">
        <f t="shared" si="52"/>
        <v>0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128924</v>
      </c>
      <c r="DH34" s="74">
        <f t="shared" si="57"/>
        <v>0</v>
      </c>
      <c r="DI34" s="74">
        <f t="shared" si="58"/>
        <v>0</v>
      </c>
      <c r="DJ34" s="74">
        <f t="shared" si="59"/>
        <v>7300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42920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109</v>
      </c>
      <c r="K35" s="74">
        <v>0</v>
      </c>
      <c r="L35" s="74">
        <v>42920</v>
      </c>
      <c r="M35" s="74">
        <f t="shared" si="8"/>
        <v>9655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109</v>
      </c>
      <c r="T35" s="74">
        <v>0</v>
      </c>
      <c r="U35" s="74">
        <v>9655</v>
      </c>
      <c r="V35" s="74">
        <f t="shared" si="10"/>
        <v>52575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109</v>
      </c>
      <c r="AC35" s="74">
        <f t="shared" si="16"/>
        <v>0</v>
      </c>
      <c r="AD35" s="74">
        <f t="shared" si="17"/>
        <v>52575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251</v>
      </c>
      <c r="AM35" s="74">
        <f t="shared" si="20"/>
        <v>3817</v>
      </c>
      <c r="AN35" s="74">
        <f t="shared" si="21"/>
        <v>3817</v>
      </c>
      <c r="AO35" s="74">
        <v>3817</v>
      </c>
      <c r="AP35" s="74">
        <v>0</v>
      </c>
      <c r="AQ35" s="74">
        <v>0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f t="shared" si="23"/>
        <v>0</v>
      </c>
      <c r="AY35" s="74">
        <v>0</v>
      </c>
      <c r="AZ35" s="74">
        <v>0</v>
      </c>
      <c r="BA35" s="74">
        <v>0</v>
      </c>
      <c r="BB35" s="74">
        <v>0</v>
      </c>
      <c r="BC35" s="74">
        <v>38852</v>
      </c>
      <c r="BD35" s="74">
        <v>0</v>
      </c>
      <c r="BE35" s="74">
        <v>0</v>
      </c>
      <c r="BF35" s="74">
        <f t="shared" si="24"/>
        <v>3817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126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9529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377</v>
      </c>
      <c r="CQ35" s="74">
        <f t="shared" si="40"/>
        <v>3817</v>
      </c>
      <c r="CR35" s="74">
        <f t="shared" si="41"/>
        <v>3817</v>
      </c>
      <c r="CS35" s="74">
        <f t="shared" si="42"/>
        <v>3817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0</v>
      </c>
      <c r="DC35" s="74">
        <f t="shared" si="52"/>
        <v>0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48381</v>
      </c>
      <c r="DH35" s="74">
        <f t="shared" si="57"/>
        <v>0</v>
      </c>
      <c r="DI35" s="74">
        <f t="shared" si="58"/>
        <v>0</v>
      </c>
      <c r="DJ35" s="74">
        <f t="shared" si="59"/>
        <v>3817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27637</v>
      </c>
      <c r="E36" s="74">
        <f t="shared" si="7"/>
        <v>0</v>
      </c>
      <c r="F36" s="74">
        <v>0</v>
      </c>
      <c r="G36" s="74">
        <v>0</v>
      </c>
      <c r="H36" s="74">
        <v>0</v>
      </c>
      <c r="I36" s="74">
        <v>0</v>
      </c>
      <c r="J36" s="75" t="s">
        <v>109</v>
      </c>
      <c r="K36" s="74">
        <v>0</v>
      </c>
      <c r="L36" s="74">
        <v>27637</v>
      </c>
      <c r="M36" s="74">
        <f t="shared" si="8"/>
        <v>15844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109</v>
      </c>
      <c r="T36" s="74">
        <v>0</v>
      </c>
      <c r="U36" s="74">
        <v>15844</v>
      </c>
      <c r="V36" s="74">
        <f t="shared" si="10"/>
        <v>43481</v>
      </c>
      <c r="W36" s="74">
        <f t="shared" si="11"/>
        <v>0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0</v>
      </c>
      <c r="AB36" s="75" t="s">
        <v>109</v>
      </c>
      <c r="AC36" s="74">
        <f t="shared" si="16"/>
        <v>0</v>
      </c>
      <c r="AD36" s="74">
        <f t="shared" si="17"/>
        <v>43481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5669</v>
      </c>
      <c r="AN36" s="74">
        <f t="shared" si="21"/>
        <v>5669</v>
      </c>
      <c r="AO36" s="74">
        <v>5669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0</v>
      </c>
      <c r="AY36" s="74">
        <v>0</v>
      </c>
      <c r="AZ36" s="74">
        <v>0</v>
      </c>
      <c r="BA36" s="74">
        <v>0</v>
      </c>
      <c r="BB36" s="74">
        <v>0</v>
      </c>
      <c r="BC36" s="74">
        <v>21968</v>
      </c>
      <c r="BD36" s="74">
        <v>0</v>
      </c>
      <c r="BE36" s="74">
        <v>0</v>
      </c>
      <c r="BF36" s="74">
        <f t="shared" si="24"/>
        <v>5669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5669</v>
      </c>
      <c r="BP36" s="74">
        <f t="shared" si="28"/>
        <v>5669</v>
      </c>
      <c r="BQ36" s="74">
        <v>5669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10175</v>
      </c>
      <c r="CF36" s="74">
        <v>0</v>
      </c>
      <c r="CG36" s="74">
        <v>0</v>
      </c>
      <c r="CH36" s="74">
        <f t="shared" si="31"/>
        <v>5669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11338</v>
      </c>
      <c r="CR36" s="74">
        <f t="shared" si="41"/>
        <v>11338</v>
      </c>
      <c r="CS36" s="74">
        <f t="shared" si="42"/>
        <v>11338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0</v>
      </c>
      <c r="DC36" s="74">
        <f t="shared" si="52"/>
        <v>0</v>
      </c>
      <c r="DD36" s="74">
        <f t="shared" si="53"/>
        <v>0</v>
      </c>
      <c r="DE36" s="74">
        <f t="shared" si="54"/>
        <v>0</v>
      </c>
      <c r="DF36" s="74">
        <f t="shared" si="55"/>
        <v>0</v>
      </c>
      <c r="DG36" s="74">
        <f t="shared" si="56"/>
        <v>32143</v>
      </c>
      <c r="DH36" s="74">
        <f t="shared" si="57"/>
        <v>0</v>
      </c>
      <c r="DI36" s="74">
        <f t="shared" si="58"/>
        <v>0</v>
      </c>
      <c r="DJ36" s="74">
        <f t="shared" si="59"/>
        <v>11338</v>
      </c>
    </row>
    <row r="37" spans="1:114" s="50" customFormat="1" ht="12" customHeight="1">
      <c r="A37" s="53" t="s">
        <v>106</v>
      </c>
      <c r="B37" s="54" t="s">
        <v>168</v>
      </c>
      <c r="C37" s="53" t="s">
        <v>169</v>
      </c>
      <c r="D37" s="74">
        <f t="shared" si="6"/>
        <v>81017</v>
      </c>
      <c r="E37" s="74">
        <f t="shared" si="7"/>
        <v>0</v>
      </c>
      <c r="F37" s="74">
        <v>0</v>
      </c>
      <c r="G37" s="74">
        <v>0</v>
      </c>
      <c r="H37" s="74">
        <v>0</v>
      </c>
      <c r="I37" s="74">
        <v>0</v>
      </c>
      <c r="J37" s="75" t="s">
        <v>109</v>
      </c>
      <c r="K37" s="74">
        <v>0</v>
      </c>
      <c r="L37" s="74">
        <v>81017</v>
      </c>
      <c r="M37" s="74">
        <f t="shared" si="8"/>
        <v>29591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109</v>
      </c>
      <c r="T37" s="74">
        <v>0</v>
      </c>
      <c r="U37" s="74">
        <v>29591</v>
      </c>
      <c r="V37" s="74">
        <f t="shared" si="10"/>
        <v>110608</v>
      </c>
      <c r="W37" s="74">
        <f t="shared" si="11"/>
        <v>0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0</v>
      </c>
      <c r="AB37" s="75" t="s">
        <v>109</v>
      </c>
      <c r="AC37" s="74">
        <f t="shared" si="16"/>
        <v>0</v>
      </c>
      <c r="AD37" s="74">
        <f t="shared" si="17"/>
        <v>110608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26405</v>
      </c>
      <c r="AN37" s="74">
        <f t="shared" si="21"/>
        <v>20786</v>
      </c>
      <c r="AO37" s="74">
        <v>2320</v>
      </c>
      <c r="AP37" s="74">
        <v>18466</v>
      </c>
      <c r="AQ37" s="74">
        <v>0</v>
      </c>
      <c r="AR37" s="74">
        <v>0</v>
      </c>
      <c r="AS37" s="74">
        <f t="shared" si="22"/>
        <v>5619</v>
      </c>
      <c r="AT37" s="74">
        <v>5619</v>
      </c>
      <c r="AU37" s="74">
        <v>0</v>
      </c>
      <c r="AV37" s="74">
        <v>0</v>
      </c>
      <c r="AW37" s="74">
        <v>0</v>
      </c>
      <c r="AX37" s="74">
        <f t="shared" si="23"/>
        <v>0</v>
      </c>
      <c r="AY37" s="74">
        <v>0</v>
      </c>
      <c r="AZ37" s="74">
        <v>0</v>
      </c>
      <c r="BA37" s="74">
        <v>0</v>
      </c>
      <c r="BB37" s="74">
        <v>0</v>
      </c>
      <c r="BC37" s="74">
        <v>54612</v>
      </c>
      <c r="BD37" s="74">
        <v>0</v>
      </c>
      <c r="BE37" s="74">
        <v>0</v>
      </c>
      <c r="BF37" s="74">
        <f t="shared" si="24"/>
        <v>26405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0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29591</v>
      </c>
      <c r="CF37" s="74">
        <v>0</v>
      </c>
      <c r="CG37" s="74">
        <v>0</v>
      </c>
      <c r="CH37" s="74">
        <f t="shared" si="31"/>
        <v>0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26405</v>
      </c>
      <c r="CR37" s="74">
        <f t="shared" si="41"/>
        <v>20786</v>
      </c>
      <c r="CS37" s="74">
        <f t="shared" si="42"/>
        <v>2320</v>
      </c>
      <c r="CT37" s="74">
        <f t="shared" si="43"/>
        <v>18466</v>
      </c>
      <c r="CU37" s="74">
        <f t="shared" si="44"/>
        <v>0</v>
      </c>
      <c r="CV37" s="74">
        <f t="shared" si="45"/>
        <v>0</v>
      </c>
      <c r="CW37" s="74">
        <f t="shared" si="46"/>
        <v>5619</v>
      </c>
      <c r="CX37" s="74">
        <f t="shared" si="47"/>
        <v>5619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0</v>
      </c>
      <c r="DC37" s="74">
        <f t="shared" si="52"/>
        <v>0</v>
      </c>
      <c r="DD37" s="74">
        <f t="shared" si="53"/>
        <v>0</v>
      </c>
      <c r="DE37" s="74">
        <f t="shared" si="54"/>
        <v>0</v>
      </c>
      <c r="DF37" s="74">
        <f t="shared" si="55"/>
        <v>0</v>
      </c>
      <c r="DG37" s="74">
        <f t="shared" si="56"/>
        <v>84203</v>
      </c>
      <c r="DH37" s="74">
        <f t="shared" si="57"/>
        <v>0</v>
      </c>
      <c r="DI37" s="74">
        <f t="shared" si="58"/>
        <v>0</v>
      </c>
      <c r="DJ37" s="74">
        <f t="shared" si="59"/>
        <v>26405</v>
      </c>
    </row>
    <row r="38" spans="1:114" s="50" customFormat="1" ht="12" customHeight="1">
      <c r="A38" s="53" t="s">
        <v>106</v>
      </c>
      <c r="B38" s="54" t="s">
        <v>170</v>
      </c>
      <c r="C38" s="53" t="s">
        <v>171</v>
      </c>
      <c r="D38" s="74">
        <f t="shared" si="6"/>
        <v>35389</v>
      </c>
      <c r="E38" s="74">
        <f t="shared" si="7"/>
        <v>0</v>
      </c>
      <c r="F38" s="74">
        <v>0</v>
      </c>
      <c r="G38" s="74">
        <v>0</v>
      </c>
      <c r="H38" s="74">
        <v>0</v>
      </c>
      <c r="I38" s="74">
        <v>0</v>
      </c>
      <c r="J38" s="75" t="s">
        <v>109</v>
      </c>
      <c r="K38" s="74">
        <v>0</v>
      </c>
      <c r="L38" s="74">
        <v>35389</v>
      </c>
      <c r="M38" s="74">
        <f t="shared" si="8"/>
        <v>10686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109</v>
      </c>
      <c r="T38" s="74">
        <v>0</v>
      </c>
      <c r="U38" s="74">
        <v>10686</v>
      </c>
      <c r="V38" s="74">
        <f t="shared" si="10"/>
        <v>46075</v>
      </c>
      <c r="W38" s="74">
        <f t="shared" si="11"/>
        <v>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0</v>
      </c>
      <c r="AB38" s="75" t="s">
        <v>109</v>
      </c>
      <c r="AC38" s="74">
        <f t="shared" si="16"/>
        <v>0</v>
      </c>
      <c r="AD38" s="74">
        <f t="shared" si="17"/>
        <v>46075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1000</v>
      </c>
      <c r="AN38" s="74">
        <f t="shared" si="21"/>
        <v>1000</v>
      </c>
      <c r="AO38" s="74">
        <v>1000</v>
      </c>
      <c r="AP38" s="74">
        <v>0</v>
      </c>
      <c r="AQ38" s="74">
        <v>0</v>
      </c>
      <c r="AR38" s="74">
        <v>0</v>
      </c>
      <c r="AS38" s="74">
        <f t="shared" si="22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3"/>
        <v>0</v>
      </c>
      <c r="AY38" s="74">
        <v>0</v>
      </c>
      <c r="AZ38" s="74">
        <v>0</v>
      </c>
      <c r="BA38" s="74">
        <v>0</v>
      </c>
      <c r="BB38" s="74">
        <v>0</v>
      </c>
      <c r="BC38" s="74">
        <v>34389</v>
      </c>
      <c r="BD38" s="74">
        <v>0</v>
      </c>
      <c r="BE38" s="74">
        <v>0</v>
      </c>
      <c r="BF38" s="74">
        <f t="shared" si="24"/>
        <v>1000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10686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1000</v>
      </c>
      <c r="CR38" s="74">
        <f t="shared" si="41"/>
        <v>1000</v>
      </c>
      <c r="CS38" s="74">
        <f t="shared" si="42"/>
        <v>1000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0</v>
      </c>
      <c r="CX38" s="74">
        <f t="shared" si="47"/>
        <v>0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0</v>
      </c>
      <c r="DC38" s="74">
        <f t="shared" si="52"/>
        <v>0</v>
      </c>
      <c r="DD38" s="74">
        <f t="shared" si="53"/>
        <v>0</v>
      </c>
      <c r="DE38" s="74">
        <f t="shared" si="54"/>
        <v>0</v>
      </c>
      <c r="DF38" s="74">
        <f t="shared" si="55"/>
        <v>0</v>
      </c>
      <c r="DG38" s="74">
        <f t="shared" si="56"/>
        <v>45075</v>
      </c>
      <c r="DH38" s="74">
        <f t="shared" si="57"/>
        <v>0</v>
      </c>
      <c r="DI38" s="74">
        <f t="shared" si="58"/>
        <v>0</v>
      </c>
      <c r="DJ38" s="74">
        <f t="shared" si="59"/>
        <v>1000</v>
      </c>
    </row>
    <row r="39" spans="1:114" s="50" customFormat="1" ht="12" customHeight="1">
      <c r="A39" s="53" t="s">
        <v>106</v>
      </c>
      <c r="B39" s="54" t="s">
        <v>172</v>
      </c>
      <c r="C39" s="53" t="s">
        <v>173</v>
      </c>
      <c r="D39" s="74">
        <f t="shared" si="6"/>
        <v>58233</v>
      </c>
      <c r="E39" s="74">
        <f t="shared" si="7"/>
        <v>0</v>
      </c>
      <c r="F39" s="74">
        <v>0</v>
      </c>
      <c r="G39" s="74">
        <v>0</v>
      </c>
      <c r="H39" s="74">
        <v>0</v>
      </c>
      <c r="I39" s="74">
        <v>0</v>
      </c>
      <c r="J39" s="75" t="s">
        <v>109</v>
      </c>
      <c r="K39" s="74">
        <v>0</v>
      </c>
      <c r="L39" s="74">
        <v>58233</v>
      </c>
      <c r="M39" s="74">
        <f t="shared" si="8"/>
        <v>16182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109</v>
      </c>
      <c r="T39" s="74">
        <v>0</v>
      </c>
      <c r="U39" s="74">
        <v>16182</v>
      </c>
      <c r="V39" s="74">
        <f t="shared" si="10"/>
        <v>74415</v>
      </c>
      <c r="W39" s="74">
        <f t="shared" si="11"/>
        <v>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0</v>
      </c>
      <c r="AB39" s="75" t="s">
        <v>109</v>
      </c>
      <c r="AC39" s="74">
        <f t="shared" si="16"/>
        <v>0</v>
      </c>
      <c r="AD39" s="74">
        <f t="shared" si="17"/>
        <v>74415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19714</v>
      </c>
      <c r="AN39" s="74">
        <f t="shared" si="21"/>
        <v>2213</v>
      </c>
      <c r="AO39" s="74">
        <v>2213</v>
      </c>
      <c r="AP39" s="74">
        <v>0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16335</v>
      </c>
      <c r="AY39" s="74">
        <v>16335</v>
      </c>
      <c r="AZ39" s="74">
        <v>0</v>
      </c>
      <c r="BA39" s="74">
        <v>0</v>
      </c>
      <c r="BB39" s="74">
        <v>0</v>
      </c>
      <c r="BC39" s="74">
        <v>38519</v>
      </c>
      <c r="BD39" s="74">
        <v>1166</v>
      </c>
      <c r="BE39" s="74">
        <v>0</v>
      </c>
      <c r="BF39" s="74">
        <f t="shared" si="24"/>
        <v>19714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221</v>
      </c>
      <c r="BP39" s="74">
        <f t="shared" si="28"/>
        <v>221</v>
      </c>
      <c r="BQ39" s="74">
        <v>221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15961</v>
      </c>
      <c r="CF39" s="74">
        <v>0</v>
      </c>
      <c r="CG39" s="74">
        <v>0</v>
      </c>
      <c r="CH39" s="74">
        <f t="shared" si="31"/>
        <v>221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19935</v>
      </c>
      <c r="CR39" s="74">
        <f t="shared" si="41"/>
        <v>2434</v>
      </c>
      <c r="CS39" s="74">
        <f t="shared" si="42"/>
        <v>2434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16335</v>
      </c>
      <c r="DC39" s="74">
        <f t="shared" si="52"/>
        <v>16335</v>
      </c>
      <c r="DD39" s="74">
        <f t="shared" si="53"/>
        <v>0</v>
      </c>
      <c r="DE39" s="74">
        <f t="shared" si="54"/>
        <v>0</v>
      </c>
      <c r="DF39" s="74">
        <f t="shared" si="55"/>
        <v>0</v>
      </c>
      <c r="DG39" s="74">
        <f t="shared" si="56"/>
        <v>54480</v>
      </c>
      <c r="DH39" s="74">
        <f t="shared" si="57"/>
        <v>1166</v>
      </c>
      <c r="DI39" s="74">
        <f t="shared" si="58"/>
        <v>0</v>
      </c>
      <c r="DJ39" s="74">
        <f t="shared" si="59"/>
        <v>19935</v>
      </c>
    </row>
    <row r="40" spans="1:114" s="50" customFormat="1" ht="12" customHeight="1">
      <c r="A40" s="53" t="s">
        <v>106</v>
      </c>
      <c r="B40" s="54" t="s">
        <v>174</v>
      </c>
      <c r="C40" s="53" t="s">
        <v>175</v>
      </c>
      <c r="D40" s="74">
        <f t="shared" si="6"/>
        <v>76755</v>
      </c>
      <c r="E40" s="74">
        <f t="shared" si="7"/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109</v>
      </c>
      <c r="K40" s="74">
        <v>0</v>
      </c>
      <c r="L40" s="74">
        <v>76755</v>
      </c>
      <c r="M40" s="74">
        <f t="shared" si="8"/>
        <v>35466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109</v>
      </c>
      <c r="T40" s="74">
        <v>0</v>
      </c>
      <c r="U40" s="74">
        <v>35466</v>
      </c>
      <c r="V40" s="74">
        <f t="shared" si="10"/>
        <v>112221</v>
      </c>
      <c r="W40" s="74">
        <f t="shared" si="11"/>
        <v>0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0</v>
      </c>
      <c r="AB40" s="75" t="s">
        <v>109</v>
      </c>
      <c r="AC40" s="74">
        <f t="shared" si="16"/>
        <v>0</v>
      </c>
      <c r="AD40" s="74">
        <f t="shared" si="17"/>
        <v>112221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2900</v>
      </c>
      <c r="AN40" s="74">
        <f t="shared" si="21"/>
        <v>2900</v>
      </c>
      <c r="AO40" s="74">
        <v>2900</v>
      </c>
      <c r="AP40" s="74">
        <v>0</v>
      </c>
      <c r="AQ40" s="74">
        <v>0</v>
      </c>
      <c r="AR40" s="74">
        <v>0</v>
      </c>
      <c r="AS40" s="74">
        <f t="shared" si="22"/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t="shared" si="23"/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73855</v>
      </c>
      <c r="BD40" s="74">
        <v>0</v>
      </c>
      <c r="BE40" s="74">
        <v>0</v>
      </c>
      <c r="BF40" s="74">
        <f t="shared" si="24"/>
        <v>2900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1400</v>
      </c>
      <c r="BP40" s="74">
        <f t="shared" si="28"/>
        <v>1400</v>
      </c>
      <c r="BQ40" s="74">
        <v>1400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34066</v>
      </c>
      <c r="CF40" s="74">
        <v>0</v>
      </c>
      <c r="CG40" s="74">
        <v>0</v>
      </c>
      <c r="CH40" s="74">
        <f t="shared" si="31"/>
        <v>1400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4300</v>
      </c>
      <c r="CR40" s="74">
        <f t="shared" si="41"/>
        <v>4300</v>
      </c>
      <c r="CS40" s="74">
        <f t="shared" si="42"/>
        <v>4300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0</v>
      </c>
      <c r="CX40" s="74">
        <f t="shared" si="47"/>
        <v>0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0</v>
      </c>
      <c r="DC40" s="74">
        <f t="shared" si="52"/>
        <v>0</v>
      </c>
      <c r="DD40" s="74">
        <f t="shared" si="53"/>
        <v>0</v>
      </c>
      <c r="DE40" s="74">
        <f t="shared" si="54"/>
        <v>0</v>
      </c>
      <c r="DF40" s="74">
        <f t="shared" si="55"/>
        <v>0</v>
      </c>
      <c r="DG40" s="74">
        <f t="shared" si="56"/>
        <v>107921</v>
      </c>
      <c r="DH40" s="74">
        <f t="shared" si="57"/>
        <v>0</v>
      </c>
      <c r="DI40" s="74">
        <f t="shared" si="58"/>
        <v>0</v>
      </c>
      <c r="DJ40" s="74">
        <f t="shared" si="59"/>
        <v>4300</v>
      </c>
    </row>
    <row r="41" spans="1:114" s="50" customFormat="1" ht="12" customHeight="1">
      <c r="A41" s="53" t="s">
        <v>106</v>
      </c>
      <c r="B41" s="54" t="s">
        <v>176</v>
      </c>
      <c r="C41" s="53" t="s">
        <v>177</v>
      </c>
      <c r="D41" s="74">
        <f t="shared" si="6"/>
        <v>116205</v>
      </c>
      <c r="E41" s="74">
        <f t="shared" si="7"/>
        <v>0</v>
      </c>
      <c r="F41" s="74">
        <v>0</v>
      </c>
      <c r="G41" s="74">
        <v>0</v>
      </c>
      <c r="H41" s="74">
        <v>0</v>
      </c>
      <c r="I41" s="74">
        <v>0</v>
      </c>
      <c r="J41" s="75" t="s">
        <v>109</v>
      </c>
      <c r="K41" s="74">
        <v>0</v>
      </c>
      <c r="L41" s="74">
        <v>116205</v>
      </c>
      <c r="M41" s="74">
        <f t="shared" si="8"/>
        <v>37921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109</v>
      </c>
      <c r="T41" s="74">
        <v>0</v>
      </c>
      <c r="U41" s="74">
        <v>37921</v>
      </c>
      <c r="V41" s="74">
        <f t="shared" si="10"/>
        <v>154126</v>
      </c>
      <c r="W41" s="74">
        <f t="shared" si="11"/>
        <v>0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109</v>
      </c>
      <c r="AC41" s="74">
        <f t="shared" si="16"/>
        <v>0</v>
      </c>
      <c r="AD41" s="74">
        <f t="shared" si="17"/>
        <v>154126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33680</v>
      </c>
      <c r="AN41" s="74">
        <f t="shared" si="21"/>
        <v>23412</v>
      </c>
      <c r="AO41" s="74">
        <v>18849</v>
      </c>
      <c r="AP41" s="74">
        <v>4563</v>
      </c>
      <c r="AQ41" s="74">
        <v>0</v>
      </c>
      <c r="AR41" s="74">
        <v>0</v>
      </c>
      <c r="AS41" s="74">
        <f t="shared" si="22"/>
        <v>2901</v>
      </c>
      <c r="AT41" s="74">
        <v>2901</v>
      </c>
      <c r="AU41" s="74">
        <v>0</v>
      </c>
      <c r="AV41" s="74">
        <v>0</v>
      </c>
      <c r="AW41" s="74">
        <v>0</v>
      </c>
      <c r="AX41" s="74">
        <f t="shared" si="23"/>
        <v>4200</v>
      </c>
      <c r="AY41" s="74">
        <v>4200</v>
      </c>
      <c r="AZ41" s="74">
        <v>0</v>
      </c>
      <c r="BA41" s="74">
        <v>0</v>
      </c>
      <c r="BB41" s="74">
        <v>0</v>
      </c>
      <c r="BC41" s="74">
        <v>82525</v>
      </c>
      <c r="BD41" s="74">
        <v>3167</v>
      </c>
      <c r="BE41" s="74">
        <v>0</v>
      </c>
      <c r="BF41" s="74">
        <f t="shared" si="24"/>
        <v>33680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0</v>
      </c>
      <c r="BP41" s="74">
        <f t="shared" si="28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37921</v>
      </c>
      <c r="CF41" s="74">
        <v>0</v>
      </c>
      <c r="CG41" s="74">
        <v>0</v>
      </c>
      <c r="CH41" s="74">
        <f t="shared" si="31"/>
        <v>0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33680</v>
      </c>
      <c r="CR41" s="74">
        <f t="shared" si="41"/>
        <v>23412</v>
      </c>
      <c r="CS41" s="74">
        <f t="shared" si="42"/>
        <v>18849</v>
      </c>
      <c r="CT41" s="74">
        <f t="shared" si="43"/>
        <v>4563</v>
      </c>
      <c r="CU41" s="74">
        <f t="shared" si="44"/>
        <v>0</v>
      </c>
      <c r="CV41" s="74">
        <f t="shared" si="45"/>
        <v>0</v>
      </c>
      <c r="CW41" s="74">
        <f t="shared" si="46"/>
        <v>2901</v>
      </c>
      <c r="CX41" s="74">
        <f t="shared" si="47"/>
        <v>2901</v>
      </c>
      <c r="CY41" s="74">
        <f t="shared" si="48"/>
        <v>0</v>
      </c>
      <c r="CZ41" s="74">
        <f t="shared" si="49"/>
        <v>0</v>
      </c>
      <c r="DA41" s="74">
        <f t="shared" si="50"/>
        <v>0</v>
      </c>
      <c r="DB41" s="74">
        <f t="shared" si="51"/>
        <v>4200</v>
      </c>
      <c r="DC41" s="74">
        <f t="shared" si="52"/>
        <v>4200</v>
      </c>
      <c r="DD41" s="74">
        <f t="shared" si="53"/>
        <v>0</v>
      </c>
      <c r="DE41" s="74">
        <f t="shared" si="54"/>
        <v>0</v>
      </c>
      <c r="DF41" s="74">
        <f t="shared" si="55"/>
        <v>0</v>
      </c>
      <c r="DG41" s="74">
        <f t="shared" si="56"/>
        <v>120446</v>
      </c>
      <c r="DH41" s="74">
        <f t="shared" si="57"/>
        <v>3167</v>
      </c>
      <c r="DI41" s="74">
        <f t="shared" si="58"/>
        <v>0</v>
      </c>
      <c r="DJ41" s="74">
        <f t="shared" si="59"/>
        <v>33680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178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179</v>
      </c>
      <c r="B2" s="147" t="s">
        <v>180</v>
      </c>
      <c r="C2" s="150" t="s">
        <v>181</v>
      </c>
      <c r="D2" s="131" t="s">
        <v>182</v>
      </c>
      <c r="E2" s="78"/>
      <c r="F2" s="78"/>
      <c r="G2" s="78"/>
      <c r="H2" s="78"/>
      <c r="I2" s="78"/>
      <c r="J2" s="78"/>
      <c r="K2" s="78"/>
      <c r="L2" s="79"/>
      <c r="M2" s="131" t="s">
        <v>183</v>
      </c>
      <c r="N2" s="78"/>
      <c r="O2" s="78"/>
      <c r="P2" s="78"/>
      <c r="Q2" s="78"/>
      <c r="R2" s="78"/>
      <c r="S2" s="78"/>
      <c r="T2" s="78"/>
      <c r="U2" s="79"/>
      <c r="V2" s="131" t="s">
        <v>184</v>
      </c>
      <c r="W2" s="78"/>
      <c r="X2" s="78"/>
      <c r="Y2" s="78"/>
      <c r="Z2" s="78"/>
      <c r="AA2" s="78"/>
      <c r="AB2" s="78"/>
      <c r="AC2" s="78"/>
      <c r="AD2" s="79"/>
      <c r="AE2" s="132" t="s">
        <v>185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186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187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188</v>
      </c>
      <c r="E3" s="83"/>
      <c r="F3" s="83"/>
      <c r="G3" s="83"/>
      <c r="H3" s="83"/>
      <c r="I3" s="83"/>
      <c r="J3" s="83"/>
      <c r="K3" s="83"/>
      <c r="L3" s="84"/>
      <c r="M3" s="133" t="s">
        <v>189</v>
      </c>
      <c r="N3" s="83"/>
      <c r="O3" s="83"/>
      <c r="P3" s="83"/>
      <c r="Q3" s="83"/>
      <c r="R3" s="83"/>
      <c r="S3" s="83"/>
      <c r="T3" s="83"/>
      <c r="U3" s="84"/>
      <c r="V3" s="133" t="s">
        <v>190</v>
      </c>
      <c r="W3" s="83"/>
      <c r="X3" s="83"/>
      <c r="Y3" s="83"/>
      <c r="Z3" s="83"/>
      <c r="AA3" s="83"/>
      <c r="AB3" s="83"/>
      <c r="AC3" s="83"/>
      <c r="AD3" s="84"/>
      <c r="AE3" s="134" t="s">
        <v>191</v>
      </c>
      <c r="AF3" s="80"/>
      <c r="AG3" s="80"/>
      <c r="AH3" s="80"/>
      <c r="AI3" s="80"/>
      <c r="AJ3" s="80"/>
      <c r="AK3" s="80"/>
      <c r="AL3" s="85"/>
      <c r="AM3" s="81" t="s">
        <v>192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193</v>
      </c>
      <c r="BG3" s="134" t="s">
        <v>191</v>
      </c>
      <c r="BH3" s="80"/>
      <c r="BI3" s="80"/>
      <c r="BJ3" s="80"/>
      <c r="BK3" s="80"/>
      <c r="BL3" s="80"/>
      <c r="BM3" s="80"/>
      <c r="BN3" s="85"/>
      <c r="BO3" s="81" t="s">
        <v>194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195</v>
      </c>
      <c r="CH3" s="90" t="s">
        <v>193</v>
      </c>
      <c r="CI3" s="134" t="s">
        <v>196</v>
      </c>
      <c r="CJ3" s="80"/>
      <c r="CK3" s="80"/>
      <c r="CL3" s="80"/>
      <c r="CM3" s="80"/>
      <c r="CN3" s="80"/>
      <c r="CO3" s="80"/>
      <c r="CP3" s="85"/>
      <c r="CQ3" s="81" t="s">
        <v>192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195</v>
      </c>
      <c r="DJ3" s="90" t="s">
        <v>184</v>
      </c>
    </row>
    <row r="4" spans="1:114" s="55" customFormat="1" ht="13.5" customHeight="1">
      <c r="A4" s="148"/>
      <c r="B4" s="148"/>
      <c r="C4" s="151"/>
      <c r="D4" s="68"/>
      <c r="E4" s="133" t="s">
        <v>197</v>
      </c>
      <c r="F4" s="91"/>
      <c r="G4" s="91"/>
      <c r="H4" s="91"/>
      <c r="I4" s="91"/>
      <c r="J4" s="91"/>
      <c r="K4" s="92"/>
      <c r="L4" s="124" t="s">
        <v>198</v>
      </c>
      <c r="M4" s="68"/>
      <c r="N4" s="133" t="s">
        <v>199</v>
      </c>
      <c r="O4" s="91"/>
      <c r="P4" s="91"/>
      <c r="Q4" s="91"/>
      <c r="R4" s="91"/>
      <c r="S4" s="91"/>
      <c r="T4" s="92"/>
      <c r="U4" s="124" t="s">
        <v>198</v>
      </c>
      <c r="V4" s="68"/>
      <c r="W4" s="133" t="s">
        <v>197</v>
      </c>
      <c r="X4" s="91"/>
      <c r="Y4" s="91"/>
      <c r="Z4" s="91"/>
      <c r="AA4" s="91"/>
      <c r="AB4" s="91"/>
      <c r="AC4" s="92"/>
      <c r="AD4" s="124" t="s">
        <v>200</v>
      </c>
      <c r="AE4" s="90" t="s">
        <v>201</v>
      </c>
      <c r="AF4" s="95" t="s">
        <v>202</v>
      </c>
      <c r="AG4" s="89"/>
      <c r="AH4" s="93"/>
      <c r="AI4" s="80"/>
      <c r="AJ4" s="94"/>
      <c r="AK4" s="135" t="s">
        <v>203</v>
      </c>
      <c r="AL4" s="145" t="s">
        <v>204</v>
      </c>
      <c r="AM4" s="90" t="s">
        <v>205</v>
      </c>
      <c r="AN4" s="134" t="s">
        <v>206</v>
      </c>
      <c r="AO4" s="87"/>
      <c r="AP4" s="87"/>
      <c r="AQ4" s="87"/>
      <c r="AR4" s="88"/>
      <c r="AS4" s="134" t="s">
        <v>207</v>
      </c>
      <c r="AT4" s="80"/>
      <c r="AU4" s="80"/>
      <c r="AV4" s="94"/>
      <c r="AW4" s="95" t="s">
        <v>208</v>
      </c>
      <c r="AX4" s="134" t="s">
        <v>209</v>
      </c>
      <c r="AY4" s="86"/>
      <c r="AZ4" s="87"/>
      <c r="BA4" s="87"/>
      <c r="BB4" s="88"/>
      <c r="BC4" s="95" t="s">
        <v>2</v>
      </c>
      <c r="BD4" s="95" t="s">
        <v>210</v>
      </c>
      <c r="BE4" s="90"/>
      <c r="BF4" s="90"/>
      <c r="BG4" s="90" t="s">
        <v>211</v>
      </c>
      <c r="BH4" s="95" t="s">
        <v>212</v>
      </c>
      <c r="BI4" s="89"/>
      <c r="BJ4" s="93"/>
      <c r="BK4" s="80"/>
      <c r="BL4" s="94"/>
      <c r="BM4" s="135" t="s">
        <v>203</v>
      </c>
      <c r="BN4" s="145" t="s">
        <v>204</v>
      </c>
      <c r="BO4" s="90" t="s">
        <v>193</v>
      </c>
      <c r="BP4" s="134" t="s">
        <v>213</v>
      </c>
      <c r="BQ4" s="87"/>
      <c r="BR4" s="87"/>
      <c r="BS4" s="87"/>
      <c r="BT4" s="88"/>
      <c r="BU4" s="134" t="s">
        <v>214</v>
      </c>
      <c r="BV4" s="80"/>
      <c r="BW4" s="80"/>
      <c r="BX4" s="94"/>
      <c r="BY4" s="95" t="s">
        <v>215</v>
      </c>
      <c r="BZ4" s="134" t="s">
        <v>209</v>
      </c>
      <c r="CA4" s="96"/>
      <c r="CB4" s="96"/>
      <c r="CC4" s="97"/>
      <c r="CD4" s="88"/>
      <c r="CE4" s="95" t="s">
        <v>2</v>
      </c>
      <c r="CF4" s="95" t="s">
        <v>216</v>
      </c>
      <c r="CG4" s="90"/>
      <c r="CH4" s="90"/>
      <c r="CI4" s="90" t="s">
        <v>205</v>
      </c>
      <c r="CJ4" s="95" t="s">
        <v>217</v>
      </c>
      <c r="CK4" s="89"/>
      <c r="CL4" s="93"/>
      <c r="CM4" s="80"/>
      <c r="CN4" s="94"/>
      <c r="CO4" s="135" t="s">
        <v>218</v>
      </c>
      <c r="CP4" s="145" t="s">
        <v>204</v>
      </c>
      <c r="CQ4" s="90" t="s">
        <v>193</v>
      </c>
      <c r="CR4" s="134" t="s">
        <v>219</v>
      </c>
      <c r="CS4" s="87"/>
      <c r="CT4" s="87"/>
      <c r="CU4" s="87"/>
      <c r="CV4" s="88"/>
      <c r="CW4" s="134" t="s">
        <v>207</v>
      </c>
      <c r="CX4" s="80"/>
      <c r="CY4" s="80"/>
      <c r="CZ4" s="94"/>
      <c r="DA4" s="95" t="s">
        <v>220</v>
      </c>
      <c r="DB4" s="134" t="s">
        <v>221</v>
      </c>
      <c r="DC4" s="87"/>
      <c r="DD4" s="87"/>
      <c r="DE4" s="87"/>
      <c r="DF4" s="88"/>
      <c r="DG4" s="95" t="s">
        <v>2</v>
      </c>
      <c r="DH4" s="95" t="s">
        <v>216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193</v>
      </c>
      <c r="F5" s="123" t="s">
        <v>222</v>
      </c>
      <c r="G5" s="123" t="s">
        <v>223</v>
      </c>
      <c r="H5" s="123" t="s">
        <v>224</v>
      </c>
      <c r="I5" s="123" t="s">
        <v>225</v>
      </c>
      <c r="J5" s="123" t="s">
        <v>226</v>
      </c>
      <c r="K5" s="123" t="s">
        <v>4</v>
      </c>
      <c r="L5" s="67"/>
      <c r="M5" s="68"/>
      <c r="N5" s="125" t="s">
        <v>193</v>
      </c>
      <c r="O5" s="123" t="s">
        <v>227</v>
      </c>
      <c r="P5" s="123" t="s">
        <v>228</v>
      </c>
      <c r="Q5" s="123" t="s">
        <v>229</v>
      </c>
      <c r="R5" s="123" t="s">
        <v>230</v>
      </c>
      <c r="S5" s="123" t="s">
        <v>3</v>
      </c>
      <c r="T5" s="123" t="s">
        <v>4</v>
      </c>
      <c r="U5" s="67"/>
      <c r="V5" s="68"/>
      <c r="W5" s="125" t="s">
        <v>193</v>
      </c>
      <c r="X5" s="123" t="s">
        <v>222</v>
      </c>
      <c r="Y5" s="123" t="s">
        <v>231</v>
      </c>
      <c r="Z5" s="123" t="s">
        <v>224</v>
      </c>
      <c r="AA5" s="123" t="s">
        <v>225</v>
      </c>
      <c r="AB5" s="123" t="s">
        <v>3</v>
      </c>
      <c r="AC5" s="123" t="s">
        <v>4</v>
      </c>
      <c r="AD5" s="67"/>
      <c r="AE5" s="90"/>
      <c r="AF5" s="90" t="s">
        <v>205</v>
      </c>
      <c r="AG5" s="135" t="s">
        <v>232</v>
      </c>
      <c r="AH5" s="135" t="s">
        <v>233</v>
      </c>
      <c r="AI5" s="135" t="s">
        <v>234</v>
      </c>
      <c r="AJ5" s="135" t="s">
        <v>4</v>
      </c>
      <c r="AK5" s="98"/>
      <c r="AL5" s="146"/>
      <c r="AM5" s="90"/>
      <c r="AN5" s="90" t="s">
        <v>193</v>
      </c>
      <c r="AO5" s="90" t="s">
        <v>235</v>
      </c>
      <c r="AP5" s="90" t="s">
        <v>236</v>
      </c>
      <c r="AQ5" s="90" t="s">
        <v>237</v>
      </c>
      <c r="AR5" s="90" t="s">
        <v>238</v>
      </c>
      <c r="AS5" s="90" t="s">
        <v>193</v>
      </c>
      <c r="AT5" s="95" t="s">
        <v>239</v>
      </c>
      <c r="AU5" s="95" t="s">
        <v>240</v>
      </c>
      <c r="AV5" s="95" t="s">
        <v>241</v>
      </c>
      <c r="AW5" s="90"/>
      <c r="AX5" s="90" t="s">
        <v>205</v>
      </c>
      <c r="AY5" s="95" t="s">
        <v>239</v>
      </c>
      <c r="AZ5" s="95" t="s">
        <v>242</v>
      </c>
      <c r="BA5" s="95" t="s">
        <v>243</v>
      </c>
      <c r="BB5" s="95" t="s">
        <v>244</v>
      </c>
      <c r="BC5" s="90"/>
      <c r="BD5" s="90"/>
      <c r="BE5" s="90"/>
      <c r="BF5" s="90"/>
      <c r="BG5" s="90"/>
      <c r="BH5" s="90" t="s">
        <v>245</v>
      </c>
      <c r="BI5" s="135" t="s">
        <v>246</v>
      </c>
      <c r="BJ5" s="135" t="s">
        <v>247</v>
      </c>
      <c r="BK5" s="135" t="s">
        <v>234</v>
      </c>
      <c r="BL5" s="135" t="s">
        <v>4</v>
      </c>
      <c r="BM5" s="98"/>
      <c r="BN5" s="146"/>
      <c r="BO5" s="90"/>
      <c r="BP5" s="90" t="s">
        <v>205</v>
      </c>
      <c r="BQ5" s="90" t="s">
        <v>248</v>
      </c>
      <c r="BR5" s="90" t="s">
        <v>249</v>
      </c>
      <c r="BS5" s="90" t="s">
        <v>250</v>
      </c>
      <c r="BT5" s="90" t="s">
        <v>238</v>
      </c>
      <c r="BU5" s="90" t="s">
        <v>193</v>
      </c>
      <c r="BV5" s="95" t="s">
        <v>251</v>
      </c>
      <c r="BW5" s="95" t="s">
        <v>252</v>
      </c>
      <c r="BX5" s="95" t="s">
        <v>253</v>
      </c>
      <c r="BY5" s="90"/>
      <c r="BZ5" s="90" t="s">
        <v>193</v>
      </c>
      <c r="CA5" s="95" t="s">
        <v>239</v>
      </c>
      <c r="CB5" s="95" t="s">
        <v>242</v>
      </c>
      <c r="CC5" s="95" t="s">
        <v>253</v>
      </c>
      <c r="CD5" s="95" t="s">
        <v>254</v>
      </c>
      <c r="CE5" s="90"/>
      <c r="CF5" s="90"/>
      <c r="CG5" s="90"/>
      <c r="CH5" s="90"/>
      <c r="CI5" s="90"/>
      <c r="CJ5" s="90" t="s">
        <v>205</v>
      </c>
      <c r="CK5" s="135" t="s">
        <v>255</v>
      </c>
      <c r="CL5" s="135" t="s">
        <v>247</v>
      </c>
      <c r="CM5" s="135" t="s">
        <v>234</v>
      </c>
      <c r="CN5" s="135" t="s">
        <v>4</v>
      </c>
      <c r="CO5" s="98"/>
      <c r="CP5" s="146"/>
      <c r="CQ5" s="90"/>
      <c r="CR5" s="90" t="s">
        <v>193</v>
      </c>
      <c r="CS5" s="90" t="s">
        <v>256</v>
      </c>
      <c r="CT5" s="90" t="s">
        <v>257</v>
      </c>
      <c r="CU5" s="90" t="s">
        <v>250</v>
      </c>
      <c r="CV5" s="90" t="s">
        <v>238</v>
      </c>
      <c r="CW5" s="90" t="s">
        <v>193</v>
      </c>
      <c r="CX5" s="95" t="s">
        <v>239</v>
      </c>
      <c r="CY5" s="95" t="s">
        <v>242</v>
      </c>
      <c r="CZ5" s="95" t="s">
        <v>243</v>
      </c>
      <c r="DA5" s="90"/>
      <c r="DB5" s="90" t="s">
        <v>193</v>
      </c>
      <c r="DC5" s="95" t="s">
        <v>239</v>
      </c>
      <c r="DD5" s="95" t="s">
        <v>242</v>
      </c>
      <c r="DE5" s="95" t="s">
        <v>243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258</v>
      </c>
      <c r="E6" s="99" t="s">
        <v>258</v>
      </c>
      <c r="F6" s="100" t="s">
        <v>258</v>
      </c>
      <c r="G6" s="100" t="s">
        <v>258</v>
      </c>
      <c r="H6" s="100" t="s">
        <v>258</v>
      </c>
      <c r="I6" s="100" t="s">
        <v>258</v>
      </c>
      <c r="J6" s="100" t="s">
        <v>258</v>
      </c>
      <c r="K6" s="100" t="s">
        <v>258</v>
      </c>
      <c r="L6" s="100" t="s">
        <v>258</v>
      </c>
      <c r="M6" s="99" t="s">
        <v>258</v>
      </c>
      <c r="N6" s="99" t="s">
        <v>258</v>
      </c>
      <c r="O6" s="100" t="s">
        <v>258</v>
      </c>
      <c r="P6" s="100" t="s">
        <v>258</v>
      </c>
      <c r="Q6" s="100" t="s">
        <v>258</v>
      </c>
      <c r="R6" s="100" t="s">
        <v>258</v>
      </c>
      <c r="S6" s="100" t="s">
        <v>258</v>
      </c>
      <c r="T6" s="100" t="s">
        <v>258</v>
      </c>
      <c r="U6" s="100" t="s">
        <v>258</v>
      </c>
      <c r="V6" s="99" t="s">
        <v>258</v>
      </c>
      <c r="W6" s="99" t="s">
        <v>258</v>
      </c>
      <c r="X6" s="100" t="s">
        <v>258</v>
      </c>
      <c r="Y6" s="100" t="s">
        <v>258</v>
      </c>
      <c r="Z6" s="100" t="s">
        <v>258</v>
      </c>
      <c r="AA6" s="100" t="s">
        <v>258</v>
      </c>
      <c r="AB6" s="100" t="s">
        <v>258</v>
      </c>
      <c r="AC6" s="100" t="s">
        <v>258</v>
      </c>
      <c r="AD6" s="100" t="s">
        <v>258</v>
      </c>
      <c r="AE6" s="101" t="s">
        <v>258</v>
      </c>
      <c r="AF6" s="101" t="s">
        <v>258</v>
      </c>
      <c r="AG6" s="102" t="s">
        <v>258</v>
      </c>
      <c r="AH6" s="102" t="s">
        <v>258</v>
      </c>
      <c r="AI6" s="102" t="s">
        <v>258</v>
      </c>
      <c r="AJ6" s="102" t="s">
        <v>258</v>
      </c>
      <c r="AK6" s="102" t="s">
        <v>258</v>
      </c>
      <c r="AL6" s="102" t="s">
        <v>258</v>
      </c>
      <c r="AM6" s="101" t="s">
        <v>258</v>
      </c>
      <c r="AN6" s="101" t="s">
        <v>258</v>
      </c>
      <c r="AO6" s="101" t="s">
        <v>258</v>
      </c>
      <c r="AP6" s="101" t="s">
        <v>258</v>
      </c>
      <c r="AQ6" s="101" t="s">
        <v>258</v>
      </c>
      <c r="AR6" s="101" t="s">
        <v>258</v>
      </c>
      <c r="AS6" s="101" t="s">
        <v>258</v>
      </c>
      <c r="AT6" s="101" t="s">
        <v>258</v>
      </c>
      <c r="AU6" s="101" t="s">
        <v>258</v>
      </c>
      <c r="AV6" s="101" t="s">
        <v>258</v>
      </c>
      <c r="AW6" s="101" t="s">
        <v>258</v>
      </c>
      <c r="AX6" s="101" t="s">
        <v>258</v>
      </c>
      <c r="AY6" s="101" t="s">
        <v>258</v>
      </c>
      <c r="AZ6" s="101" t="s">
        <v>258</v>
      </c>
      <c r="BA6" s="101" t="s">
        <v>258</v>
      </c>
      <c r="BB6" s="101" t="s">
        <v>258</v>
      </c>
      <c r="BC6" s="101" t="s">
        <v>258</v>
      </c>
      <c r="BD6" s="101" t="s">
        <v>258</v>
      </c>
      <c r="BE6" s="101" t="s">
        <v>258</v>
      </c>
      <c r="BF6" s="101" t="s">
        <v>258</v>
      </c>
      <c r="BG6" s="101" t="s">
        <v>258</v>
      </c>
      <c r="BH6" s="101" t="s">
        <v>258</v>
      </c>
      <c r="BI6" s="102" t="s">
        <v>258</v>
      </c>
      <c r="BJ6" s="102" t="s">
        <v>258</v>
      </c>
      <c r="BK6" s="102" t="s">
        <v>258</v>
      </c>
      <c r="BL6" s="102" t="s">
        <v>258</v>
      </c>
      <c r="BM6" s="102" t="s">
        <v>258</v>
      </c>
      <c r="BN6" s="102" t="s">
        <v>258</v>
      </c>
      <c r="BO6" s="101" t="s">
        <v>258</v>
      </c>
      <c r="BP6" s="101" t="s">
        <v>258</v>
      </c>
      <c r="BQ6" s="101" t="s">
        <v>258</v>
      </c>
      <c r="BR6" s="101" t="s">
        <v>258</v>
      </c>
      <c r="BS6" s="101" t="s">
        <v>258</v>
      </c>
      <c r="BT6" s="101" t="s">
        <v>258</v>
      </c>
      <c r="BU6" s="101" t="s">
        <v>258</v>
      </c>
      <c r="BV6" s="101" t="s">
        <v>258</v>
      </c>
      <c r="BW6" s="101" t="s">
        <v>258</v>
      </c>
      <c r="BX6" s="101" t="s">
        <v>258</v>
      </c>
      <c r="BY6" s="101" t="s">
        <v>258</v>
      </c>
      <c r="BZ6" s="101" t="s">
        <v>258</v>
      </c>
      <c r="CA6" s="101" t="s">
        <v>258</v>
      </c>
      <c r="CB6" s="101" t="s">
        <v>258</v>
      </c>
      <c r="CC6" s="101" t="s">
        <v>258</v>
      </c>
      <c r="CD6" s="101" t="s">
        <v>258</v>
      </c>
      <c r="CE6" s="101" t="s">
        <v>258</v>
      </c>
      <c r="CF6" s="101" t="s">
        <v>258</v>
      </c>
      <c r="CG6" s="101" t="s">
        <v>258</v>
      </c>
      <c r="CH6" s="101" t="s">
        <v>258</v>
      </c>
      <c r="CI6" s="101" t="s">
        <v>258</v>
      </c>
      <c r="CJ6" s="101" t="s">
        <v>258</v>
      </c>
      <c r="CK6" s="102" t="s">
        <v>258</v>
      </c>
      <c r="CL6" s="102" t="s">
        <v>258</v>
      </c>
      <c r="CM6" s="102" t="s">
        <v>258</v>
      </c>
      <c r="CN6" s="102" t="s">
        <v>258</v>
      </c>
      <c r="CO6" s="102" t="s">
        <v>258</v>
      </c>
      <c r="CP6" s="102" t="s">
        <v>258</v>
      </c>
      <c r="CQ6" s="101" t="s">
        <v>258</v>
      </c>
      <c r="CR6" s="101" t="s">
        <v>258</v>
      </c>
      <c r="CS6" s="102" t="s">
        <v>258</v>
      </c>
      <c r="CT6" s="102" t="s">
        <v>258</v>
      </c>
      <c r="CU6" s="102" t="s">
        <v>258</v>
      </c>
      <c r="CV6" s="102" t="s">
        <v>258</v>
      </c>
      <c r="CW6" s="101" t="s">
        <v>258</v>
      </c>
      <c r="CX6" s="101" t="s">
        <v>258</v>
      </c>
      <c r="CY6" s="101" t="s">
        <v>258</v>
      </c>
      <c r="CZ6" s="101" t="s">
        <v>258</v>
      </c>
      <c r="DA6" s="101" t="s">
        <v>258</v>
      </c>
      <c r="DB6" s="101" t="s">
        <v>258</v>
      </c>
      <c r="DC6" s="101" t="s">
        <v>258</v>
      </c>
      <c r="DD6" s="101" t="s">
        <v>258</v>
      </c>
      <c r="DE6" s="101" t="s">
        <v>258</v>
      </c>
      <c r="DF6" s="101" t="s">
        <v>258</v>
      </c>
      <c r="DG6" s="101" t="s">
        <v>258</v>
      </c>
      <c r="DH6" s="101" t="s">
        <v>258</v>
      </c>
      <c r="DI6" s="101" t="s">
        <v>258</v>
      </c>
      <c r="DJ6" s="101" t="s">
        <v>258</v>
      </c>
    </row>
    <row r="7" spans="1:114" s="50" customFormat="1" ht="12" customHeight="1">
      <c r="A7" s="48" t="s">
        <v>259</v>
      </c>
      <c r="B7" s="63" t="s">
        <v>260</v>
      </c>
      <c r="C7" s="48" t="s">
        <v>193</v>
      </c>
      <c r="D7" s="70">
        <f aca="true" t="shared" si="0" ref="D7:AK7">SUM(D8:D23)</f>
        <v>5029413</v>
      </c>
      <c r="E7" s="70">
        <f t="shared" si="0"/>
        <v>4798035</v>
      </c>
      <c r="F7" s="70">
        <f t="shared" si="0"/>
        <v>1752109</v>
      </c>
      <c r="G7" s="70">
        <f t="shared" si="0"/>
        <v>0</v>
      </c>
      <c r="H7" s="70">
        <f t="shared" si="0"/>
        <v>2211900</v>
      </c>
      <c r="I7" s="70">
        <f t="shared" si="0"/>
        <v>590461</v>
      </c>
      <c r="J7" s="70">
        <f t="shared" si="0"/>
        <v>5181665</v>
      </c>
      <c r="K7" s="70">
        <f t="shared" si="0"/>
        <v>243565</v>
      </c>
      <c r="L7" s="70">
        <f t="shared" si="0"/>
        <v>231378</v>
      </c>
      <c r="M7" s="70">
        <f t="shared" si="0"/>
        <v>991311</v>
      </c>
      <c r="N7" s="70">
        <f t="shared" si="0"/>
        <v>922714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887138</v>
      </c>
      <c r="S7" s="70">
        <f t="shared" si="0"/>
        <v>2577819</v>
      </c>
      <c r="T7" s="70">
        <f t="shared" si="0"/>
        <v>35576</v>
      </c>
      <c r="U7" s="70">
        <f t="shared" si="0"/>
        <v>68597</v>
      </c>
      <c r="V7" s="70">
        <f t="shared" si="0"/>
        <v>6020724</v>
      </c>
      <c r="W7" s="70">
        <f t="shared" si="0"/>
        <v>5720749</v>
      </c>
      <c r="X7" s="70">
        <f t="shared" si="0"/>
        <v>1752109</v>
      </c>
      <c r="Y7" s="70">
        <f t="shared" si="0"/>
        <v>0</v>
      </c>
      <c r="Z7" s="70">
        <f t="shared" si="0"/>
        <v>2211900</v>
      </c>
      <c r="AA7" s="70">
        <f t="shared" si="0"/>
        <v>1477599</v>
      </c>
      <c r="AB7" s="70">
        <f t="shared" si="0"/>
        <v>7759484</v>
      </c>
      <c r="AC7" s="70">
        <f t="shared" si="0"/>
        <v>279141</v>
      </c>
      <c r="AD7" s="70">
        <f t="shared" si="0"/>
        <v>299975</v>
      </c>
      <c r="AE7" s="70">
        <f t="shared" si="0"/>
        <v>4563351</v>
      </c>
      <c r="AF7" s="70">
        <f t="shared" si="0"/>
        <v>4559991</v>
      </c>
      <c r="AG7" s="70">
        <f t="shared" si="0"/>
        <v>0</v>
      </c>
      <c r="AH7" s="70">
        <f t="shared" si="0"/>
        <v>4072583</v>
      </c>
      <c r="AI7" s="70">
        <f t="shared" si="0"/>
        <v>487408</v>
      </c>
      <c r="AJ7" s="70">
        <f t="shared" si="0"/>
        <v>0</v>
      </c>
      <c r="AK7" s="70">
        <f t="shared" si="0"/>
        <v>3360</v>
      </c>
      <c r="AL7" s="71" t="s">
        <v>261</v>
      </c>
      <c r="AM7" s="70">
        <f aca="true" t="shared" si="1" ref="AM7:BB7">SUM(AM8:AM23)</f>
        <v>5398571</v>
      </c>
      <c r="AN7" s="70">
        <f t="shared" si="1"/>
        <v>937672</v>
      </c>
      <c r="AO7" s="70">
        <f t="shared" si="1"/>
        <v>740382</v>
      </c>
      <c r="AP7" s="70">
        <f t="shared" si="1"/>
        <v>30346</v>
      </c>
      <c r="AQ7" s="70">
        <f t="shared" si="1"/>
        <v>142890</v>
      </c>
      <c r="AR7" s="70">
        <f t="shared" si="1"/>
        <v>24054</v>
      </c>
      <c r="AS7" s="70">
        <f t="shared" si="1"/>
        <v>1837620</v>
      </c>
      <c r="AT7" s="70">
        <f t="shared" si="1"/>
        <v>17159</v>
      </c>
      <c r="AU7" s="70">
        <f t="shared" si="1"/>
        <v>1628662</v>
      </c>
      <c r="AV7" s="70">
        <f t="shared" si="1"/>
        <v>191799</v>
      </c>
      <c r="AW7" s="70">
        <f t="shared" si="1"/>
        <v>0</v>
      </c>
      <c r="AX7" s="70">
        <f t="shared" si="1"/>
        <v>2623279</v>
      </c>
      <c r="AY7" s="70">
        <f t="shared" si="1"/>
        <v>789966</v>
      </c>
      <c r="AZ7" s="70">
        <f t="shared" si="1"/>
        <v>1752981</v>
      </c>
      <c r="BA7" s="70">
        <f t="shared" si="1"/>
        <v>64055</v>
      </c>
      <c r="BB7" s="70">
        <f t="shared" si="1"/>
        <v>16277</v>
      </c>
      <c r="BC7" s="71" t="s">
        <v>261</v>
      </c>
      <c r="BD7" s="70">
        <f aca="true" t="shared" si="2" ref="BD7:BM7">SUM(BD8:BD23)</f>
        <v>0</v>
      </c>
      <c r="BE7" s="70">
        <f t="shared" si="2"/>
        <v>249156</v>
      </c>
      <c r="BF7" s="70">
        <f t="shared" si="2"/>
        <v>10211078</v>
      </c>
      <c r="BG7" s="70">
        <f t="shared" si="2"/>
        <v>36307</v>
      </c>
      <c r="BH7" s="70">
        <f t="shared" si="2"/>
        <v>36307</v>
      </c>
      <c r="BI7" s="70">
        <f t="shared" si="2"/>
        <v>0</v>
      </c>
      <c r="BJ7" s="70">
        <f t="shared" si="2"/>
        <v>36307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261</v>
      </c>
      <c r="BO7" s="70">
        <f aca="true" t="shared" si="3" ref="BO7:CD7">SUM(BO8:BO23)</f>
        <v>3435475</v>
      </c>
      <c r="BP7" s="70">
        <f t="shared" si="3"/>
        <v>696739</v>
      </c>
      <c r="BQ7" s="70">
        <f t="shared" si="3"/>
        <v>611330</v>
      </c>
      <c r="BR7" s="70">
        <f t="shared" si="3"/>
        <v>0</v>
      </c>
      <c r="BS7" s="70">
        <f t="shared" si="3"/>
        <v>85409</v>
      </c>
      <c r="BT7" s="70">
        <f t="shared" si="3"/>
        <v>0</v>
      </c>
      <c r="BU7" s="70">
        <f t="shared" si="3"/>
        <v>1289057</v>
      </c>
      <c r="BV7" s="70">
        <f t="shared" si="3"/>
        <v>0</v>
      </c>
      <c r="BW7" s="70">
        <f t="shared" si="3"/>
        <v>1284235</v>
      </c>
      <c r="BX7" s="70">
        <f t="shared" si="3"/>
        <v>4822</v>
      </c>
      <c r="BY7" s="70">
        <f t="shared" si="3"/>
        <v>0</v>
      </c>
      <c r="BZ7" s="70">
        <f t="shared" si="3"/>
        <v>1449679</v>
      </c>
      <c r="CA7" s="70">
        <f t="shared" si="3"/>
        <v>715157</v>
      </c>
      <c r="CB7" s="70">
        <f t="shared" si="3"/>
        <v>683426</v>
      </c>
      <c r="CC7" s="70">
        <f t="shared" si="3"/>
        <v>22140</v>
      </c>
      <c r="CD7" s="70">
        <f t="shared" si="3"/>
        <v>28956</v>
      </c>
      <c r="CE7" s="71" t="s">
        <v>261</v>
      </c>
      <c r="CF7" s="70">
        <f aca="true" t="shared" si="4" ref="CF7:CO7">SUM(CF8:CF23)</f>
        <v>0</v>
      </c>
      <c r="CG7" s="70">
        <f t="shared" si="4"/>
        <v>97348</v>
      </c>
      <c r="CH7" s="70">
        <f t="shared" si="4"/>
        <v>3569130</v>
      </c>
      <c r="CI7" s="70">
        <f t="shared" si="4"/>
        <v>4599658</v>
      </c>
      <c r="CJ7" s="70">
        <f t="shared" si="4"/>
        <v>4596298</v>
      </c>
      <c r="CK7" s="70">
        <f t="shared" si="4"/>
        <v>0</v>
      </c>
      <c r="CL7" s="70">
        <f t="shared" si="4"/>
        <v>4108890</v>
      </c>
      <c r="CM7" s="70">
        <f t="shared" si="4"/>
        <v>487408</v>
      </c>
      <c r="CN7" s="70">
        <f t="shared" si="4"/>
        <v>0</v>
      </c>
      <c r="CO7" s="70">
        <f t="shared" si="4"/>
        <v>3360</v>
      </c>
      <c r="CP7" s="71" t="s">
        <v>261</v>
      </c>
      <c r="CQ7" s="70">
        <f aca="true" t="shared" si="5" ref="CQ7:DF7">SUM(CQ8:CQ23)</f>
        <v>8834046</v>
      </c>
      <c r="CR7" s="70">
        <f t="shared" si="5"/>
        <v>1634411</v>
      </c>
      <c r="CS7" s="70">
        <f t="shared" si="5"/>
        <v>1351712</v>
      </c>
      <c r="CT7" s="70">
        <f t="shared" si="5"/>
        <v>30346</v>
      </c>
      <c r="CU7" s="70">
        <f t="shared" si="5"/>
        <v>228299</v>
      </c>
      <c r="CV7" s="70">
        <f t="shared" si="5"/>
        <v>24054</v>
      </c>
      <c r="CW7" s="70">
        <f t="shared" si="5"/>
        <v>3126677</v>
      </c>
      <c r="CX7" s="70">
        <f t="shared" si="5"/>
        <v>17159</v>
      </c>
      <c r="CY7" s="70">
        <f t="shared" si="5"/>
        <v>2912897</v>
      </c>
      <c r="CZ7" s="70">
        <f t="shared" si="5"/>
        <v>196621</v>
      </c>
      <c r="DA7" s="70">
        <f t="shared" si="5"/>
        <v>0</v>
      </c>
      <c r="DB7" s="70">
        <f t="shared" si="5"/>
        <v>4072958</v>
      </c>
      <c r="DC7" s="70">
        <f t="shared" si="5"/>
        <v>1505123</v>
      </c>
      <c r="DD7" s="70">
        <f t="shared" si="5"/>
        <v>2436407</v>
      </c>
      <c r="DE7" s="70">
        <f t="shared" si="5"/>
        <v>86195</v>
      </c>
      <c r="DF7" s="70">
        <f t="shared" si="5"/>
        <v>45233</v>
      </c>
      <c r="DG7" s="71" t="s">
        <v>261</v>
      </c>
      <c r="DH7" s="70">
        <f>SUM(DH8:DH23)</f>
        <v>0</v>
      </c>
      <c r="DI7" s="70">
        <f>SUM(DI8:DI23)</f>
        <v>346504</v>
      </c>
      <c r="DJ7" s="70">
        <f>SUM(DJ8:DJ23)</f>
        <v>13780208</v>
      </c>
    </row>
    <row r="8" spans="1:114" s="50" customFormat="1" ht="12" customHeight="1">
      <c r="A8" s="51" t="s">
        <v>262</v>
      </c>
      <c r="B8" s="64" t="s">
        <v>263</v>
      </c>
      <c r="C8" s="51" t="s">
        <v>264</v>
      </c>
      <c r="D8" s="72">
        <f aca="true" t="shared" si="6" ref="D8:D23">SUM(E8,+L8)</f>
        <v>0</v>
      </c>
      <c r="E8" s="72">
        <f aca="true" t="shared" si="7" ref="E8:E23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3">SUM(N8,+U8)</f>
        <v>36628</v>
      </c>
      <c r="N8" s="72">
        <f aca="true" t="shared" si="9" ref="N8:N23">SUM(O8:R8)+T8</f>
        <v>23383</v>
      </c>
      <c r="O8" s="72">
        <v>0</v>
      </c>
      <c r="P8" s="72">
        <v>0</v>
      </c>
      <c r="Q8" s="72">
        <v>0</v>
      </c>
      <c r="R8" s="72">
        <v>23383</v>
      </c>
      <c r="S8" s="72">
        <v>272213</v>
      </c>
      <c r="T8" s="72">
        <v>0</v>
      </c>
      <c r="U8" s="72">
        <v>13245</v>
      </c>
      <c r="V8" s="72">
        <f aca="true" t="shared" si="10" ref="V8:V23">+SUM(D8,M8)</f>
        <v>36628</v>
      </c>
      <c r="W8" s="72">
        <f aca="true" t="shared" si="11" ref="W8:W23">+SUM(E8,N8)</f>
        <v>23383</v>
      </c>
      <c r="X8" s="72">
        <f aca="true" t="shared" si="12" ref="X8:X23">+SUM(F8,O8)</f>
        <v>0</v>
      </c>
      <c r="Y8" s="72">
        <f aca="true" t="shared" si="13" ref="Y8:Y23">+SUM(G8,P8)</f>
        <v>0</v>
      </c>
      <c r="Z8" s="72">
        <f aca="true" t="shared" si="14" ref="Z8:Z23">+SUM(H8,Q8)</f>
        <v>0</v>
      </c>
      <c r="AA8" s="72">
        <f aca="true" t="shared" si="15" ref="AA8:AA23">+SUM(I8,R8)</f>
        <v>23383</v>
      </c>
      <c r="AB8" s="72">
        <f aca="true" t="shared" si="16" ref="AB8:AB23">+SUM(J8,S8)</f>
        <v>272213</v>
      </c>
      <c r="AC8" s="72">
        <f aca="true" t="shared" si="17" ref="AC8:AC23">+SUM(K8,T8)</f>
        <v>0</v>
      </c>
      <c r="AD8" s="72">
        <f aca="true" t="shared" si="18" ref="AD8:AD23">+SUM(L8,U8)</f>
        <v>13245</v>
      </c>
      <c r="AE8" s="72">
        <f aca="true" t="shared" si="19" ref="AE8:AE23">SUM(AF8,+AK8)</f>
        <v>0</v>
      </c>
      <c r="AF8" s="72">
        <f aca="true" t="shared" si="20" ref="AF8:AF23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261</v>
      </c>
      <c r="AM8" s="72">
        <f aca="true" t="shared" si="21" ref="AM8:AM23">SUM(AN8,AS8,AW8,AX8,BD8)</f>
        <v>0</v>
      </c>
      <c r="AN8" s="72">
        <f aca="true" t="shared" si="22" ref="AN8:AN23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3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3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261</v>
      </c>
      <c r="BD8" s="72">
        <v>0</v>
      </c>
      <c r="BE8" s="72">
        <v>0</v>
      </c>
      <c r="BF8" s="72">
        <f aca="true" t="shared" si="25" ref="BF8:BF23">SUM(AE8,+AM8,+BE8)</f>
        <v>0</v>
      </c>
      <c r="BG8" s="72">
        <f aca="true" t="shared" si="26" ref="BG8:BG23">SUM(BH8,+BM8)</f>
        <v>0</v>
      </c>
      <c r="BH8" s="72">
        <f aca="true" t="shared" si="27" ref="BH8:BH23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261</v>
      </c>
      <c r="BO8" s="72">
        <f aca="true" t="shared" si="28" ref="BO8:BO23">SUM(BP8,BU8,BY8,BZ8,CF8)</f>
        <v>308841</v>
      </c>
      <c r="BP8" s="72">
        <f aca="true" t="shared" si="29" ref="BP8:BP23">SUM(BQ8:BT8)</f>
        <v>48049</v>
      </c>
      <c r="BQ8" s="72">
        <v>48049</v>
      </c>
      <c r="BR8" s="72">
        <v>0</v>
      </c>
      <c r="BS8" s="72">
        <v>0</v>
      </c>
      <c r="BT8" s="72">
        <v>0</v>
      </c>
      <c r="BU8" s="72">
        <f aca="true" t="shared" si="30" ref="BU8:BU23">SUM(BV8:BX8)</f>
        <v>125399</v>
      </c>
      <c r="BV8" s="72">
        <v>0</v>
      </c>
      <c r="BW8" s="72">
        <v>125399</v>
      </c>
      <c r="BX8" s="72">
        <v>0</v>
      </c>
      <c r="BY8" s="72">
        <v>0</v>
      </c>
      <c r="BZ8" s="72">
        <f aca="true" t="shared" si="31" ref="BZ8:BZ23">SUM(CA8:CD8)</f>
        <v>135393</v>
      </c>
      <c r="CA8" s="72">
        <v>0</v>
      </c>
      <c r="CB8" s="72">
        <v>135393</v>
      </c>
      <c r="CC8" s="72">
        <v>0</v>
      </c>
      <c r="CD8" s="72">
        <v>0</v>
      </c>
      <c r="CE8" s="73" t="s">
        <v>261</v>
      </c>
      <c r="CF8" s="72">
        <v>0</v>
      </c>
      <c r="CG8" s="72">
        <v>0</v>
      </c>
      <c r="CH8" s="72">
        <f aca="true" t="shared" si="32" ref="CH8:CH23">SUM(BG8,+BO8,+CG8)</f>
        <v>308841</v>
      </c>
      <c r="CI8" s="72">
        <f aca="true" t="shared" si="33" ref="CI8:CI23">SUM(AE8,+BG8)</f>
        <v>0</v>
      </c>
      <c r="CJ8" s="72">
        <f aca="true" t="shared" si="34" ref="CJ8:CJ23">SUM(AF8,+BH8)</f>
        <v>0</v>
      </c>
      <c r="CK8" s="72">
        <f aca="true" t="shared" si="35" ref="CK8:CK23">SUM(AG8,+BI8)</f>
        <v>0</v>
      </c>
      <c r="CL8" s="72">
        <f aca="true" t="shared" si="36" ref="CL8:CL23">SUM(AH8,+BJ8)</f>
        <v>0</v>
      </c>
      <c r="CM8" s="72">
        <f aca="true" t="shared" si="37" ref="CM8:CM23">SUM(AI8,+BK8)</f>
        <v>0</v>
      </c>
      <c r="CN8" s="72">
        <f aca="true" t="shared" si="38" ref="CN8:CN23">SUM(AJ8,+BL8)</f>
        <v>0</v>
      </c>
      <c r="CO8" s="72">
        <f aca="true" t="shared" si="39" ref="CO8:CO23">SUM(AK8,+BM8)</f>
        <v>0</v>
      </c>
      <c r="CP8" s="73" t="s">
        <v>261</v>
      </c>
      <c r="CQ8" s="72">
        <f aca="true" t="shared" si="40" ref="CQ8:CQ23">SUM(AM8,+BO8)</f>
        <v>308841</v>
      </c>
      <c r="CR8" s="72">
        <f aca="true" t="shared" si="41" ref="CR8:CR23">SUM(AN8,+BP8)</f>
        <v>48049</v>
      </c>
      <c r="CS8" s="72">
        <f aca="true" t="shared" si="42" ref="CS8:CS23">SUM(AO8,+BQ8)</f>
        <v>48049</v>
      </c>
      <c r="CT8" s="72">
        <f aca="true" t="shared" si="43" ref="CT8:CT23">SUM(AP8,+BR8)</f>
        <v>0</v>
      </c>
      <c r="CU8" s="72">
        <f aca="true" t="shared" si="44" ref="CU8:CU23">SUM(AQ8,+BS8)</f>
        <v>0</v>
      </c>
      <c r="CV8" s="72">
        <f aca="true" t="shared" si="45" ref="CV8:CV23">SUM(AR8,+BT8)</f>
        <v>0</v>
      </c>
      <c r="CW8" s="72">
        <f aca="true" t="shared" si="46" ref="CW8:CW23">SUM(AS8,+BU8)</f>
        <v>125399</v>
      </c>
      <c r="CX8" s="72">
        <f aca="true" t="shared" si="47" ref="CX8:CX23">SUM(AT8,+BV8)</f>
        <v>0</v>
      </c>
      <c r="CY8" s="72">
        <f aca="true" t="shared" si="48" ref="CY8:CY23">SUM(AU8,+BW8)</f>
        <v>125399</v>
      </c>
      <c r="CZ8" s="72">
        <f aca="true" t="shared" si="49" ref="CZ8:CZ23">SUM(AV8,+BX8)</f>
        <v>0</v>
      </c>
      <c r="DA8" s="72">
        <f aca="true" t="shared" si="50" ref="DA8:DA23">SUM(AW8,+BY8)</f>
        <v>0</v>
      </c>
      <c r="DB8" s="72">
        <f aca="true" t="shared" si="51" ref="DB8:DB23">SUM(AX8,+BZ8)</f>
        <v>135393</v>
      </c>
      <c r="DC8" s="72">
        <f aca="true" t="shared" si="52" ref="DC8:DC23">SUM(AY8,+CA8)</f>
        <v>0</v>
      </c>
      <c r="DD8" s="72">
        <f aca="true" t="shared" si="53" ref="DD8:DD23">SUM(AZ8,+CB8)</f>
        <v>135393</v>
      </c>
      <c r="DE8" s="72">
        <f aca="true" t="shared" si="54" ref="DE8:DE23">SUM(BA8,+CC8)</f>
        <v>0</v>
      </c>
      <c r="DF8" s="72">
        <f aca="true" t="shared" si="55" ref="DF8:DF23">SUM(BB8,+CD8)</f>
        <v>0</v>
      </c>
      <c r="DG8" s="73" t="s">
        <v>261</v>
      </c>
      <c r="DH8" s="72">
        <f aca="true" t="shared" si="56" ref="DH8:DH23">SUM(BD8,+CF8)</f>
        <v>0</v>
      </c>
      <c r="DI8" s="72">
        <f aca="true" t="shared" si="57" ref="DI8:DI23">SUM(BE8,+CG8)</f>
        <v>0</v>
      </c>
      <c r="DJ8" s="72">
        <f aca="true" t="shared" si="58" ref="DJ8:DJ23">SUM(BF8,+CH8)</f>
        <v>308841</v>
      </c>
    </row>
    <row r="9" spans="1:114" s="50" customFormat="1" ht="12" customHeight="1">
      <c r="A9" s="51" t="s">
        <v>262</v>
      </c>
      <c r="B9" s="64" t="s">
        <v>265</v>
      </c>
      <c r="C9" s="51" t="s">
        <v>266</v>
      </c>
      <c r="D9" s="72">
        <f t="shared" si="6"/>
        <v>54589</v>
      </c>
      <c r="E9" s="72">
        <f t="shared" si="7"/>
        <v>54589</v>
      </c>
      <c r="F9" s="72">
        <v>0</v>
      </c>
      <c r="G9" s="72">
        <v>0</v>
      </c>
      <c r="H9" s="72">
        <v>0</v>
      </c>
      <c r="I9" s="72">
        <v>27568</v>
      </c>
      <c r="J9" s="72">
        <v>373327</v>
      </c>
      <c r="K9" s="72">
        <v>27021</v>
      </c>
      <c r="L9" s="72">
        <v>0</v>
      </c>
      <c r="M9" s="72">
        <f t="shared" si="8"/>
        <v>175172</v>
      </c>
      <c r="N9" s="72">
        <f t="shared" si="9"/>
        <v>175172</v>
      </c>
      <c r="O9" s="72">
        <v>0</v>
      </c>
      <c r="P9" s="72">
        <v>0</v>
      </c>
      <c r="Q9" s="72">
        <v>0</v>
      </c>
      <c r="R9" s="72">
        <v>174807</v>
      </c>
      <c r="S9" s="72">
        <v>168287</v>
      </c>
      <c r="T9" s="72">
        <v>365</v>
      </c>
      <c r="U9" s="72">
        <v>0</v>
      </c>
      <c r="V9" s="72">
        <f t="shared" si="10"/>
        <v>229761</v>
      </c>
      <c r="W9" s="72">
        <f t="shared" si="11"/>
        <v>229761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202375</v>
      </c>
      <c r="AB9" s="72">
        <f t="shared" si="16"/>
        <v>541614</v>
      </c>
      <c r="AC9" s="72">
        <f t="shared" si="17"/>
        <v>27386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261</v>
      </c>
      <c r="AM9" s="72">
        <f t="shared" si="21"/>
        <v>418225</v>
      </c>
      <c r="AN9" s="72">
        <f t="shared" si="22"/>
        <v>26469</v>
      </c>
      <c r="AO9" s="72">
        <v>24709</v>
      </c>
      <c r="AP9" s="72">
        <v>0</v>
      </c>
      <c r="AQ9" s="72">
        <v>1760</v>
      </c>
      <c r="AR9" s="72">
        <v>0</v>
      </c>
      <c r="AS9" s="72">
        <f t="shared" si="23"/>
        <v>132741</v>
      </c>
      <c r="AT9" s="72">
        <v>0</v>
      </c>
      <c r="AU9" s="72">
        <v>131829</v>
      </c>
      <c r="AV9" s="72">
        <v>912</v>
      </c>
      <c r="AW9" s="72">
        <v>0</v>
      </c>
      <c r="AX9" s="72">
        <f t="shared" si="24"/>
        <v>259015</v>
      </c>
      <c r="AY9" s="72">
        <v>0</v>
      </c>
      <c r="AZ9" s="72">
        <v>232664</v>
      </c>
      <c r="BA9" s="72">
        <v>13967</v>
      </c>
      <c r="BB9" s="72">
        <v>12384</v>
      </c>
      <c r="BC9" s="73" t="s">
        <v>261</v>
      </c>
      <c r="BD9" s="72">
        <v>0</v>
      </c>
      <c r="BE9" s="72">
        <v>9691</v>
      </c>
      <c r="BF9" s="72">
        <f t="shared" si="25"/>
        <v>427916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261</v>
      </c>
      <c r="BO9" s="72">
        <f t="shared" si="28"/>
        <v>339497</v>
      </c>
      <c r="BP9" s="72">
        <f t="shared" si="29"/>
        <v>46299</v>
      </c>
      <c r="BQ9" s="72">
        <v>34072</v>
      </c>
      <c r="BR9" s="72">
        <v>0</v>
      </c>
      <c r="BS9" s="72">
        <v>12227</v>
      </c>
      <c r="BT9" s="72">
        <v>0</v>
      </c>
      <c r="BU9" s="72">
        <f t="shared" si="30"/>
        <v>71418</v>
      </c>
      <c r="BV9" s="72">
        <v>0</v>
      </c>
      <c r="BW9" s="72">
        <v>71418</v>
      </c>
      <c r="BX9" s="72">
        <v>0</v>
      </c>
      <c r="BY9" s="72">
        <v>0</v>
      </c>
      <c r="BZ9" s="72">
        <f t="shared" si="31"/>
        <v>221780</v>
      </c>
      <c r="CA9" s="72">
        <v>160265</v>
      </c>
      <c r="CB9" s="72">
        <v>60443</v>
      </c>
      <c r="CC9" s="72">
        <v>0</v>
      </c>
      <c r="CD9" s="72">
        <v>1072</v>
      </c>
      <c r="CE9" s="73" t="s">
        <v>261</v>
      </c>
      <c r="CF9" s="72">
        <v>0</v>
      </c>
      <c r="CG9" s="72">
        <v>3962</v>
      </c>
      <c r="CH9" s="72">
        <f t="shared" si="32"/>
        <v>343459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261</v>
      </c>
      <c r="CQ9" s="72">
        <f t="shared" si="40"/>
        <v>757722</v>
      </c>
      <c r="CR9" s="72">
        <f t="shared" si="41"/>
        <v>72768</v>
      </c>
      <c r="CS9" s="72">
        <f t="shared" si="42"/>
        <v>58781</v>
      </c>
      <c r="CT9" s="72">
        <f t="shared" si="43"/>
        <v>0</v>
      </c>
      <c r="CU9" s="72">
        <f t="shared" si="44"/>
        <v>13987</v>
      </c>
      <c r="CV9" s="72">
        <f t="shared" si="45"/>
        <v>0</v>
      </c>
      <c r="CW9" s="72">
        <f t="shared" si="46"/>
        <v>204159</v>
      </c>
      <c r="CX9" s="72">
        <f t="shared" si="47"/>
        <v>0</v>
      </c>
      <c r="CY9" s="72">
        <f t="shared" si="48"/>
        <v>203247</v>
      </c>
      <c r="CZ9" s="72">
        <f t="shared" si="49"/>
        <v>912</v>
      </c>
      <c r="DA9" s="72">
        <f t="shared" si="50"/>
        <v>0</v>
      </c>
      <c r="DB9" s="72">
        <f t="shared" si="51"/>
        <v>480795</v>
      </c>
      <c r="DC9" s="72">
        <f t="shared" si="52"/>
        <v>160265</v>
      </c>
      <c r="DD9" s="72">
        <f t="shared" si="53"/>
        <v>293107</v>
      </c>
      <c r="DE9" s="72">
        <f t="shared" si="54"/>
        <v>13967</v>
      </c>
      <c r="DF9" s="72">
        <f t="shared" si="55"/>
        <v>13456</v>
      </c>
      <c r="DG9" s="73" t="s">
        <v>261</v>
      </c>
      <c r="DH9" s="72">
        <f t="shared" si="56"/>
        <v>0</v>
      </c>
      <c r="DI9" s="72">
        <f t="shared" si="57"/>
        <v>13653</v>
      </c>
      <c r="DJ9" s="72">
        <f t="shared" si="58"/>
        <v>771375</v>
      </c>
    </row>
    <row r="10" spans="1:114" s="50" customFormat="1" ht="12" customHeight="1">
      <c r="A10" s="51" t="s">
        <v>262</v>
      </c>
      <c r="B10" s="64" t="s">
        <v>267</v>
      </c>
      <c r="C10" s="51" t="s">
        <v>268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206894</v>
      </c>
      <c r="N10" s="72">
        <f t="shared" si="9"/>
        <v>206894</v>
      </c>
      <c r="O10" s="72">
        <v>0</v>
      </c>
      <c r="P10" s="72">
        <v>0</v>
      </c>
      <c r="Q10" s="72">
        <v>0</v>
      </c>
      <c r="R10" s="72">
        <v>206652</v>
      </c>
      <c r="S10" s="72">
        <v>227672</v>
      </c>
      <c r="T10" s="72">
        <v>242</v>
      </c>
      <c r="U10" s="72">
        <v>0</v>
      </c>
      <c r="V10" s="72">
        <f t="shared" si="10"/>
        <v>206894</v>
      </c>
      <c r="W10" s="72">
        <f t="shared" si="11"/>
        <v>206894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206652</v>
      </c>
      <c r="AB10" s="72">
        <f t="shared" si="16"/>
        <v>227672</v>
      </c>
      <c r="AC10" s="72">
        <f t="shared" si="17"/>
        <v>242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261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261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261</v>
      </c>
      <c r="BO10" s="72">
        <f t="shared" si="28"/>
        <v>434566</v>
      </c>
      <c r="BP10" s="72">
        <f t="shared" si="29"/>
        <v>37537</v>
      </c>
      <c r="BQ10" s="72">
        <v>23999</v>
      </c>
      <c r="BR10" s="72">
        <v>0</v>
      </c>
      <c r="BS10" s="72">
        <v>13538</v>
      </c>
      <c r="BT10" s="72">
        <v>0</v>
      </c>
      <c r="BU10" s="72">
        <f t="shared" si="30"/>
        <v>171640</v>
      </c>
      <c r="BV10" s="72">
        <v>0</v>
      </c>
      <c r="BW10" s="72">
        <v>171640</v>
      </c>
      <c r="BX10" s="72">
        <v>0</v>
      </c>
      <c r="BY10" s="72">
        <v>0</v>
      </c>
      <c r="BZ10" s="72">
        <f t="shared" si="31"/>
        <v>225389</v>
      </c>
      <c r="CA10" s="72">
        <v>198355</v>
      </c>
      <c r="CB10" s="72">
        <v>0</v>
      </c>
      <c r="CC10" s="72">
        <v>225</v>
      </c>
      <c r="CD10" s="72">
        <v>26809</v>
      </c>
      <c r="CE10" s="73" t="s">
        <v>261</v>
      </c>
      <c r="CF10" s="72">
        <v>0</v>
      </c>
      <c r="CG10" s="72">
        <v>0</v>
      </c>
      <c r="CH10" s="72">
        <f t="shared" si="32"/>
        <v>434566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261</v>
      </c>
      <c r="CQ10" s="72">
        <f t="shared" si="40"/>
        <v>434566</v>
      </c>
      <c r="CR10" s="72">
        <f t="shared" si="41"/>
        <v>37537</v>
      </c>
      <c r="CS10" s="72">
        <f t="shared" si="42"/>
        <v>23999</v>
      </c>
      <c r="CT10" s="72">
        <f t="shared" si="43"/>
        <v>0</v>
      </c>
      <c r="CU10" s="72">
        <f t="shared" si="44"/>
        <v>13538</v>
      </c>
      <c r="CV10" s="72">
        <f t="shared" si="45"/>
        <v>0</v>
      </c>
      <c r="CW10" s="72">
        <f t="shared" si="46"/>
        <v>171640</v>
      </c>
      <c r="CX10" s="72">
        <f t="shared" si="47"/>
        <v>0</v>
      </c>
      <c r="CY10" s="72">
        <f t="shared" si="48"/>
        <v>171640</v>
      </c>
      <c r="CZ10" s="72">
        <f t="shared" si="49"/>
        <v>0</v>
      </c>
      <c r="DA10" s="72">
        <f t="shared" si="50"/>
        <v>0</v>
      </c>
      <c r="DB10" s="72">
        <f t="shared" si="51"/>
        <v>225389</v>
      </c>
      <c r="DC10" s="72">
        <f t="shared" si="52"/>
        <v>198355</v>
      </c>
      <c r="DD10" s="72">
        <f t="shared" si="53"/>
        <v>0</v>
      </c>
      <c r="DE10" s="72">
        <f t="shared" si="54"/>
        <v>225</v>
      </c>
      <c r="DF10" s="72">
        <f t="shared" si="55"/>
        <v>26809</v>
      </c>
      <c r="DG10" s="73" t="s">
        <v>261</v>
      </c>
      <c r="DH10" s="72">
        <f t="shared" si="56"/>
        <v>0</v>
      </c>
      <c r="DI10" s="72">
        <f t="shared" si="57"/>
        <v>0</v>
      </c>
      <c r="DJ10" s="72">
        <f t="shared" si="58"/>
        <v>434566</v>
      </c>
    </row>
    <row r="11" spans="1:114" s="50" customFormat="1" ht="12" customHeight="1">
      <c r="A11" s="51" t="s">
        <v>262</v>
      </c>
      <c r="B11" s="64" t="s">
        <v>269</v>
      </c>
      <c r="C11" s="51" t="s">
        <v>270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182101</v>
      </c>
      <c r="N11" s="72">
        <f t="shared" si="9"/>
        <v>162178</v>
      </c>
      <c r="O11" s="72">
        <v>0</v>
      </c>
      <c r="P11" s="72">
        <v>0</v>
      </c>
      <c r="Q11" s="72">
        <v>0</v>
      </c>
      <c r="R11" s="72">
        <v>162178</v>
      </c>
      <c r="S11" s="72">
        <v>225765</v>
      </c>
      <c r="T11" s="72">
        <v>0</v>
      </c>
      <c r="U11" s="72">
        <v>19923</v>
      </c>
      <c r="V11" s="72">
        <f t="shared" si="10"/>
        <v>182101</v>
      </c>
      <c r="W11" s="72">
        <f t="shared" si="11"/>
        <v>162178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162178</v>
      </c>
      <c r="AB11" s="72">
        <f t="shared" si="16"/>
        <v>225765</v>
      </c>
      <c r="AC11" s="72">
        <f t="shared" si="17"/>
        <v>0</v>
      </c>
      <c r="AD11" s="72">
        <f t="shared" si="18"/>
        <v>19923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261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261</v>
      </c>
      <c r="BD11" s="72">
        <v>0</v>
      </c>
      <c r="BE11" s="72">
        <v>0</v>
      </c>
      <c r="BF11" s="72">
        <f t="shared" si="25"/>
        <v>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261</v>
      </c>
      <c r="BO11" s="72">
        <f t="shared" si="28"/>
        <v>337902</v>
      </c>
      <c r="BP11" s="72">
        <f t="shared" si="29"/>
        <v>56168</v>
      </c>
      <c r="BQ11" s="72">
        <v>56168</v>
      </c>
      <c r="BR11" s="72">
        <v>0</v>
      </c>
      <c r="BS11" s="72">
        <v>0</v>
      </c>
      <c r="BT11" s="72">
        <v>0</v>
      </c>
      <c r="BU11" s="72">
        <f t="shared" si="30"/>
        <v>128391</v>
      </c>
      <c r="BV11" s="72">
        <v>0</v>
      </c>
      <c r="BW11" s="72">
        <v>128391</v>
      </c>
      <c r="BX11" s="72">
        <v>0</v>
      </c>
      <c r="BY11" s="72">
        <v>0</v>
      </c>
      <c r="BZ11" s="72">
        <f t="shared" si="31"/>
        <v>153343</v>
      </c>
      <c r="CA11" s="72">
        <v>151558</v>
      </c>
      <c r="CB11" s="72">
        <v>0</v>
      </c>
      <c r="CC11" s="72">
        <v>1785</v>
      </c>
      <c r="CD11" s="72">
        <v>0</v>
      </c>
      <c r="CE11" s="73" t="s">
        <v>261</v>
      </c>
      <c r="CF11" s="72">
        <v>0</v>
      </c>
      <c r="CG11" s="72">
        <v>69964</v>
      </c>
      <c r="CH11" s="72">
        <f t="shared" si="32"/>
        <v>407866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261</v>
      </c>
      <c r="CQ11" s="72">
        <f t="shared" si="40"/>
        <v>337902</v>
      </c>
      <c r="CR11" s="72">
        <f t="shared" si="41"/>
        <v>56168</v>
      </c>
      <c r="CS11" s="72">
        <f t="shared" si="42"/>
        <v>56168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128391</v>
      </c>
      <c r="CX11" s="72">
        <f t="shared" si="47"/>
        <v>0</v>
      </c>
      <c r="CY11" s="72">
        <f t="shared" si="48"/>
        <v>128391</v>
      </c>
      <c r="CZ11" s="72">
        <f t="shared" si="49"/>
        <v>0</v>
      </c>
      <c r="DA11" s="72">
        <f t="shared" si="50"/>
        <v>0</v>
      </c>
      <c r="DB11" s="72">
        <f t="shared" si="51"/>
        <v>153343</v>
      </c>
      <c r="DC11" s="72">
        <f t="shared" si="52"/>
        <v>151558</v>
      </c>
      <c r="DD11" s="72">
        <f t="shared" si="53"/>
        <v>0</v>
      </c>
      <c r="DE11" s="72">
        <f t="shared" si="54"/>
        <v>1785</v>
      </c>
      <c r="DF11" s="72">
        <f t="shared" si="55"/>
        <v>0</v>
      </c>
      <c r="DG11" s="73" t="s">
        <v>261</v>
      </c>
      <c r="DH11" s="72">
        <f t="shared" si="56"/>
        <v>0</v>
      </c>
      <c r="DI11" s="72">
        <f t="shared" si="57"/>
        <v>69964</v>
      </c>
      <c r="DJ11" s="72">
        <f t="shared" si="58"/>
        <v>407866</v>
      </c>
    </row>
    <row r="12" spans="1:114" s="50" customFormat="1" ht="12" customHeight="1">
      <c r="A12" s="53" t="s">
        <v>262</v>
      </c>
      <c r="B12" s="54" t="s">
        <v>271</v>
      </c>
      <c r="C12" s="53" t="s">
        <v>272</v>
      </c>
      <c r="D12" s="74">
        <f t="shared" si="6"/>
        <v>37155</v>
      </c>
      <c r="E12" s="74">
        <f t="shared" si="7"/>
        <v>37155</v>
      </c>
      <c r="F12" s="74">
        <v>0</v>
      </c>
      <c r="G12" s="74">
        <v>0</v>
      </c>
      <c r="H12" s="74">
        <v>0</v>
      </c>
      <c r="I12" s="74">
        <v>21270</v>
      </c>
      <c r="J12" s="74">
        <v>176616</v>
      </c>
      <c r="K12" s="74">
        <v>15885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37155</v>
      </c>
      <c r="W12" s="74">
        <f t="shared" si="11"/>
        <v>37155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21270</v>
      </c>
      <c r="AB12" s="74">
        <f t="shared" si="16"/>
        <v>176616</v>
      </c>
      <c r="AC12" s="74">
        <f t="shared" si="17"/>
        <v>15885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261</v>
      </c>
      <c r="AM12" s="74">
        <f t="shared" si="21"/>
        <v>213771</v>
      </c>
      <c r="AN12" s="74">
        <f t="shared" si="22"/>
        <v>85534</v>
      </c>
      <c r="AO12" s="74">
        <v>38900</v>
      </c>
      <c r="AP12" s="74">
        <v>0</v>
      </c>
      <c r="AQ12" s="74">
        <v>46634</v>
      </c>
      <c r="AR12" s="74">
        <v>0</v>
      </c>
      <c r="AS12" s="74">
        <f t="shared" si="23"/>
        <v>128237</v>
      </c>
      <c r="AT12" s="74">
        <v>0</v>
      </c>
      <c r="AU12" s="74">
        <v>128237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261</v>
      </c>
      <c r="BD12" s="74">
        <v>0</v>
      </c>
      <c r="BE12" s="74"/>
      <c r="BF12" s="74">
        <f t="shared" si="25"/>
        <v>213771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261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261</v>
      </c>
      <c r="CF12" s="74">
        <v>0</v>
      </c>
      <c r="CG12" s="74">
        <v>0</v>
      </c>
      <c r="CH12" s="74">
        <f t="shared" si="32"/>
        <v>0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261</v>
      </c>
      <c r="CQ12" s="74">
        <f t="shared" si="40"/>
        <v>213771</v>
      </c>
      <c r="CR12" s="74">
        <f t="shared" si="41"/>
        <v>85534</v>
      </c>
      <c r="CS12" s="74">
        <f t="shared" si="42"/>
        <v>38900</v>
      </c>
      <c r="CT12" s="74">
        <f t="shared" si="43"/>
        <v>0</v>
      </c>
      <c r="CU12" s="74">
        <f t="shared" si="44"/>
        <v>46634</v>
      </c>
      <c r="CV12" s="74">
        <f t="shared" si="45"/>
        <v>0</v>
      </c>
      <c r="CW12" s="74">
        <f t="shared" si="46"/>
        <v>128237</v>
      </c>
      <c r="CX12" s="74">
        <f t="shared" si="47"/>
        <v>0</v>
      </c>
      <c r="CY12" s="74">
        <f t="shared" si="48"/>
        <v>128237</v>
      </c>
      <c r="CZ12" s="74">
        <f t="shared" si="49"/>
        <v>0</v>
      </c>
      <c r="DA12" s="74">
        <f t="shared" si="50"/>
        <v>0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5" t="s">
        <v>261</v>
      </c>
      <c r="DH12" s="74">
        <f t="shared" si="56"/>
        <v>0</v>
      </c>
      <c r="DI12" s="74">
        <f t="shared" si="57"/>
        <v>0</v>
      </c>
      <c r="DJ12" s="74">
        <f t="shared" si="58"/>
        <v>213771</v>
      </c>
    </row>
    <row r="13" spans="1:114" s="50" customFormat="1" ht="12" customHeight="1">
      <c r="A13" s="53" t="s">
        <v>262</v>
      </c>
      <c r="B13" s="54" t="s">
        <v>273</v>
      </c>
      <c r="C13" s="53" t="s">
        <v>274</v>
      </c>
      <c r="D13" s="74">
        <f t="shared" si="6"/>
        <v>48080</v>
      </c>
      <c r="E13" s="74">
        <f t="shared" si="7"/>
        <v>48080</v>
      </c>
      <c r="F13" s="74">
        <v>0</v>
      </c>
      <c r="G13" s="74">
        <v>0</v>
      </c>
      <c r="H13" s="74">
        <v>0</v>
      </c>
      <c r="I13" s="74">
        <v>25171</v>
      </c>
      <c r="J13" s="74">
        <v>343852</v>
      </c>
      <c r="K13" s="74">
        <v>22909</v>
      </c>
      <c r="L13" s="74">
        <v>0</v>
      </c>
      <c r="M13" s="74">
        <f t="shared" si="8"/>
        <v>187339</v>
      </c>
      <c r="N13" s="74">
        <f t="shared" si="9"/>
        <v>187339</v>
      </c>
      <c r="O13" s="74">
        <v>0</v>
      </c>
      <c r="P13" s="74">
        <v>0</v>
      </c>
      <c r="Q13" s="74">
        <v>0</v>
      </c>
      <c r="R13" s="74">
        <v>187339</v>
      </c>
      <c r="S13" s="74">
        <v>134864</v>
      </c>
      <c r="T13" s="74">
        <v>0</v>
      </c>
      <c r="U13" s="74">
        <v>0</v>
      </c>
      <c r="V13" s="74">
        <f t="shared" si="10"/>
        <v>235419</v>
      </c>
      <c r="W13" s="74">
        <f t="shared" si="11"/>
        <v>235419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212510</v>
      </c>
      <c r="AB13" s="74">
        <f t="shared" si="16"/>
        <v>478716</v>
      </c>
      <c r="AC13" s="74">
        <f t="shared" si="17"/>
        <v>22909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261</v>
      </c>
      <c r="AM13" s="74">
        <f t="shared" si="21"/>
        <v>391932</v>
      </c>
      <c r="AN13" s="74">
        <f t="shared" si="22"/>
        <v>15406</v>
      </c>
      <c r="AO13" s="74">
        <v>15406</v>
      </c>
      <c r="AP13" s="74">
        <v>0</v>
      </c>
      <c r="AQ13" s="74">
        <v>0</v>
      </c>
      <c r="AR13" s="74">
        <v>0</v>
      </c>
      <c r="AS13" s="74">
        <f t="shared" si="23"/>
        <v>150031</v>
      </c>
      <c r="AT13" s="74">
        <v>0</v>
      </c>
      <c r="AU13" s="74">
        <v>135960</v>
      </c>
      <c r="AV13" s="74">
        <v>14071</v>
      </c>
      <c r="AW13" s="74">
        <v>0</v>
      </c>
      <c r="AX13" s="74">
        <f t="shared" si="24"/>
        <v>226495</v>
      </c>
      <c r="AY13" s="74">
        <v>105552</v>
      </c>
      <c r="AZ13" s="74">
        <v>117236</v>
      </c>
      <c r="BA13" s="74">
        <v>1024</v>
      </c>
      <c r="BB13" s="74">
        <v>2683</v>
      </c>
      <c r="BC13" s="75" t="s">
        <v>261</v>
      </c>
      <c r="BD13" s="74">
        <v>0</v>
      </c>
      <c r="BE13" s="74">
        <v>0</v>
      </c>
      <c r="BF13" s="74">
        <f t="shared" si="25"/>
        <v>391932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261</v>
      </c>
      <c r="BO13" s="74">
        <f t="shared" si="28"/>
        <v>322203</v>
      </c>
      <c r="BP13" s="74">
        <f t="shared" si="29"/>
        <v>46218</v>
      </c>
      <c r="BQ13" s="74">
        <v>13203</v>
      </c>
      <c r="BR13" s="74">
        <v>0</v>
      </c>
      <c r="BS13" s="74">
        <v>33015</v>
      </c>
      <c r="BT13" s="74">
        <v>0</v>
      </c>
      <c r="BU13" s="74">
        <f t="shared" si="30"/>
        <v>66760</v>
      </c>
      <c r="BV13" s="74">
        <v>0</v>
      </c>
      <c r="BW13" s="74">
        <v>66760</v>
      </c>
      <c r="BX13" s="74">
        <v>0</v>
      </c>
      <c r="BY13" s="74">
        <v>0</v>
      </c>
      <c r="BZ13" s="74">
        <f t="shared" si="31"/>
        <v>209225</v>
      </c>
      <c r="CA13" s="74">
        <v>182744</v>
      </c>
      <c r="CB13" s="74">
        <v>5276</v>
      </c>
      <c r="CC13" s="74">
        <v>20130</v>
      </c>
      <c r="CD13" s="74">
        <v>1075</v>
      </c>
      <c r="CE13" s="75" t="s">
        <v>261</v>
      </c>
      <c r="CF13" s="74">
        <v>0</v>
      </c>
      <c r="CG13" s="74">
        <v>0</v>
      </c>
      <c r="CH13" s="74">
        <f t="shared" si="32"/>
        <v>322203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261</v>
      </c>
      <c r="CQ13" s="74">
        <f t="shared" si="40"/>
        <v>714135</v>
      </c>
      <c r="CR13" s="74">
        <f t="shared" si="41"/>
        <v>61624</v>
      </c>
      <c r="CS13" s="74">
        <f t="shared" si="42"/>
        <v>28609</v>
      </c>
      <c r="CT13" s="74">
        <f t="shared" si="43"/>
        <v>0</v>
      </c>
      <c r="CU13" s="74">
        <f t="shared" si="44"/>
        <v>33015</v>
      </c>
      <c r="CV13" s="74">
        <f t="shared" si="45"/>
        <v>0</v>
      </c>
      <c r="CW13" s="74">
        <f t="shared" si="46"/>
        <v>216791</v>
      </c>
      <c r="CX13" s="74">
        <f t="shared" si="47"/>
        <v>0</v>
      </c>
      <c r="CY13" s="74">
        <f t="shared" si="48"/>
        <v>202720</v>
      </c>
      <c r="CZ13" s="74">
        <f t="shared" si="49"/>
        <v>14071</v>
      </c>
      <c r="DA13" s="74">
        <f t="shared" si="50"/>
        <v>0</v>
      </c>
      <c r="DB13" s="74">
        <f t="shared" si="51"/>
        <v>435720</v>
      </c>
      <c r="DC13" s="74">
        <f t="shared" si="52"/>
        <v>288296</v>
      </c>
      <c r="DD13" s="74">
        <f t="shared" si="53"/>
        <v>122512</v>
      </c>
      <c r="DE13" s="74">
        <f t="shared" si="54"/>
        <v>21154</v>
      </c>
      <c r="DF13" s="74">
        <f t="shared" si="55"/>
        <v>3758</v>
      </c>
      <c r="DG13" s="75" t="s">
        <v>261</v>
      </c>
      <c r="DH13" s="74">
        <f t="shared" si="56"/>
        <v>0</v>
      </c>
      <c r="DI13" s="74">
        <f t="shared" si="57"/>
        <v>0</v>
      </c>
      <c r="DJ13" s="74">
        <f t="shared" si="58"/>
        <v>714135</v>
      </c>
    </row>
    <row r="14" spans="1:114" s="50" customFormat="1" ht="12" customHeight="1">
      <c r="A14" s="53" t="s">
        <v>262</v>
      </c>
      <c r="B14" s="54" t="s">
        <v>275</v>
      </c>
      <c r="C14" s="53" t="s">
        <v>276</v>
      </c>
      <c r="D14" s="74">
        <f t="shared" si="6"/>
        <v>975798</v>
      </c>
      <c r="E14" s="74">
        <f t="shared" si="7"/>
        <v>948872</v>
      </c>
      <c r="F14" s="74">
        <v>237009</v>
      </c>
      <c r="G14" s="74">
        <v>0</v>
      </c>
      <c r="H14" s="74">
        <v>426900</v>
      </c>
      <c r="I14" s="74">
        <v>154094</v>
      </c>
      <c r="J14" s="74">
        <v>839425</v>
      </c>
      <c r="K14" s="74">
        <v>130869</v>
      </c>
      <c r="L14" s="74">
        <v>26926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975798</v>
      </c>
      <c r="W14" s="74">
        <f t="shared" si="11"/>
        <v>948872</v>
      </c>
      <c r="X14" s="74">
        <f t="shared" si="12"/>
        <v>237009</v>
      </c>
      <c r="Y14" s="74">
        <f t="shared" si="13"/>
        <v>0</v>
      </c>
      <c r="Z14" s="74">
        <f t="shared" si="14"/>
        <v>426900</v>
      </c>
      <c r="AA14" s="74">
        <f t="shared" si="15"/>
        <v>154094</v>
      </c>
      <c r="AB14" s="74">
        <f t="shared" si="16"/>
        <v>839425</v>
      </c>
      <c r="AC14" s="74">
        <f t="shared" si="17"/>
        <v>130869</v>
      </c>
      <c r="AD14" s="74">
        <f t="shared" si="18"/>
        <v>26926</v>
      </c>
      <c r="AE14" s="74">
        <f t="shared" si="19"/>
        <v>711897</v>
      </c>
      <c r="AF14" s="74">
        <f t="shared" si="20"/>
        <v>711897</v>
      </c>
      <c r="AG14" s="74">
        <v>0</v>
      </c>
      <c r="AH14" s="74">
        <v>711897</v>
      </c>
      <c r="AI14" s="74">
        <v>0</v>
      </c>
      <c r="AJ14" s="74">
        <v>0</v>
      </c>
      <c r="AK14" s="74">
        <v>0</v>
      </c>
      <c r="AL14" s="75" t="s">
        <v>261</v>
      </c>
      <c r="AM14" s="74">
        <f t="shared" si="21"/>
        <v>1094934</v>
      </c>
      <c r="AN14" s="74">
        <f t="shared" si="22"/>
        <v>62141</v>
      </c>
      <c r="AO14" s="74">
        <v>62141</v>
      </c>
      <c r="AP14" s="74">
        <v>0</v>
      </c>
      <c r="AQ14" s="74">
        <v>0</v>
      </c>
      <c r="AR14" s="74">
        <v>0</v>
      </c>
      <c r="AS14" s="74">
        <f t="shared" si="23"/>
        <v>336290</v>
      </c>
      <c r="AT14" s="74">
        <v>6942</v>
      </c>
      <c r="AU14" s="74">
        <v>319010</v>
      </c>
      <c r="AV14" s="74">
        <v>10338</v>
      </c>
      <c r="AW14" s="74">
        <v>0</v>
      </c>
      <c r="AX14" s="74">
        <f t="shared" si="24"/>
        <v>696503</v>
      </c>
      <c r="AY14" s="74">
        <v>210473</v>
      </c>
      <c r="AZ14" s="74">
        <v>480217</v>
      </c>
      <c r="BA14" s="74">
        <v>5813</v>
      </c>
      <c r="BB14" s="74"/>
      <c r="BC14" s="75" t="s">
        <v>261</v>
      </c>
      <c r="BD14" s="74">
        <v>0</v>
      </c>
      <c r="BE14" s="74">
        <v>8392</v>
      </c>
      <c r="BF14" s="74">
        <f t="shared" si="25"/>
        <v>1815223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261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261</v>
      </c>
      <c r="CF14" s="74">
        <v>0</v>
      </c>
      <c r="CG14" s="74">
        <v>0</v>
      </c>
      <c r="CH14" s="74">
        <f t="shared" si="32"/>
        <v>0</v>
      </c>
      <c r="CI14" s="74">
        <f t="shared" si="33"/>
        <v>711897</v>
      </c>
      <c r="CJ14" s="74">
        <f t="shared" si="34"/>
        <v>711897</v>
      </c>
      <c r="CK14" s="74">
        <f t="shared" si="35"/>
        <v>0</v>
      </c>
      <c r="CL14" s="74">
        <f t="shared" si="36"/>
        <v>711897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261</v>
      </c>
      <c r="CQ14" s="74">
        <f t="shared" si="40"/>
        <v>1094934</v>
      </c>
      <c r="CR14" s="74">
        <f t="shared" si="41"/>
        <v>62141</v>
      </c>
      <c r="CS14" s="74">
        <f t="shared" si="42"/>
        <v>62141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336290</v>
      </c>
      <c r="CX14" s="74">
        <f t="shared" si="47"/>
        <v>6942</v>
      </c>
      <c r="CY14" s="74">
        <f t="shared" si="48"/>
        <v>319010</v>
      </c>
      <c r="CZ14" s="74">
        <f t="shared" si="49"/>
        <v>10338</v>
      </c>
      <c r="DA14" s="74">
        <f t="shared" si="50"/>
        <v>0</v>
      </c>
      <c r="DB14" s="74">
        <f t="shared" si="51"/>
        <v>696503</v>
      </c>
      <c r="DC14" s="74">
        <f t="shared" si="52"/>
        <v>210473</v>
      </c>
      <c r="DD14" s="74">
        <f t="shared" si="53"/>
        <v>480217</v>
      </c>
      <c r="DE14" s="74">
        <f t="shared" si="54"/>
        <v>5813</v>
      </c>
      <c r="DF14" s="74">
        <f t="shared" si="55"/>
        <v>0</v>
      </c>
      <c r="DG14" s="75" t="s">
        <v>261</v>
      </c>
      <c r="DH14" s="74">
        <f t="shared" si="56"/>
        <v>0</v>
      </c>
      <c r="DI14" s="74">
        <f t="shared" si="57"/>
        <v>8392</v>
      </c>
      <c r="DJ14" s="74">
        <f t="shared" si="58"/>
        <v>1815223</v>
      </c>
    </row>
    <row r="15" spans="1:114" s="50" customFormat="1" ht="12" customHeight="1">
      <c r="A15" s="53" t="s">
        <v>262</v>
      </c>
      <c r="B15" s="54" t="s">
        <v>277</v>
      </c>
      <c r="C15" s="53" t="s">
        <v>278</v>
      </c>
      <c r="D15" s="74">
        <f t="shared" si="6"/>
        <v>225839</v>
      </c>
      <c r="E15" s="74">
        <f t="shared" si="7"/>
        <v>162380</v>
      </c>
      <c r="F15" s="74">
        <v>0</v>
      </c>
      <c r="G15" s="74">
        <v>0</v>
      </c>
      <c r="H15" s="74">
        <v>0</v>
      </c>
      <c r="I15" s="74">
        <v>161600</v>
      </c>
      <c r="J15" s="74">
        <v>1069362</v>
      </c>
      <c r="K15" s="74">
        <v>780</v>
      </c>
      <c r="L15" s="74">
        <v>63459</v>
      </c>
      <c r="M15" s="74">
        <f t="shared" si="8"/>
        <v>37243</v>
      </c>
      <c r="N15" s="74">
        <f t="shared" si="9"/>
        <v>36603</v>
      </c>
      <c r="O15" s="74">
        <v>0</v>
      </c>
      <c r="P15" s="74">
        <v>0</v>
      </c>
      <c r="Q15" s="74">
        <v>0</v>
      </c>
      <c r="R15" s="74">
        <v>36503</v>
      </c>
      <c r="S15" s="74">
        <v>388477</v>
      </c>
      <c r="T15" s="74">
        <v>100</v>
      </c>
      <c r="U15" s="74">
        <v>640</v>
      </c>
      <c r="V15" s="74">
        <f t="shared" si="10"/>
        <v>263082</v>
      </c>
      <c r="W15" s="74">
        <f t="shared" si="11"/>
        <v>198983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198103</v>
      </c>
      <c r="AB15" s="74">
        <f t="shared" si="16"/>
        <v>1457839</v>
      </c>
      <c r="AC15" s="74">
        <f t="shared" si="17"/>
        <v>880</v>
      </c>
      <c r="AD15" s="74">
        <f t="shared" si="18"/>
        <v>64099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261</v>
      </c>
      <c r="AM15" s="74">
        <f t="shared" si="21"/>
        <v>1295201</v>
      </c>
      <c r="AN15" s="74">
        <f t="shared" si="22"/>
        <v>177539</v>
      </c>
      <c r="AO15" s="74">
        <v>132217</v>
      </c>
      <c r="AP15" s="74">
        <v>0</v>
      </c>
      <c r="AQ15" s="74">
        <v>45322</v>
      </c>
      <c r="AR15" s="74">
        <v>0</v>
      </c>
      <c r="AS15" s="74">
        <f t="shared" si="23"/>
        <v>521139</v>
      </c>
      <c r="AT15" s="74">
        <v>0</v>
      </c>
      <c r="AU15" s="74">
        <v>505972</v>
      </c>
      <c r="AV15" s="74">
        <v>15167</v>
      </c>
      <c r="AW15" s="74">
        <v>0</v>
      </c>
      <c r="AX15" s="74">
        <f t="shared" si="24"/>
        <v>596523</v>
      </c>
      <c r="AY15" s="74">
        <v>278088</v>
      </c>
      <c r="AZ15" s="74">
        <v>299830</v>
      </c>
      <c r="BA15" s="74">
        <v>18605</v>
      </c>
      <c r="BB15" s="74">
        <v>0</v>
      </c>
      <c r="BC15" s="75" t="s">
        <v>261</v>
      </c>
      <c r="BD15" s="74">
        <v>0</v>
      </c>
      <c r="BE15" s="74">
        <v>0</v>
      </c>
      <c r="BF15" s="74">
        <f t="shared" si="25"/>
        <v>1295201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261</v>
      </c>
      <c r="BO15" s="74">
        <f t="shared" si="28"/>
        <v>425720</v>
      </c>
      <c r="BP15" s="74">
        <f t="shared" si="29"/>
        <v>157059</v>
      </c>
      <c r="BQ15" s="74">
        <v>130430</v>
      </c>
      <c r="BR15" s="74">
        <v>0</v>
      </c>
      <c r="BS15" s="74">
        <v>26629</v>
      </c>
      <c r="BT15" s="74">
        <v>0</v>
      </c>
      <c r="BU15" s="74">
        <f t="shared" si="30"/>
        <v>201457</v>
      </c>
      <c r="BV15" s="74">
        <v>0</v>
      </c>
      <c r="BW15" s="74">
        <v>201457</v>
      </c>
      <c r="BX15" s="74">
        <v>0</v>
      </c>
      <c r="BY15" s="74">
        <v>0</v>
      </c>
      <c r="BZ15" s="74">
        <f t="shared" si="31"/>
        <v>67204</v>
      </c>
      <c r="CA15" s="74">
        <v>0</v>
      </c>
      <c r="CB15" s="74">
        <v>67204</v>
      </c>
      <c r="CC15" s="74">
        <v>0</v>
      </c>
      <c r="CD15" s="74">
        <v>0</v>
      </c>
      <c r="CE15" s="75" t="s">
        <v>261</v>
      </c>
      <c r="CF15" s="74">
        <v>0</v>
      </c>
      <c r="CG15" s="74">
        <v>0</v>
      </c>
      <c r="CH15" s="74">
        <f t="shared" si="32"/>
        <v>425720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261</v>
      </c>
      <c r="CQ15" s="74">
        <f t="shared" si="40"/>
        <v>1720921</v>
      </c>
      <c r="CR15" s="74">
        <f t="shared" si="41"/>
        <v>334598</v>
      </c>
      <c r="CS15" s="74">
        <f t="shared" si="42"/>
        <v>262647</v>
      </c>
      <c r="CT15" s="74">
        <f t="shared" si="43"/>
        <v>0</v>
      </c>
      <c r="CU15" s="74">
        <f t="shared" si="44"/>
        <v>71951</v>
      </c>
      <c r="CV15" s="74">
        <f t="shared" si="45"/>
        <v>0</v>
      </c>
      <c r="CW15" s="74">
        <f t="shared" si="46"/>
        <v>722596</v>
      </c>
      <c r="CX15" s="74">
        <f t="shared" si="47"/>
        <v>0</v>
      </c>
      <c r="CY15" s="74">
        <f t="shared" si="48"/>
        <v>707429</v>
      </c>
      <c r="CZ15" s="74">
        <f t="shared" si="49"/>
        <v>15167</v>
      </c>
      <c r="DA15" s="74">
        <f t="shared" si="50"/>
        <v>0</v>
      </c>
      <c r="DB15" s="74">
        <f t="shared" si="51"/>
        <v>663727</v>
      </c>
      <c r="DC15" s="74">
        <f t="shared" si="52"/>
        <v>278088</v>
      </c>
      <c r="DD15" s="74">
        <f t="shared" si="53"/>
        <v>367034</v>
      </c>
      <c r="DE15" s="74">
        <f t="shared" si="54"/>
        <v>18605</v>
      </c>
      <c r="DF15" s="74">
        <f t="shared" si="55"/>
        <v>0</v>
      </c>
      <c r="DG15" s="75" t="s">
        <v>261</v>
      </c>
      <c r="DH15" s="74">
        <f t="shared" si="56"/>
        <v>0</v>
      </c>
      <c r="DI15" s="74">
        <f t="shared" si="57"/>
        <v>0</v>
      </c>
      <c r="DJ15" s="74">
        <f t="shared" si="58"/>
        <v>1720921</v>
      </c>
    </row>
    <row r="16" spans="1:114" s="50" customFormat="1" ht="12" customHeight="1">
      <c r="A16" s="53" t="s">
        <v>262</v>
      </c>
      <c r="B16" s="54" t="s">
        <v>279</v>
      </c>
      <c r="C16" s="53" t="s">
        <v>280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17482</v>
      </c>
      <c r="N16" s="74">
        <f t="shared" si="9"/>
        <v>9152</v>
      </c>
      <c r="O16" s="74">
        <v>0</v>
      </c>
      <c r="P16" s="74">
        <v>0</v>
      </c>
      <c r="Q16" s="74">
        <v>0</v>
      </c>
      <c r="R16" s="74">
        <v>9152</v>
      </c>
      <c r="S16" s="74">
        <v>361549</v>
      </c>
      <c r="T16" s="74">
        <v>0</v>
      </c>
      <c r="U16" s="74">
        <v>8330</v>
      </c>
      <c r="V16" s="74">
        <f t="shared" si="10"/>
        <v>17482</v>
      </c>
      <c r="W16" s="74">
        <f t="shared" si="11"/>
        <v>9152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9152</v>
      </c>
      <c r="AB16" s="74">
        <f t="shared" si="16"/>
        <v>361549</v>
      </c>
      <c r="AC16" s="74">
        <f t="shared" si="17"/>
        <v>0</v>
      </c>
      <c r="AD16" s="74">
        <f t="shared" si="18"/>
        <v>8330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261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261</v>
      </c>
      <c r="BD16" s="74">
        <v>0</v>
      </c>
      <c r="BE16" s="74">
        <v>0</v>
      </c>
      <c r="BF16" s="74">
        <f t="shared" si="25"/>
        <v>0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261</v>
      </c>
      <c r="BO16" s="74">
        <f t="shared" si="28"/>
        <v>368923</v>
      </c>
      <c r="BP16" s="74">
        <f t="shared" si="29"/>
        <v>46830</v>
      </c>
      <c r="BQ16" s="74">
        <v>46830</v>
      </c>
      <c r="BR16" s="74">
        <v>0</v>
      </c>
      <c r="BS16" s="74">
        <v>0</v>
      </c>
      <c r="BT16" s="74">
        <v>0</v>
      </c>
      <c r="BU16" s="74">
        <f t="shared" si="30"/>
        <v>569</v>
      </c>
      <c r="BV16" s="74">
        <v>0</v>
      </c>
      <c r="BW16" s="74">
        <v>569</v>
      </c>
      <c r="BX16" s="74">
        <v>0</v>
      </c>
      <c r="BY16" s="74">
        <v>0</v>
      </c>
      <c r="BZ16" s="74">
        <f t="shared" si="31"/>
        <v>321524</v>
      </c>
      <c r="CA16" s="74">
        <v>0</v>
      </c>
      <c r="CB16" s="74">
        <v>321524</v>
      </c>
      <c r="CC16" s="74">
        <v>0</v>
      </c>
      <c r="CD16" s="74">
        <v>0</v>
      </c>
      <c r="CE16" s="75" t="s">
        <v>261</v>
      </c>
      <c r="CF16" s="74">
        <v>0</v>
      </c>
      <c r="CG16" s="74">
        <v>10108</v>
      </c>
      <c r="CH16" s="74">
        <f t="shared" si="32"/>
        <v>379031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261</v>
      </c>
      <c r="CQ16" s="74">
        <f t="shared" si="40"/>
        <v>368923</v>
      </c>
      <c r="CR16" s="74">
        <f t="shared" si="41"/>
        <v>46830</v>
      </c>
      <c r="CS16" s="74">
        <f t="shared" si="42"/>
        <v>46830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569</v>
      </c>
      <c r="CX16" s="74">
        <f t="shared" si="47"/>
        <v>0</v>
      </c>
      <c r="CY16" s="74">
        <f t="shared" si="48"/>
        <v>569</v>
      </c>
      <c r="CZ16" s="74">
        <f t="shared" si="49"/>
        <v>0</v>
      </c>
      <c r="DA16" s="74">
        <f t="shared" si="50"/>
        <v>0</v>
      </c>
      <c r="DB16" s="74">
        <f t="shared" si="51"/>
        <v>321524</v>
      </c>
      <c r="DC16" s="74">
        <f t="shared" si="52"/>
        <v>0</v>
      </c>
      <c r="DD16" s="74">
        <f t="shared" si="53"/>
        <v>321524</v>
      </c>
      <c r="DE16" s="74">
        <f t="shared" si="54"/>
        <v>0</v>
      </c>
      <c r="DF16" s="74">
        <f t="shared" si="55"/>
        <v>0</v>
      </c>
      <c r="DG16" s="75" t="s">
        <v>261</v>
      </c>
      <c r="DH16" s="74">
        <f t="shared" si="56"/>
        <v>0</v>
      </c>
      <c r="DI16" s="74">
        <f t="shared" si="57"/>
        <v>10108</v>
      </c>
      <c r="DJ16" s="74">
        <f t="shared" si="58"/>
        <v>379031</v>
      </c>
    </row>
    <row r="17" spans="1:114" s="50" customFormat="1" ht="12" customHeight="1">
      <c r="A17" s="53" t="s">
        <v>262</v>
      </c>
      <c r="B17" s="54" t="s">
        <v>281</v>
      </c>
      <c r="C17" s="53" t="s">
        <v>282</v>
      </c>
      <c r="D17" s="74">
        <f t="shared" si="6"/>
        <v>21262</v>
      </c>
      <c r="E17" s="74">
        <f t="shared" si="7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602969</v>
      </c>
      <c r="K17" s="74"/>
      <c r="L17" s="74">
        <v>21262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21262</v>
      </c>
      <c r="W17" s="74">
        <f t="shared" si="11"/>
        <v>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4">
        <f t="shared" si="16"/>
        <v>602969</v>
      </c>
      <c r="AC17" s="74">
        <f t="shared" si="17"/>
        <v>0</v>
      </c>
      <c r="AD17" s="74">
        <f t="shared" si="18"/>
        <v>21262</v>
      </c>
      <c r="AE17" s="74">
        <f t="shared" si="19"/>
        <v>27666</v>
      </c>
      <c r="AF17" s="74">
        <f t="shared" si="20"/>
        <v>27666</v>
      </c>
      <c r="AG17" s="74">
        <v>0</v>
      </c>
      <c r="AH17" s="74">
        <v>23745</v>
      </c>
      <c r="AI17" s="74">
        <v>3921</v>
      </c>
      <c r="AJ17" s="74">
        <v>0</v>
      </c>
      <c r="AK17" s="74">
        <v>0</v>
      </c>
      <c r="AL17" s="75" t="s">
        <v>261</v>
      </c>
      <c r="AM17" s="74">
        <f t="shared" si="21"/>
        <v>588118</v>
      </c>
      <c r="AN17" s="74">
        <f t="shared" si="22"/>
        <v>122067</v>
      </c>
      <c r="AO17" s="74">
        <v>26156</v>
      </c>
      <c r="AP17" s="74">
        <v>30346</v>
      </c>
      <c r="AQ17" s="74">
        <v>49174</v>
      </c>
      <c r="AR17" s="74">
        <v>16391</v>
      </c>
      <c r="AS17" s="74">
        <f t="shared" si="23"/>
        <v>33998</v>
      </c>
      <c r="AT17" s="74">
        <v>10217</v>
      </c>
      <c r="AU17" s="74">
        <v>19187</v>
      </c>
      <c r="AV17" s="74">
        <v>4594</v>
      </c>
      <c r="AW17" s="74">
        <v>0</v>
      </c>
      <c r="AX17" s="74">
        <f t="shared" si="24"/>
        <v>432053</v>
      </c>
      <c r="AY17" s="74">
        <v>43470</v>
      </c>
      <c r="AZ17" s="74">
        <v>381990</v>
      </c>
      <c r="BA17" s="74">
        <v>5383</v>
      </c>
      <c r="BB17" s="74">
        <v>1210</v>
      </c>
      <c r="BC17" s="75" t="s">
        <v>261</v>
      </c>
      <c r="BD17" s="74">
        <v>0</v>
      </c>
      <c r="BE17" s="74">
        <v>8447</v>
      </c>
      <c r="BF17" s="74">
        <f t="shared" si="25"/>
        <v>624231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261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261</v>
      </c>
      <c r="CF17" s="74">
        <v>0</v>
      </c>
      <c r="CG17" s="74">
        <v>0</v>
      </c>
      <c r="CH17" s="74">
        <f t="shared" si="32"/>
        <v>0</v>
      </c>
      <c r="CI17" s="74">
        <f t="shared" si="33"/>
        <v>27666</v>
      </c>
      <c r="CJ17" s="74">
        <f t="shared" si="34"/>
        <v>27666</v>
      </c>
      <c r="CK17" s="74">
        <f t="shared" si="35"/>
        <v>0</v>
      </c>
      <c r="CL17" s="74">
        <f t="shared" si="36"/>
        <v>23745</v>
      </c>
      <c r="CM17" s="74">
        <f t="shared" si="37"/>
        <v>3921</v>
      </c>
      <c r="CN17" s="74">
        <f t="shared" si="38"/>
        <v>0</v>
      </c>
      <c r="CO17" s="74">
        <f t="shared" si="39"/>
        <v>0</v>
      </c>
      <c r="CP17" s="75" t="s">
        <v>261</v>
      </c>
      <c r="CQ17" s="74">
        <f t="shared" si="40"/>
        <v>588118</v>
      </c>
      <c r="CR17" s="74">
        <f t="shared" si="41"/>
        <v>122067</v>
      </c>
      <c r="CS17" s="74">
        <f t="shared" si="42"/>
        <v>26156</v>
      </c>
      <c r="CT17" s="74">
        <f t="shared" si="43"/>
        <v>30346</v>
      </c>
      <c r="CU17" s="74">
        <f t="shared" si="44"/>
        <v>49174</v>
      </c>
      <c r="CV17" s="74">
        <f t="shared" si="45"/>
        <v>16391</v>
      </c>
      <c r="CW17" s="74">
        <f t="shared" si="46"/>
        <v>33998</v>
      </c>
      <c r="CX17" s="74">
        <f t="shared" si="47"/>
        <v>10217</v>
      </c>
      <c r="CY17" s="74">
        <f t="shared" si="48"/>
        <v>19187</v>
      </c>
      <c r="CZ17" s="74">
        <f t="shared" si="49"/>
        <v>4594</v>
      </c>
      <c r="DA17" s="74">
        <f t="shared" si="50"/>
        <v>0</v>
      </c>
      <c r="DB17" s="74">
        <f t="shared" si="51"/>
        <v>432053</v>
      </c>
      <c r="DC17" s="74">
        <f t="shared" si="52"/>
        <v>43470</v>
      </c>
      <c r="DD17" s="74">
        <f t="shared" si="53"/>
        <v>381990</v>
      </c>
      <c r="DE17" s="74">
        <f t="shared" si="54"/>
        <v>5383</v>
      </c>
      <c r="DF17" s="74">
        <f t="shared" si="55"/>
        <v>1210</v>
      </c>
      <c r="DG17" s="75" t="s">
        <v>261</v>
      </c>
      <c r="DH17" s="74">
        <f t="shared" si="56"/>
        <v>0</v>
      </c>
      <c r="DI17" s="74">
        <f t="shared" si="57"/>
        <v>8447</v>
      </c>
      <c r="DJ17" s="74">
        <f t="shared" si="58"/>
        <v>624231</v>
      </c>
    </row>
    <row r="18" spans="1:114" s="50" customFormat="1" ht="12" customHeight="1">
      <c r="A18" s="53" t="s">
        <v>262</v>
      </c>
      <c r="B18" s="54" t="s">
        <v>283</v>
      </c>
      <c r="C18" s="53" t="s">
        <v>284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6593</v>
      </c>
      <c r="N18" s="74">
        <f t="shared" si="9"/>
        <v>6593</v>
      </c>
      <c r="O18" s="74">
        <v>0</v>
      </c>
      <c r="P18" s="74">
        <v>0</v>
      </c>
      <c r="Q18" s="74">
        <v>0</v>
      </c>
      <c r="R18" s="74">
        <v>6593</v>
      </c>
      <c r="S18" s="74">
        <v>122142</v>
      </c>
      <c r="T18" s="74">
        <v>0</v>
      </c>
      <c r="U18" s="74">
        <v>0</v>
      </c>
      <c r="V18" s="74">
        <f t="shared" si="10"/>
        <v>6593</v>
      </c>
      <c r="W18" s="74">
        <f t="shared" si="11"/>
        <v>6593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6593</v>
      </c>
      <c r="AB18" s="74">
        <f t="shared" si="16"/>
        <v>122142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261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261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261</v>
      </c>
      <c r="BO18" s="74">
        <f t="shared" si="28"/>
        <v>128735</v>
      </c>
      <c r="BP18" s="74">
        <f t="shared" si="29"/>
        <v>19979</v>
      </c>
      <c r="BQ18" s="74">
        <v>19979</v>
      </c>
      <c r="BR18" s="74">
        <v>0</v>
      </c>
      <c r="BS18" s="74">
        <v>0</v>
      </c>
      <c r="BT18" s="74">
        <v>0</v>
      </c>
      <c r="BU18" s="74">
        <f t="shared" si="30"/>
        <v>81236</v>
      </c>
      <c r="BV18" s="74">
        <v>0</v>
      </c>
      <c r="BW18" s="74">
        <v>81236</v>
      </c>
      <c r="BX18" s="74">
        <v>0</v>
      </c>
      <c r="BY18" s="74">
        <v>0</v>
      </c>
      <c r="BZ18" s="74">
        <f t="shared" si="31"/>
        <v>27520</v>
      </c>
      <c r="CA18" s="74">
        <v>0</v>
      </c>
      <c r="CB18" s="74">
        <v>27520</v>
      </c>
      <c r="CC18" s="74">
        <v>0</v>
      </c>
      <c r="CD18" s="74">
        <v>0</v>
      </c>
      <c r="CE18" s="75" t="s">
        <v>261</v>
      </c>
      <c r="CF18" s="74">
        <v>0</v>
      </c>
      <c r="CG18" s="74">
        <v>0</v>
      </c>
      <c r="CH18" s="74">
        <f t="shared" si="32"/>
        <v>128735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261</v>
      </c>
      <c r="CQ18" s="74">
        <f t="shared" si="40"/>
        <v>128735</v>
      </c>
      <c r="CR18" s="74">
        <f t="shared" si="41"/>
        <v>19979</v>
      </c>
      <c r="CS18" s="74">
        <f t="shared" si="42"/>
        <v>19979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81236</v>
      </c>
      <c r="CX18" s="74">
        <f t="shared" si="47"/>
        <v>0</v>
      </c>
      <c r="CY18" s="74">
        <f t="shared" si="48"/>
        <v>81236</v>
      </c>
      <c r="CZ18" s="74">
        <f t="shared" si="49"/>
        <v>0</v>
      </c>
      <c r="DA18" s="74">
        <f t="shared" si="50"/>
        <v>0</v>
      </c>
      <c r="DB18" s="74">
        <f t="shared" si="51"/>
        <v>27520</v>
      </c>
      <c r="DC18" s="74">
        <f t="shared" si="52"/>
        <v>0</v>
      </c>
      <c r="DD18" s="74">
        <f t="shared" si="53"/>
        <v>27520</v>
      </c>
      <c r="DE18" s="74">
        <f t="shared" si="54"/>
        <v>0</v>
      </c>
      <c r="DF18" s="74">
        <f t="shared" si="55"/>
        <v>0</v>
      </c>
      <c r="DG18" s="75" t="s">
        <v>261</v>
      </c>
      <c r="DH18" s="74">
        <f t="shared" si="56"/>
        <v>0</v>
      </c>
      <c r="DI18" s="74">
        <f t="shared" si="57"/>
        <v>0</v>
      </c>
      <c r="DJ18" s="74">
        <f t="shared" si="58"/>
        <v>128735</v>
      </c>
    </row>
    <row r="19" spans="1:114" s="50" customFormat="1" ht="12" customHeight="1">
      <c r="A19" s="53" t="s">
        <v>262</v>
      </c>
      <c r="B19" s="54" t="s">
        <v>285</v>
      </c>
      <c r="C19" s="53" t="s">
        <v>286</v>
      </c>
      <c r="D19" s="74">
        <f t="shared" si="6"/>
        <v>98855</v>
      </c>
      <c r="E19" s="74">
        <f t="shared" si="7"/>
        <v>74710</v>
      </c>
      <c r="F19" s="74">
        <v>1120</v>
      </c>
      <c r="G19" s="74">
        <v>0</v>
      </c>
      <c r="H19" s="74">
        <v>0</v>
      </c>
      <c r="I19" s="74">
        <v>36255</v>
      </c>
      <c r="J19" s="74">
        <v>568239</v>
      </c>
      <c r="K19" s="74">
        <v>37335</v>
      </c>
      <c r="L19" s="74">
        <v>24145</v>
      </c>
      <c r="M19" s="74">
        <f t="shared" si="8"/>
        <v>58004</v>
      </c>
      <c r="N19" s="74">
        <f t="shared" si="9"/>
        <v>49524</v>
      </c>
      <c r="O19" s="74">
        <v>0</v>
      </c>
      <c r="P19" s="74">
        <v>0</v>
      </c>
      <c r="Q19" s="74">
        <v>0</v>
      </c>
      <c r="R19" s="74">
        <v>15533</v>
      </c>
      <c r="S19" s="74">
        <v>178137</v>
      </c>
      <c r="T19" s="74">
        <v>33991</v>
      </c>
      <c r="U19" s="74">
        <v>8480</v>
      </c>
      <c r="V19" s="74">
        <f t="shared" si="10"/>
        <v>156859</v>
      </c>
      <c r="W19" s="74">
        <f t="shared" si="11"/>
        <v>124234</v>
      </c>
      <c r="X19" s="74">
        <f t="shared" si="12"/>
        <v>1120</v>
      </c>
      <c r="Y19" s="74">
        <f t="shared" si="13"/>
        <v>0</v>
      </c>
      <c r="Z19" s="74">
        <f t="shared" si="14"/>
        <v>0</v>
      </c>
      <c r="AA19" s="74">
        <f t="shared" si="15"/>
        <v>51788</v>
      </c>
      <c r="AB19" s="74">
        <f t="shared" si="16"/>
        <v>746376</v>
      </c>
      <c r="AC19" s="74">
        <f t="shared" si="17"/>
        <v>71326</v>
      </c>
      <c r="AD19" s="74">
        <f t="shared" si="18"/>
        <v>32625</v>
      </c>
      <c r="AE19" s="74">
        <f t="shared" si="19"/>
        <v>5964</v>
      </c>
      <c r="AF19" s="74">
        <f t="shared" si="20"/>
        <v>2604</v>
      </c>
      <c r="AG19" s="74">
        <v>0</v>
      </c>
      <c r="AH19" s="74">
        <v>2142</v>
      </c>
      <c r="AI19" s="74">
        <v>462</v>
      </c>
      <c r="AJ19" s="74">
        <v>0</v>
      </c>
      <c r="AK19" s="74">
        <v>3360</v>
      </c>
      <c r="AL19" s="75" t="s">
        <v>261</v>
      </c>
      <c r="AM19" s="74">
        <f t="shared" si="21"/>
        <v>634756</v>
      </c>
      <c r="AN19" s="74">
        <f t="shared" si="22"/>
        <v>93667</v>
      </c>
      <c r="AO19" s="74">
        <v>86004</v>
      </c>
      <c r="AP19" s="74">
        <v>0</v>
      </c>
      <c r="AQ19" s="74">
        <v>0</v>
      </c>
      <c r="AR19" s="74">
        <v>7663</v>
      </c>
      <c r="AS19" s="74">
        <f t="shared" si="23"/>
        <v>199712</v>
      </c>
      <c r="AT19" s="74">
        <v>0</v>
      </c>
      <c r="AU19" s="74">
        <v>168935</v>
      </c>
      <c r="AV19" s="74">
        <v>30777</v>
      </c>
      <c r="AW19" s="74">
        <v>0</v>
      </c>
      <c r="AX19" s="74">
        <f t="shared" si="24"/>
        <v>341377</v>
      </c>
      <c r="AY19" s="74">
        <v>152383</v>
      </c>
      <c r="AZ19" s="74">
        <v>169731</v>
      </c>
      <c r="BA19" s="74">
        <v>19263</v>
      </c>
      <c r="BB19" s="74">
        <v>0</v>
      </c>
      <c r="BC19" s="75" t="s">
        <v>261</v>
      </c>
      <c r="BD19" s="74">
        <v>0</v>
      </c>
      <c r="BE19" s="74">
        <v>26374</v>
      </c>
      <c r="BF19" s="74">
        <f t="shared" si="25"/>
        <v>667094</v>
      </c>
      <c r="BG19" s="74">
        <f t="shared" si="26"/>
        <v>36307</v>
      </c>
      <c r="BH19" s="74">
        <f t="shared" si="27"/>
        <v>36307</v>
      </c>
      <c r="BI19" s="74">
        <v>0</v>
      </c>
      <c r="BJ19" s="74">
        <v>36307</v>
      </c>
      <c r="BK19" s="74">
        <v>0</v>
      </c>
      <c r="BL19" s="74">
        <v>0</v>
      </c>
      <c r="BM19" s="74">
        <v>0</v>
      </c>
      <c r="BN19" s="75" t="s">
        <v>261</v>
      </c>
      <c r="BO19" s="74">
        <f t="shared" si="28"/>
        <v>190850</v>
      </c>
      <c r="BP19" s="74">
        <f t="shared" si="29"/>
        <v>32951</v>
      </c>
      <c r="BQ19" s="74">
        <v>32951</v>
      </c>
      <c r="BR19" s="74">
        <v>0</v>
      </c>
      <c r="BS19" s="74">
        <v>0</v>
      </c>
      <c r="BT19" s="74">
        <v>0</v>
      </c>
      <c r="BU19" s="74">
        <f t="shared" si="30"/>
        <v>91053</v>
      </c>
      <c r="BV19" s="74">
        <v>0</v>
      </c>
      <c r="BW19" s="74">
        <v>91053</v>
      </c>
      <c r="BX19" s="74">
        <v>0</v>
      </c>
      <c r="BY19" s="74">
        <v>0</v>
      </c>
      <c r="BZ19" s="74">
        <f t="shared" si="31"/>
        <v>66846</v>
      </c>
      <c r="CA19" s="74">
        <v>22235</v>
      </c>
      <c r="CB19" s="74">
        <v>44611</v>
      </c>
      <c r="CC19" s="74">
        <v>0</v>
      </c>
      <c r="CD19" s="74">
        <v>0</v>
      </c>
      <c r="CE19" s="75" t="s">
        <v>261</v>
      </c>
      <c r="CF19" s="74">
        <v>0</v>
      </c>
      <c r="CG19" s="74">
        <v>8984</v>
      </c>
      <c r="CH19" s="74">
        <f t="shared" si="32"/>
        <v>236141</v>
      </c>
      <c r="CI19" s="74">
        <f t="shared" si="33"/>
        <v>42271</v>
      </c>
      <c r="CJ19" s="74">
        <f t="shared" si="34"/>
        <v>38911</v>
      </c>
      <c r="CK19" s="74">
        <f t="shared" si="35"/>
        <v>0</v>
      </c>
      <c r="CL19" s="74">
        <f t="shared" si="36"/>
        <v>38449</v>
      </c>
      <c r="CM19" s="74">
        <f t="shared" si="37"/>
        <v>462</v>
      </c>
      <c r="CN19" s="74">
        <f t="shared" si="38"/>
        <v>0</v>
      </c>
      <c r="CO19" s="74">
        <f t="shared" si="39"/>
        <v>3360</v>
      </c>
      <c r="CP19" s="75" t="s">
        <v>261</v>
      </c>
      <c r="CQ19" s="74">
        <f t="shared" si="40"/>
        <v>825606</v>
      </c>
      <c r="CR19" s="74">
        <f t="shared" si="41"/>
        <v>126618</v>
      </c>
      <c r="CS19" s="74">
        <f t="shared" si="42"/>
        <v>118955</v>
      </c>
      <c r="CT19" s="74">
        <f t="shared" si="43"/>
        <v>0</v>
      </c>
      <c r="CU19" s="74">
        <f t="shared" si="44"/>
        <v>0</v>
      </c>
      <c r="CV19" s="74">
        <f t="shared" si="45"/>
        <v>7663</v>
      </c>
      <c r="CW19" s="74">
        <f t="shared" si="46"/>
        <v>290765</v>
      </c>
      <c r="CX19" s="74">
        <f t="shared" si="47"/>
        <v>0</v>
      </c>
      <c r="CY19" s="74">
        <f t="shared" si="48"/>
        <v>259988</v>
      </c>
      <c r="CZ19" s="74">
        <f t="shared" si="49"/>
        <v>30777</v>
      </c>
      <c r="DA19" s="74">
        <f t="shared" si="50"/>
        <v>0</v>
      </c>
      <c r="DB19" s="74">
        <f t="shared" si="51"/>
        <v>408223</v>
      </c>
      <c r="DC19" s="74">
        <f t="shared" si="52"/>
        <v>174618</v>
      </c>
      <c r="DD19" s="74">
        <f t="shared" si="53"/>
        <v>214342</v>
      </c>
      <c r="DE19" s="74">
        <f t="shared" si="54"/>
        <v>19263</v>
      </c>
      <c r="DF19" s="74">
        <f t="shared" si="55"/>
        <v>0</v>
      </c>
      <c r="DG19" s="75" t="s">
        <v>261</v>
      </c>
      <c r="DH19" s="74">
        <f t="shared" si="56"/>
        <v>0</v>
      </c>
      <c r="DI19" s="74">
        <f t="shared" si="57"/>
        <v>35358</v>
      </c>
      <c r="DJ19" s="74">
        <f t="shared" si="58"/>
        <v>903235</v>
      </c>
    </row>
    <row r="20" spans="1:114" s="50" customFormat="1" ht="12" customHeight="1">
      <c r="A20" s="53" t="s">
        <v>262</v>
      </c>
      <c r="B20" s="54" t="s">
        <v>287</v>
      </c>
      <c r="C20" s="53" t="s">
        <v>288</v>
      </c>
      <c r="D20" s="74">
        <f t="shared" si="6"/>
        <v>382102</v>
      </c>
      <c r="E20" s="74">
        <f t="shared" si="7"/>
        <v>344014</v>
      </c>
      <c r="F20" s="74">
        <v>136545</v>
      </c>
      <c r="G20" s="74">
        <v>0</v>
      </c>
      <c r="H20" s="74">
        <v>34200</v>
      </c>
      <c r="I20" s="74">
        <v>164503</v>
      </c>
      <c r="J20" s="74">
        <v>738529</v>
      </c>
      <c r="K20" s="74">
        <v>8766</v>
      </c>
      <c r="L20" s="74">
        <v>38088</v>
      </c>
      <c r="M20" s="74">
        <f t="shared" si="8"/>
        <v>73913</v>
      </c>
      <c r="N20" s="74">
        <f t="shared" si="9"/>
        <v>55934</v>
      </c>
      <c r="O20" s="74">
        <v>0</v>
      </c>
      <c r="P20" s="74">
        <v>0</v>
      </c>
      <c r="Q20" s="74">
        <v>0</v>
      </c>
      <c r="R20" s="74">
        <v>55106</v>
      </c>
      <c r="S20" s="74">
        <v>345818</v>
      </c>
      <c r="T20" s="74">
        <v>828</v>
      </c>
      <c r="U20" s="74">
        <v>17979</v>
      </c>
      <c r="V20" s="74">
        <f t="shared" si="10"/>
        <v>456015</v>
      </c>
      <c r="W20" s="74">
        <f t="shared" si="11"/>
        <v>399948</v>
      </c>
      <c r="X20" s="74">
        <f t="shared" si="12"/>
        <v>136545</v>
      </c>
      <c r="Y20" s="74">
        <f t="shared" si="13"/>
        <v>0</v>
      </c>
      <c r="Z20" s="74">
        <f t="shared" si="14"/>
        <v>34200</v>
      </c>
      <c r="AA20" s="74">
        <f t="shared" si="15"/>
        <v>219609</v>
      </c>
      <c r="AB20" s="74">
        <f t="shared" si="16"/>
        <v>1084347</v>
      </c>
      <c r="AC20" s="74">
        <f t="shared" si="17"/>
        <v>9594</v>
      </c>
      <c r="AD20" s="74">
        <f t="shared" si="18"/>
        <v>56067</v>
      </c>
      <c r="AE20" s="74">
        <f t="shared" si="19"/>
        <v>483025</v>
      </c>
      <c r="AF20" s="74">
        <f t="shared" si="20"/>
        <v>483025</v>
      </c>
      <c r="AG20" s="74">
        <v>0</v>
      </c>
      <c r="AH20" s="74">
        <v>0</v>
      </c>
      <c r="AI20" s="74">
        <v>483025</v>
      </c>
      <c r="AJ20" s="74"/>
      <c r="AK20" s="74">
        <v>0</v>
      </c>
      <c r="AL20" s="75" t="s">
        <v>261</v>
      </c>
      <c r="AM20" s="74">
        <f t="shared" si="21"/>
        <v>626937</v>
      </c>
      <c r="AN20" s="74">
        <f t="shared" si="22"/>
        <v>220152</v>
      </c>
      <c r="AO20" s="74">
        <v>220152</v>
      </c>
      <c r="AP20" s="74">
        <v>0</v>
      </c>
      <c r="AQ20" s="74">
        <v>0</v>
      </c>
      <c r="AR20" s="74"/>
      <c r="AS20" s="74">
        <f t="shared" si="23"/>
        <v>335472</v>
      </c>
      <c r="AT20" s="74">
        <v>0</v>
      </c>
      <c r="AU20" s="74">
        <v>219532</v>
      </c>
      <c r="AV20" s="74">
        <v>115940</v>
      </c>
      <c r="AW20" s="74">
        <v>0</v>
      </c>
      <c r="AX20" s="74">
        <f t="shared" si="24"/>
        <v>71313</v>
      </c>
      <c r="AY20" s="74">
        <v>0</v>
      </c>
      <c r="AZ20" s="74">
        <v>71313</v>
      </c>
      <c r="BA20" s="74">
        <v>0</v>
      </c>
      <c r="BB20" s="74">
        <v>0</v>
      </c>
      <c r="BC20" s="75" t="s">
        <v>261</v>
      </c>
      <c r="BD20" s="74">
        <v>0</v>
      </c>
      <c r="BE20" s="74">
        <v>10669</v>
      </c>
      <c r="BF20" s="74">
        <f t="shared" si="25"/>
        <v>1120631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261</v>
      </c>
      <c r="BO20" s="74">
        <f t="shared" si="28"/>
        <v>415401</v>
      </c>
      <c r="BP20" s="74">
        <f t="shared" si="29"/>
        <v>149942</v>
      </c>
      <c r="BQ20" s="74">
        <v>149942</v>
      </c>
      <c r="BR20" s="74">
        <v>0</v>
      </c>
      <c r="BS20" s="74">
        <v>0</v>
      </c>
      <c r="BT20" s="74"/>
      <c r="BU20" s="74">
        <f t="shared" si="30"/>
        <v>245442</v>
      </c>
      <c r="BV20" s="74">
        <v>0</v>
      </c>
      <c r="BW20" s="74">
        <v>240620</v>
      </c>
      <c r="BX20" s="74">
        <v>4822</v>
      </c>
      <c r="BY20" s="74">
        <v>0</v>
      </c>
      <c r="BZ20" s="74">
        <f t="shared" si="31"/>
        <v>20017</v>
      </c>
      <c r="CA20" s="74">
        <v>0</v>
      </c>
      <c r="CB20" s="74">
        <v>20017</v>
      </c>
      <c r="CC20" s="74">
        <v>0</v>
      </c>
      <c r="CD20" s="74">
        <v>0</v>
      </c>
      <c r="CE20" s="75" t="s">
        <v>261</v>
      </c>
      <c r="CF20" s="74">
        <v>0</v>
      </c>
      <c r="CG20" s="74">
        <v>4330</v>
      </c>
      <c r="CH20" s="74">
        <f t="shared" si="32"/>
        <v>419731</v>
      </c>
      <c r="CI20" s="74">
        <f t="shared" si="33"/>
        <v>483025</v>
      </c>
      <c r="CJ20" s="74">
        <f t="shared" si="34"/>
        <v>483025</v>
      </c>
      <c r="CK20" s="74">
        <f t="shared" si="35"/>
        <v>0</v>
      </c>
      <c r="CL20" s="74">
        <f t="shared" si="36"/>
        <v>0</v>
      </c>
      <c r="CM20" s="74">
        <f t="shared" si="37"/>
        <v>483025</v>
      </c>
      <c r="CN20" s="74">
        <f t="shared" si="38"/>
        <v>0</v>
      </c>
      <c r="CO20" s="74">
        <f t="shared" si="39"/>
        <v>0</v>
      </c>
      <c r="CP20" s="75" t="s">
        <v>261</v>
      </c>
      <c r="CQ20" s="74">
        <f t="shared" si="40"/>
        <v>1042338</v>
      </c>
      <c r="CR20" s="74">
        <f t="shared" si="41"/>
        <v>370094</v>
      </c>
      <c r="CS20" s="74">
        <f t="shared" si="42"/>
        <v>370094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580914</v>
      </c>
      <c r="CX20" s="74">
        <f t="shared" si="47"/>
        <v>0</v>
      </c>
      <c r="CY20" s="74">
        <f t="shared" si="48"/>
        <v>460152</v>
      </c>
      <c r="CZ20" s="74">
        <f t="shared" si="49"/>
        <v>120762</v>
      </c>
      <c r="DA20" s="74">
        <f t="shared" si="50"/>
        <v>0</v>
      </c>
      <c r="DB20" s="74">
        <f t="shared" si="51"/>
        <v>91330</v>
      </c>
      <c r="DC20" s="74">
        <f t="shared" si="52"/>
        <v>0</v>
      </c>
      <c r="DD20" s="74">
        <f t="shared" si="53"/>
        <v>91330</v>
      </c>
      <c r="DE20" s="74">
        <f t="shared" si="54"/>
        <v>0</v>
      </c>
      <c r="DF20" s="74">
        <f t="shared" si="55"/>
        <v>0</v>
      </c>
      <c r="DG20" s="75" t="s">
        <v>261</v>
      </c>
      <c r="DH20" s="74">
        <f t="shared" si="56"/>
        <v>0</v>
      </c>
      <c r="DI20" s="74">
        <f t="shared" si="57"/>
        <v>14999</v>
      </c>
      <c r="DJ20" s="74">
        <f t="shared" si="58"/>
        <v>1540362</v>
      </c>
    </row>
    <row r="21" spans="1:114" s="50" customFormat="1" ht="12" customHeight="1">
      <c r="A21" s="53" t="s">
        <v>262</v>
      </c>
      <c r="B21" s="54" t="s">
        <v>289</v>
      </c>
      <c r="C21" s="53" t="s">
        <v>290</v>
      </c>
      <c r="D21" s="74">
        <f t="shared" si="6"/>
        <v>0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f t="shared" si="8"/>
        <v>9942</v>
      </c>
      <c r="N21" s="74">
        <f t="shared" si="9"/>
        <v>9942</v>
      </c>
      <c r="O21" s="74">
        <v>0</v>
      </c>
      <c r="P21" s="74">
        <v>0</v>
      </c>
      <c r="Q21" s="74">
        <v>0</v>
      </c>
      <c r="R21" s="74">
        <v>9892</v>
      </c>
      <c r="S21" s="74">
        <v>152895</v>
      </c>
      <c r="T21" s="74">
        <v>50</v>
      </c>
      <c r="U21" s="74">
        <v>0</v>
      </c>
      <c r="V21" s="74">
        <f t="shared" si="10"/>
        <v>9942</v>
      </c>
      <c r="W21" s="74">
        <f t="shared" si="11"/>
        <v>9942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9892</v>
      </c>
      <c r="AB21" s="74">
        <f t="shared" si="16"/>
        <v>152895</v>
      </c>
      <c r="AC21" s="74">
        <f t="shared" si="17"/>
        <v>50</v>
      </c>
      <c r="AD21" s="74">
        <f t="shared" si="18"/>
        <v>0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261</v>
      </c>
      <c r="AM21" s="74">
        <f t="shared" si="21"/>
        <v>0</v>
      </c>
      <c r="AN21" s="74">
        <f t="shared" si="22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3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4"/>
        <v>0</v>
      </c>
      <c r="AY21" s="74">
        <v>0</v>
      </c>
      <c r="AZ21" s="74">
        <v>0</v>
      </c>
      <c r="BA21" s="74">
        <v>0</v>
      </c>
      <c r="BB21" s="74">
        <v>0</v>
      </c>
      <c r="BC21" s="75" t="s">
        <v>261</v>
      </c>
      <c r="BD21" s="74">
        <v>0</v>
      </c>
      <c r="BE21" s="74">
        <v>0</v>
      </c>
      <c r="BF21" s="74">
        <f t="shared" si="25"/>
        <v>0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261</v>
      </c>
      <c r="BO21" s="74">
        <f t="shared" si="28"/>
        <v>162837</v>
      </c>
      <c r="BP21" s="74">
        <f t="shared" si="29"/>
        <v>55707</v>
      </c>
      <c r="BQ21" s="74">
        <v>55707</v>
      </c>
      <c r="BR21" s="74">
        <v>0</v>
      </c>
      <c r="BS21" s="74">
        <v>0</v>
      </c>
      <c r="BT21" s="74">
        <v>0</v>
      </c>
      <c r="BU21" s="74">
        <f t="shared" si="30"/>
        <v>105692</v>
      </c>
      <c r="BV21" s="74"/>
      <c r="BW21" s="74">
        <v>105692</v>
      </c>
      <c r="BX21" s="74">
        <v>0</v>
      </c>
      <c r="BY21" s="74">
        <v>0</v>
      </c>
      <c r="BZ21" s="74">
        <f t="shared" si="31"/>
        <v>1438</v>
      </c>
      <c r="CA21" s="74">
        <v>0</v>
      </c>
      <c r="CB21" s="74">
        <v>1438</v>
      </c>
      <c r="CC21" s="74">
        <v>0</v>
      </c>
      <c r="CD21" s="74">
        <v>0</v>
      </c>
      <c r="CE21" s="75" t="s">
        <v>261</v>
      </c>
      <c r="CF21" s="74">
        <v>0</v>
      </c>
      <c r="CG21" s="74">
        <v>0</v>
      </c>
      <c r="CH21" s="74">
        <f t="shared" si="32"/>
        <v>162837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261</v>
      </c>
      <c r="CQ21" s="74">
        <f t="shared" si="40"/>
        <v>162837</v>
      </c>
      <c r="CR21" s="74">
        <f t="shared" si="41"/>
        <v>55707</v>
      </c>
      <c r="CS21" s="74">
        <f t="shared" si="42"/>
        <v>55707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105692</v>
      </c>
      <c r="CX21" s="74">
        <f t="shared" si="47"/>
        <v>0</v>
      </c>
      <c r="CY21" s="74">
        <f t="shared" si="48"/>
        <v>105692</v>
      </c>
      <c r="CZ21" s="74">
        <f t="shared" si="49"/>
        <v>0</v>
      </c>
      <c r="DA21" s="74">
        <f t="shared" si="50"/>
        <v>0</v>
      </c>
      <c r="DB21" s="74">
        <f t="shared" si="51"/>
        <v>1438</v>
      </c>
      <c r="DC21" s="74">
        <f t="shared" si="52"/>
        <v>0</v>
      </c>
      <c r="DD21" s="74">
        <f t="shared" si="53"/>
        <v>1438</v>
      </c>
      <c r="DE21" s="74">
        <f t="shared" si="54"/>
        <v>0</v>
      </c>
      <c r="DF21" s="74">
        <f t="shared" si="55"/>
        <v>0</v>
      </c>
      <c r="DG21" s="75" t="s">
        <v>261</v>
      </c>
      <c r="DH21" s="74">
        <f t="shared" si="56"/>
        <v>0</v>
      </c>
      <c r="DI21" s="74">
        <f t="shared" si="57"/>
        <v>0</v>
      </c>
      <c r="DJ21" s="74">
        <f t="shared" si="58"/>
        <v>162837</v>
      </c>
    </row>
    <row r="22" spans="1:114" s="50" customFormat="1" ht="12" customHeight="1">
      <c r="A22" s="53" t="s">
        <v>262</v>
      </c>
      <c r="B22" s="54" t="s">
        <v>291</v>
      </c>
      <c r="C22" s="53" t="s">
        <v>292</v>
      </c>
      <c r="D22" s="74">
        <f t="shared" si="6"/>
        <v>61292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61292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61292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4">
        <f t="shared" si="16"/>
        <v>0</v>
      </c>
      <c r="AC22" s="74">
        <f t="shared" si="17"/>
        <v>0</v>
      </c>
      <c r="AD22" s="74">
        <f t="shared" si="18"/>
        <v>61292</v>
      </c>
      <c r="AE22" s="74">
        <f t="shared" si="19"/>
        <v>0</v>
      </c>
      <c r="AF22" s="74">
        <f t="shared" si="20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5" t="s">
        <v>261</v>
      </c>
      <c r="AM22" s="74">
        <f t="shared" si="21"/>
        <v>52988</v>
      </c>
      <c r="AN22" s="74">
        <f t="shared" si="22"/>
        <v>52988</v>
      </c>
      <c r="AO22" s="74">
        <v>52988</v>
      </c>
      <c r="AP22" s="74">
        <v>0</v>
      </c>
      <c r="AQ22" s="74">
        <v>0</v>
      </c>
      <c r="AR22" s="74">
        <v>0</v>
      </c>
      <c r="AS22" s="74">
        <f t="shared" si="23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4"/>
        <v>0</v>
      </c>
      <c r="AY22" s="74">
        <v>0</v>
      </c>
      <c r="AZ22" s="74">
        <v>0</v>
      </c>
      <c r="BA22" s="74">
        <v>0</v>
      </c>
      <c r="BB22" s="74">
        <v>0</v>
      </c>
      <c r="BC22" s="75" t="s">
        <v>261</v>
      </c>
      <c r="BD22" s="74">
        <v>0</v>
      </c>
      <c r="BE22" s="74">
        <v>8304</v>
      </c>
      <c r="BF22" s="74">
        <f t="shared" si="25"/>
        <v>61292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261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261</v>
      </c>
      <c r="CF22" s="74">
        <v>0</v>
      </c>
      <c r="CG22" s="74">
        <v>0</v>
      </c>
      <c r="CH22" s="74">
        <f t="shared" si="32"/>
        <v>0</v>
      </c>
      <c r="CI22" s="74">
        <f t="shared" si="33"/>
        <v>0</v>
      </c>
      <c r="CJ22" s="74">
        <f t="shared" si="34"/>
        <v>0</v>
      </c>
      <c r="CK22" s="74">
        <f t="shared" si="35"/>
        <v>0</v>
      </c>
      <c r="CL22" s="74">
        <f t="shared" si="36"/>
        <v>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261</v>
      </c>
      <c r="CQ22" s="74">
        <f t="shared" si="40"/>
        <v>52988</v>
      </c>
      <c r="CR22" s="74">
        <f t="shared" si="41"/>
        <v>52988</v>
      </c>
      <c r="CS22" s="74">
        <f t="shared" si="42"/>
        <v>52988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0</v>
      </c>
      <c r="DC22" s="74">
        <f t="shared" si="52"/>
        <v>0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5" t="s">
        <v>261</v>
      </c>
      <c r="DH22" s="74">
        <f t="shared" si="56"/>
        <v>0</v>
      </c>
      <c r="DI22" s="74">
        <f t="shared" si="57"/>
        <v>8304</v>
      </c>
      <c r="DJ22" s="74">
        <f t="shared" si="58"/>
        <v>61292</v>
      </c>
    </row>
    <row r="23" spans="1:114" s="50" customFormat="1" ht="12" customHeight="1">
      <c r="A23" s="53" t="s">
        <v>262</v>
      </c>
      <c r="B23" s="54" t="s">
        <v>293</v>
      </c>
      <c r="C23" s="53" t="s">
        <v>294</v>
      </c>
      <c r="D23" s="74">
        <f t="shared" si="6"/>
        <v>3124441</v>
      </c>
      <c r="E23" s="74">
        <f t="shared" si="7"/>
        <v>3128235</v>
      </c>
      <c r="F23" s="74">
        <v>1377435</v>
      </c>
      <c r="G23" s="74">
        <v>0</v>
      </c>
      <c r="H23" s="74">
        <v>1750800</v>
      </c>
      <c r="I23" s="74">
        <v>0</v>
      </c>
      <c r="J23" s="74">
        <v>469346</v>
      </c>
      <c r="K23" s="74">
        <v>0</v>
      </c>
      <c r="L23" s="74">
        <v>-3794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10"/>
        <v>3124441</v>
      </c>
      <c r="W23" s="74">
        <f t="shared" si="11"/>
        <v>3128235</v>
      </c>
      <c r="X23" s="74">
        <f t="shared" si="12"/>
        <v>1377435</v>
      </c>
      <c r="Y23" s="74">
        <f t="shared" si="13"/>
        <v>0</v>
      </c>
      <c r="Z23" s="74">
        <f t="shared" si="14"/>
        <v>1750800</v>
      </c>
      <c r="AA23" s="74">
        <f t="shared" si="15"/>
        <v>0</v>
      </c>
      <c r="AB23" s="74">
        <f t="shared" si="16"/>
        <v>469346</v>
      </c>
      <c r="AC23" s="74">
        <f t="shared" si="17"/>
        <v>0</v>
      </c>
      <c r="AD23" s="74">
        <f t="shared" si="18"/>
        <v>-3794</v>
      </c>
      <c r="AE23" s="74">
        <f t="shared" si="19"/>
        <v>3334799</v>
      </c>
      <c r="AF23" s="74">
        <f t="shared" si="20"/>
        <v>3334799</v>
      </c>
      <c r="AG23" s="74">
        <v>0</v>
      </c>
      <c r="AH23" s="74">
        <v>3334799</v>
      </c>
      <c r="AI23" s="74">
        <v>0</v>
      </c>
      <c r="AJ23" s="74">
        <v>0</v>
      </c>
      <c r="AK23" s="74">
        <v>0</v>
      </c>
      <c r="AL23" s="75" t="s">
        <v>261</v>
      </c>
      <c r="AM23" s="74">
        <f t="shared" si="21"/>
        <v>81709</v>
      </c>
      <c r="AN23" s="74">
        <f t="shared" si="22"/>
        <v>81709</v>
      </c>
      <c r="AO23" s="74">
        <v>81709</v>
      </c>
      <c r="AP23" s="74">
        <v>0</v>
      </c>
      <c r="AQ23" s="74">
        <v>0</v>
      </c>
      <c r="AR23" s="74">
        <v>0</v>
      </c>
      <c r="AS23" s="74">
        <f t="shared" si="23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4"/>
        <v>0</v>
      </c>
      <c r="AY23" s="74">
        <v>0</v>
      </c>
      <c r="AZ23" s="74">
        <v>0</v>
      </c>
      <c r="BA23" s="74">
        <v>0</v>
      </c>
      <c r="BB23" s="74">
        <v>0</v>
      </c>
      <c r="BC23" s="75" t="s">
        <v>261</v>
      </c>
      <c r="BD23" s="74">
        <v>0</v>
      </c>
      <c r="BE23" s="74">
        <v>177279</v>
      </c>
      <c r="BF23" s="74">
        <f t="shared" si="25"/>
        <v>3593787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261</v>
      </c>
      <c r="BO23" s="74">
        <f t="shared" si="28"/>
        <v>0</v>
      </c>
      <c r="BP23" s="74">
        <f t="shared" si="29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30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1"/>
        <v>0</v>
      </c>
      <c r="CA23" s="74">
        <v>0</v>
      </c>
      <c r="CB23" s="74">
        <v>0</v>
      </c>
      <c r="CC23" s="74">
        <v>0</v>
      </c>
      <c r="CD23" s="74">
        <v>0</v>
      </c>
      <c r="CE23" s="75" t="s">
        <v>261</v>
      </c>
      <c r="CF23" s="74">
        <v>0</v>
      </c>
      <c r="CG23" s="74">
        <v>0</v>
      </c>
      <c r="CH23" s="74">
        <f t="shared" si="32"/>
        <v>0</v>
      </c>
      <c r="CI23" s="74">
        <f t="shared" si="33"/>
        <v>3334799</v>
      </c>
      <c r="CJ23" s="74">
        <f t="shared" si="34"/>
        <v>3334799</v>
      </c>
      <c r="CK23" s="74">
        <f t="shared" si="35"/>
        <v>0</v>
      </c>
      <c r="CL23" s="74">
        <f t="shared" si="36"/>
        <v>3334799</v>
      </c>
      <c r="CM23" s="74">
        <f t="shared" si="37"/>
        <v>0</v>
      </c>
      <c r="CN23" s="74">
        <f t="shared" si="38"/>
        <v>0</v>
      </c>
      <c r="CO23" s="74">
        <f t="shared" si="39"/>
        <v>0</v>
      </c>
      <c r="CP23" s="75" t="s">
        <v>261</v>
      </c>
      <c r="CQ23" s="74">
        <f t="shared" si="40"/>
        <v>81709</v>
      </c>
      <c r="CR23" s="74">
        <f t="shared" si="41"/>
        <v>81709</v>
      </c>
      <c r="CS23" s="74">
        <f t="shared" si="42"/>
        <v>81709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5" t="s">
        <v>261</v>
      </c>
      <c r="DH23" s="74">
        <f t="shared" si="56"/>
        <v>0</v>
      </c>
      <c r="DI23" s="74">
        <f t="shared" si="57"/>
        <v>177279</v>
      </c>
      <c r="DJ23" s="74">
        <f t="shared" si="58"/>
        <v>3593787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295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296</v>
      </c>
      <c r="B2" s="147" t="s">
        <v>180</v>
      </c>
      <c r="C2" s="153" t="s">
        <v>297</v>
      </c>
      <c r="D2" s="136" t="s">
        <v>298</v>
      </c>
      <c r="E2" s="103"/>
      <c r="F2" s="103"/>
      <c r="G2" s="103"/>
      <c r="H2" s="103"/>
      <c r="I2" s="103"/>
      <c r="J2" s="103"/>
      <c r="K2" s="103"/>
      <c r="L2" s="104"/>
      <c r="M2" s="136" t="s">
        <v>183</v>
      </c>
      <c r="N2" s="103"/>
      <c r="O2" s="103"/>
      <c r="P2" s="103"/>
      <c r="Q2" s="103"/>
      <c r="R2" s="103"/>
      <c r="S2" s="103"/>
      <c r="T2" s="103"/>
      <c r="U2" s="104"/>
      <c r="V2" s="136" t="s">
        <v>193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188</v>
      </c>
      <c r="E3" s="105"/>
      <c r="F3" s="105"/>
      <c r="G3" s="105"/>
      <c r="H3" s="105"/>
      <c r="I3" s="105"/>
      <c r="J3" s="105"/>
      <c r="K3" s="105"/>
      <c r="L3" s="106"/>
      <c r="M3" s="137" t="s">
        <v>188</v>
      </c>
      <c r="N3" s="105"/>
      <c r="O3" s="105"/>
      <c r="P3" s="105"/>
      <c r="Q3" s="105"/>
      <c r="R3" s="105"/>
      <c r="S3" s="105"/>
      <c r="T3" s="105"/>
      <c r="U3" s="106"/>
      <c r="V3" s="137" t="s">
        <v>189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299</v>
      </c>
      <c r="F4" s="108"/>
      <c r="G4" s="108"/>
      <c r="H4" s="108"/>
      <c r="I4" s="108"/>
      <c r="J4" s="108"/>
      <c r="K4" s="109"/>
      <c r="L4" s="127" t="s">
        <v>300</v>
      </c>
      <c r="M4" s="107"/>
      <c r="N4" s="137" t="s">
        <v>199</v>
      </c>
      <c r="O4" s="108"/>
      <c r="P4" s="108"/>
      <c r="Q4" s="108"/>
      <c r="R4" s="108"/>
      <c r="S4" s="108"/>
      <c r="T4" s="109"/>
      <c r="U4" s="127" t="s">
        <v>198</v>
      </c>
      <c r="V4" s="107"/>
      <c r="W4" s="137" t="s">
        <v>199</v>
      </c>
      <c r="X4" s="108"/>
      <c r="Y4" s="108"/>
      <c r="Z4" s="108"/>
      <c r="AA4" s="108"/>
      <c r="AB4" s="108"/>
      <c r="AC4" s="109"/>
      <c r="AD4" s="127" t="s">
        <v>300</v>
      </c>
    </row>
    <row r="5" spans="1:30" s="45" customFormat="1" ht="23.25" customHeight="1">
      <c r="A5" s="154"/>
      <c r="B5" s="148"/>
      <c r="C5" s="154"/>
      <c r="D5" s="107"/>
      <c r="E5" s="107" t="s">
        <v>184</v>
      </c>
      <c r="F5" s="126" t="s">
        <v>301</v>
      </c>
      <c r="G5" s="126" t="s">
        <v>302</v>
      </c>
      <c r="H5" s="126" t="s">
        <v>303</v>
      </c>
      <c r="I5" s="126" t="s">
        <v>225</v>
      </c>
      <c r="J5" s="126" t="s">
        <v>304</v>
      </c>
      <c r="K5" s="126" t="s">
        <v>305</v>
      </c>
      <c r="L5" s="69"/>
      <c r="M5" s="107"/>
      <c r="N5" s="107" t="s">
        <v>201</v>
      </c>
      <c r="O5" s="126" t="s">
        <v>227</v>
      </c>
      <c r="P5" s="126" t="s">
        <v>302</v>
      </c>
      <c r="Q5" s="126" t="s">
        <v>303</v>
      </c>
      <c r="R5" s="126" t="s">
        <v>306</v>
      </c>
      <c r="S5" s="126" t="s">
        <v>307</v>
      </c>
      <c r="T5" s="126" t="s">
        <v>195</v>
      </c>
      <c r="U5" s="69"/>
      <c r="V5" s="107"/>
      <c r="W5" s="107" t="s">
        <v>193</v>
      </c>
      <c r="X5" s="126" t="s">
        <v>227</v>
      </c>
      <c r="Y5" s="126" t="s">
        <v>302</v>
      </c>
      <c r="Z5" s="126" t="s">
        <v>308</v>
      </c>
      <c r="AA5" s="126" t="s">
        <v>309</v>
      </c>
      <c r="AB5" s="126" t="s">
        <v>304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258</v>
      </c>
      <c r="E6" s="110" t="s">
        <v>258</v>
      </c>
      <c r="F6" s="111" t="s">
        <v>310</v>
      </c>
      <c r="G6" s="111" t="s">
        <v>311</v>
      </c>
      <c r="H6" s="111" t="s">
        <v>310</v>
      </c>
      <c r="I6" s="111" t="s">
        <v>258</v>
      </c>
      <c r="J6" s="111" t="s">
        <v>258</v>
      </c>
      <c r="K6" s="111" t="s">
        <v>258</v>
      </c>
      <c r="L6" s="111" t="s">
        <v>312</v>
      </c>
      <c r="M6" s="110" t="s">
        <v>313</v>
      </c>
      <c r="N6" s="110" t="s">
        <v>312</v>
      </c>
      <c r="O6" s="111" t="s">
        <v>258</v>
      </c>
      <c r="P6" s="111" t="s">
        <v>258</v>
      </c>
      <c r="Q6" s="111" t="s">
        <v>258</v>
      </c>
      <c r="R6" s="111" t="s">
        <v>314</v>
      </c>
      <c r="S6" s="111" t="s">
        <v>313</v>
      </c>
      <c r="T6" s="111" t="s">
        <v>314</v>
      </c>
      <c r="U6" s="111" t="s">
        <v>258</v>
      </c>
      <c r="V6" s="110" t="s">
        <v>258</v>
      </c>
      <c r="W6" s="110" t="s">
        <v>258</v>
      </c>
      <c r="X6" s="111" t="s">
        <v>314</v>
      </c>
      <c r="Y6" s="111" t="s">
        <v>313</v>
      </c>
      <c r="Z6" s="111" t="s">
        <v>314</v>
      </c>
      <c r="AA6" s="111" t="s">
        <v>258</v>
      </c>
      <c r="AB6" s="111" t="s">
        <v>258</v>
      </c>
      <c r="AC6" s="111" t="s">
        <v>258</v>
      </c>
      <c r="AD6" s="111" t="s">
        <v>314</v>
      </c>
    </row>
    <row r="7" spans="1:30" s="50" customFormat="1" ht="12" customHeight="1">
      <c r="A7" s="48" t="s">
        <v>315</v>
      </c>
      <c r="B7" s="63" t="s">
        <v>316</v>
      </c>
      <c r="C7" s="48" t="s">
        <v>193</v>
      </c>
      <c r="D7" s="70">
        <f aca="true" t="shared" si="0" ref="D7:AD7">SUM(D8:D57)</f>
        <v>18547890</v>
      </c>
      <c r="E7" s="70">
        <f t="shared" si="0"/>
        <v>6733038</v>
      </c>
      <c r="F7" s="70">
        <f t="shared" si="0"/>
        <v>1934131</v>
      </c>
      <c r="G7" s="70">
        <f t="shared" si="0"/>
        <v>7364</v>
      </c>
      <c r="H7" s="70">
        <f t="shared" si="0"/>
        <v>2216300</v>
      </c>
      <c r="I7" s="70">
        <f t="shared" si="0"/>
        <v>1536200</v>
      </c>
      <c r="J7" s="70">
        <f t="shared" si="0"/>
        <v>5181665</v>
      </c>
      <c r="K7" s="70">
        <f t="shared" si="0"/>
        <v>1039043</v>
      </c>
      <c r="L7" s="70">
        <f t="shared" si="0"/>
        <v>11814852</v>
      </c>
      <c r="M7" s="70">
        <f t="shared" si="0"/>
        <v>4101043</v>
      </c>
      <c r="N7" s="70">
        <f t="shared" si="0"/>
        <v>1308059</v>
      </c>
      <c r="O7" s="70">
        <f t="shared" si="0"/>
        <v>294</v>
      </c>
      <c r="P7" s="70">
        <f t="shared" si="0"/>
        <v>1048</v>
      </c>
      <c r="Q7" s="70">
        <f t="shared" si="0"/>
        <v>0</v>
      </c>
      <c r="R7" s="70">
        <f t="shared" si="0"/>
        <v>1271125</v>
      </c>
      <c r="S7" s="70">
        <f t="shared" si="0"/>
        <v>2577819</v>
      </c>
      <c r="T7" s="70">
        <f t="shared" si="0"/>
        <v>35592</v>
      </c>
      <c r="U7" s="70">
        <f t="shared" si="0"/>
        <v>2792984</v>
      </c>
      <c r="V7" s="70">
        <f t="shared" si="0"/>
        <v>22648933</v>
      </c>
      <c r="W7" s="70">
        <f t="shared" si="0"/>
        <v>8041097</v>
      </c>
      <c r="X7" s="70">
        <f t="shared" si="0"/>
        <v>1934425</v>
      </c>
      <c r="Y7" s="70">
        <f t="shared" si="0"/>
        <v>8412</v>
      </c>
      <c r="Z7" s="70">
        <f t="shared" si="0"/>
        <v>2216300</v>
      </c>
      <c r="AA7" s="70">
        <f t="shared" si="0"/>
        <v>2807325</v>
      </c>
      <c r="AB7" s="70">
        <f t="shared" si="0"/>
        <v>7759484</v>
      </c>
      <c r="AC7" s="70">
        <f t="shared" si="0"/>
        <v>1074635</v>
      </c>
      <c r="AD7" s="70">
        <f t="shared" si="0"/>
        <v>14607836</v>
      </c>
    </row>
    <row r="8" spans="1:30" s="50" customFormat="1" ht="12" customHeight="1">
      <c r="A8" s="51" t="s">
        <v>259</v>
      </c>
      <c r="B8" s="64" t="s">
        <v>317</v>
      </c>
      <c r="C8" s="51" t="s">
        <v>318</v>
      </c>
      <c r="D8" s="72">
        <f aca="true" t="shared" si="1" ref="D8:D39">SUM(E8,+L8)</f>
        <v>2728572</v>
      </c>
      <c r="E8" s="72">
        <f aca="true" t="shared" si="2" ref="E8:E39">+SUM(F8:I8,K8)</f>
        <v>659984</v>
      </c>
      <c r="F8" s="72">
        <v>176067</v>
      </c>
      <c r="G8" s="72">
        <v>0</v>
      </c>
      <c r="H8" s="72">
        <v>4400</v>
      </c>
      <c r="I8" s="72">
        <v>344092</v>
      </c>
      <c r="J8" s="73">
        <v>0</v>
      </c>
      <c r="K8" s="72">
        <v>135425</v>
      </c>
      <c r="L8" s="72">
        <v>2068588</v>
      </c>
      <c r="M8" s="72">
        <f aca="true" t="shared" si="3" ref="M8:M39">SUM(N8,+U8)</f>
        <v>247979</v>
      </c>
      <c r="N8" s="72">
        <f aca="true" t="shared" si="4" ref="N8:N39">+SUM(O8:R8,T8)</f>
        <v>1587</v>
      </c>
      <c r="O8" s="72">
        <v>0</v>
      </c>
      <c r="P8" s="72">
        <v>0</v>
      </c>
      <c r="Q8" s="72">
        <v>0</v>
      </c>
      <c r="R8" s="72">
        <v>1587</v>
      </c>
      <c r="S8" s="73">
        <v>0</v>
      </c>
      <c r="T8" s="72">
        <v>0</v>
      </c>
      <c r="U8" s="72">
        <v>246392</v>
      </c>
      <c r="V8" s="72">
        <f aca="true" t="shared" si="5" ref="V8:V39">+SUM(D8,M8)</f>
        <v>2976551</v>
      </c>
      <c r="W8" s="72">
        <f aca="true" t="shared" si="6" ref="W8:W39">+SUM(E8,N8)</f>
        <v>661571</v>
      </c>
      <c r="X8" s="72">
        <f aca="true" t="shared" si="7" ref="X8:X39">+SUM(F8,O8)</f>
        <v>176067</v>
      </c>
      <c r="Y8" s="72">
        <f aca="true" t="shared" si="8" ref="Y8:Y39">+SUM(G8,P8)</f>
        <v>0</v>
      </c>
      <c r="Z8" s="72">
        <f aca="true" t="shared" si="9" ref="Z8:Z39">+SUM(H8,Q8)</f>
        <v>4400</v>
      </c>
      <c r="AA8" s="72">
        <f aca="true" t="shared" si="10" ref="AA8:AA39">+SUM(I8,R8)</f>
        <v>345679</v>
      </c>
      <c r="AB8" s="73">
        <v>0</v>
      </c>
      <c r="AC8" s="72">
        <f aca="true" t="shared" si="11" ref="AC8:AC39">+SUM(K8,T8)</f>
        <v>135425</v>
      </c>
      <c r="AD8" s="72">
        <f aca="true" t="shared" si="12" ref="AD8:AD39">+SUM(L8,U8)</f>
        <v>2314980</v>
      </c>
    </row>
    <row r="9" spans="1:30" s="50" customFormat="1" ht="12" customHeight="1">
      <c r="A9" s="51" t="s">
        <v>315</v>
      </c>
      <c r="B9" s="64" t="s">
        <v>319</v>
      </c>
      <c r="C9" s="51" t="s">
        <v>320</v>
      </c>
      <c r="D9" s="72">
        <f t="shared" si="1"/>
        <v>586485</v>
      </c>
      <c r="E9" s="72">
        <f t="shared" si="2"/>
        <v>28689</v>
      </c>
      <c r="F9" s="72">
        <v>0</v>
      </c>
      <c r="G9" s="72">
        <v>0</v>
      </c>
      <c r="H9" s="72">
        <v>0</v>
      </c>
      <c r="I9" s="72">
        <v>0</v>
      </c>
      <c r="J9" s="73">
        <v>0</v>
      </c>
      <c r="K9" s="72">
        <v>28689</v>
      </c>
      <c r="L9" s="72">
        <v>557796</v>
      </c>
      <c r="M9" s="72">
        <f t="shared" si="3"/>
        <v>107904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107904</v>
      </c>
      <c r="V9" s="72">
        <f t="shared" si="5"/>
        <v>694389</v>
      </c>
      <c r="W9" s="72">
        <f t="shared" si="6"/>
        <v>28689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0</v>
      </c>
      <c r="AB9" s="73">
        <v>0</v>
      </c>
      <c r="AC9" s="72">
        <f t="shared" si="11"/>
        <v>28689</v>
      </c>
      <c r="AD9" s="72">
        <f t="shared" si="12"/>
        <v>665700</v>
      </c>
    </row>
    <row r="10" spans="1:30" s="50" customFormat="1" ht="12" customHeight="1">
      <c r="A10" s="51" t="s">
        <v>259</v>
      </c>
      <c r="B10" s="64" t="s">
        <v>321</v>
      </c>
      <c r="C10" s="51" t="s">
        <v>322</v>
      </c>
      <c r="D10" s="72">
        <f t="shared" si="1"/>
        <v>637153</v>
      </c>
      <c r="E10" s="72">
        <f t="shared" si="2"/>
        <v>0</v>
      </c>
      <c r="F10" s="72">
        <v>0</v>
      </c>
      <c r="G10" s="72">
        <v>0</v>
      </c>
      <c r="H10" s="72">
        <v>0</v>
      </c>
      <c r="I10" s="72">
        <v>0</v>
      </c>
      <c r="J10" s="73">
        <v>0</v>
      </c>
      <c r="K10" s="72">
        <v>0</v>
      </c>
      <c r="L10" s="72">
        <v>637153</v>
      </c>
      <c r="M10" s="72">
        <f t="shared" si="3"/>
        <v>95212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95212</v>
      </c>
      <c r="V10" s="72">
        <f t="shared" si="5"/>
        <v>732365</v>
      </c>
      <c r="W10" s="72">
        <f t="shared" si="6"/>
        <v>0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0</v>
      </c>
      <c r="AB10" s="73">
        <v>0</v>
      </c>
      <c r="AC10" s="72">
        <f t="shared" si="11"/>
        <v>0</v>
      </c>
      <c r="AD10" s="72">
        <f t="shared" si="12"/>
        <v>732365</v>
      </c>
    </row>
    <row r="11" spans="1:30" s="50" customFormat="1" ht="12" customHeight="1">
      <c r="A11" s="51" t="s">
        <v>315</v>
      </c>
      <c r="B11" s="64" t="s">
        <v>323</v>
      </c>
      <c r="C11" s="51" t="s">
        <v>324</v>
      </c>
      <c r="D11" s="72">
        <f t="shared" si="1"/>
        <v>708716</v>
      </c>
      <c r="E11" s="72">
        <f t="shared" si="2"/>
        <v>113257</v>
      </c>
      <c r="F11" s="72">
        <v>0</v>
      </c>
      <c r="G11" s="72">
        <v>0</v>
      </c>
      <c r="H11" s="72">
        <v>0</v>
      </c>
      <c r="I11" s="72">
        <v>98488</v>
      </c>
      <c r="J11" s="73">
        <v>0</v>
      </c>
      <c r="K11" s="72">
        <v>14769</v>
      </c>
      <c r="L11" s="72">
        <v>595459</v>
      </c>
      <c r="M11" s="72">
        <f t="shared" si="3"/>
        <v>315814</v>
      </c>
      <c r="N11" s="72">
        <f t="shared" si="4"/>
        <v>109509</v>
      </c>
      <c r="O11" s="72">
        <v>0</v>
      </c>
      <c r="P11" s="72">
        <v>0</v>
      </c>
      <c r="Q11" s="72">
        <v>0</v>
      </c>
      <c r="R11" s="72">
        <v>109509</v>
      </c>
      <c r="S11" s="73">
        <v>0</v>
      </c>
      <c r="T11" s="72">
        <v>0</v>
      </c>
      <c r="U11" s="72">
        <v>206305</v>
      </c>
      <c r="V11" s="72">
        <f t="shared" si="5"/>
        <v>1024530</v>
      </c>
      <c r="W11" s="72">
        <f t="shared" si="6"/>
        <v>222766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207997</v>
      </c>
      <c r="AB11" s="73">
        <v>0</v>
      </c>
      <c r="AC11" s="72">
        <f t="shared" si="11"/>
        <v>14769</v>
      </c>
      <c r="AD11" s="72">
        <f t="shared" si="12"/>
        <v>801764</v>
      </c>
    </row>
    <row r="12" spans="1:30" s="50" customFormat="1" ht="12" customHeight="1">
      <c r="A12" s="53" t="s">
        <v>259</v>
      </c>
      <c r="B12" s="54" t="s">
        <v>325</v>
      </c>
      <c r="C12" s="53" t="s">
        <v>326</v>
      </c>
      <c r="D12" s="74">
        <f t="shared" si="1"/>
        <v>728644</v>
      </c>
      <c r="E12" s="74">
        <f t="shared" si="2"/>
        <v>278777</v>
      </c>
      <c r="F12" s="74">
        <v>0</v>
      </c>
      <c r="G12" s="74">
        <v>0</v>
      </c>
      <c r="H12" s="74">
        <v>0</v>
      </c>
      <c r="I12" s="74">
        <v>237348</v>
      </c>
      <c r="J12" s="75">
        <v>0</v>
      </c>
      <c r="K12" s="74">
        <v>41429</v>
      </c>
      <c r="L12" s="74">
        <v>449867</v>
      </c>
      <c r="M12" s="74">
        <f t="shared" si="3"/>
        <v>288586</v>
      </c>
      <c r="N12" s="74">
        <f t="shared" si="4"/>
        <v>166121</v>
      </c>
      <c r="O12" s="74">
        <v>0</v>
      </c>
      <c r="P12" s="74">
        <v>0</v>
      </c>
      <c r="Q12" s="74">
        <v>0</v>
      </c>
      <c r="R12" s="74">
        <v>166121</v>
      </c>
      <c r="S12" s="75">
        <v>0</v>
      </c>
      <c r="T12" s="74">
        <v>0</v>
      </c>
      <c r="U12" s="74">
        <v>122465</v>
      </c>
      <c r="V12" s="74">
        <f t="shared" si="5"/>
        <v>1017230</v>
      </c>
      <c r="W12" s="74">
        <f t="shared" si="6"/>
        <v>444898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403469</v>
      </c>
      <c r="AB12" s="75">
        <v>0</v>
      </c>
      <c r="AC12" s="74">
        <f t="shared" si="11"/>
        <v>41429</v>
      </c>
      <c r="AD12" s="74">
        <f t="shared" si="12"/>
        <v>572332</v>
      </c>
    </row>
    <row r="13" spans="1:30" s="50" customFormat="1" ht="12" customHeight="1">
      <c r="A13" s="53" t="s">
        <v>315</v>
      </c>
      <c r="B13" s="54" t="s">
        <v>327</v>
      </c>
      <c r="C13" s="53" t="s">
        <v>328</v>
      </c>
      <c r="D13" s="74">
        <f t="shared" si="1"/>
        <v>217960</v>
      </c>
      <c r="E13" s="74">
        <f t="shared" si="2"/>
        <v>0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0</v>
      </c>
      <c r="L13" s="74">
        <v>217960</v>
      </c>
      <c r="M13" s="74">
        <f t="shared" si="3"/>
        <v>84257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84257</v>
      </c>
      <c r="V13" s="74">
        <f t="shared" si="5"/>
        <v>302217</v>
      </c>
      <c r="W13" s="74">
        <f t="shared" si="6"/>
        <v>0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0</v>
      </c>
      <c r="AD13" s="74">
        <f t="shared" si="12"/>
        <v>302217</v>
      </c>
    </row>
    <row r="14" spans="1:30" s="50" customFormat="1" ht="12" customHeight="1">
      <c r="A14" s="53" t="s">
        <v>259</v>
      </c>
      <c r="B14" s="54" t="s">
        <v>329</v>
      </c>
      <c r="C14" s="53" t="s">
        <v>330</v>
      </c>
      <c r="D14" s="74">
        <f t="shared" si="1"/>
        <v>276010</v>
      </c>
      <c r="E14" s="74">
        <f t="shared" si="2"/>
        <v>13045</v>
      </c>
      <c r="F14" s="74">
        <v>0</v>
      </c>
      <c r="G14" s="74">
        <v>0</v>
      </c>
      <c r="H14" s="74">
        <v>0</v>
      </c>
      <c r="I14" s="74">
        <v>0</v>
      </c>
      <c r="J14" s="75">
        <v>0</v>
      </c>
      <c r="K14" s="74">
        <v>13045</v>
      </c>
      <c r="L14" s="74">
        <v>262965</v>
      </c>
      <c r="M14" s="74">
        <f t="shared" si="3"/>
        <v>208586</v>
      </c>
      <c r="N14" s="74">
        <f t="shared" si="4"/>
        <v>98342</v>
      </c>
      <c r="O14" s="74">
        <v>0</v>
      </c>
      <c r="P14" s="74">
        <v>0</v>
      </c>
      <c r="Q14" s="74">
        <v>0</v>
      </c>
      <c r="R14" s="74">
        <v>98326</v>
      </c>
      <c r="S14" s="75">
        <v>0</v>
      </c>
      <c r="T14" s="74">
        <v>16</v>
      </c>
      <c r="U14" s="74">
        <v>110244</v>
      </c>
      <c r="V14" s="74">
        <f t="shared" si="5"/>
        <v>484596</v>
      </c>
      <c r="W14" s="74">
        <f t="shared" si="6"/>
        <v>111387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98326</v>
      </c>
      <c r="AB14" s="75">
        <v>0</v>
      </c>
      <c r="AC14" s="74">
        <f t="shared" si="11"/>
        <v>13061</v>
      </c>
      <c r="AD14" s="74">
        <f t="shared" si="12"/>
        <v>373209</v>
      </c>
    </row>
    <row r="15" spans="1:30" s="50" customFormat="1" ht="12" customHeight="1">
      <c r="A15" s="53" t="s">
        <v>315</v>
      </c>
      <c r="B15" s="54" t="s">
        <v>331</v>
      </c>
      <c r="C15" s="53" t="s">
        <v>332</v>
      </c>
      <c r="D15" s="74">
        <f t="shared" si="1"/>
        <v>944824</v>
      </c>
      <c r="E15" s="74">
        <f t="shared" si="2"/>
        <v>0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0</v>
      </c>
      <c r="L15" s="74">
        <v>944824</v>
      </c>
      <c r="M15" s="74">
        <f t="shared" si="3"/>
        <v>338204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338204</v>
      </c>
      <c r="V15" s="74">
        <f t="shared" si="5"/>
        <v>1283028</v>
      </c>
      <c r="W15" s="74">
        <f t="shared" si="6"/>
        <v>0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0</v>
      </c>
      <c r="AB15" s="75">
        <v>0</v>
      </c>
      <c r="AC15" s="74">
        <f t="shared" si="11"/>
        <v>0</v>
      </c>
      <c r="AD15" s="74">
        <f t="shared" si="12"/>
        <v>1283028</v>
      </c>
    </row>
    <row r="16" spans="1:30" s="50" customFormat="1" ht="12" customHeight="1">
      <c r="A16" s="53" t="s">
        <v>259</v>
      </c>
      <c r="B16" s="54" t="s">
        <v>333</v>
      </c>
      <c r="C16" s="53" t="s">
        <v>334</v>
      </c>
      <c r="D16" s="74">
        <f t="shared" si="1"/>
        <v>339195</v>
      </c>
      <c r="E16" s="74">
        <f t="shared" si="2"/>
        <v>15144</v>
      </c>
      <c r="F16" s="74">
        <v>0</v>
      </c>
      <c r="G16" s="74">
        <v>0</v>
      </c>
      <c r="H16" s="74">
        <v>0</v>
      </c>
      <c r="I16" s="74">
        <v>10918</v>
      </c>
      <c r="J16" s="75">
        <v>0</v>
      </c>
      <c r="K16" s="74">
        <v>4226</v>
      </c>
      <c r="L16" s="74">
        <v>324051</v>
      </c>
      <c r="M16" s="74">
        <f t="shared" si="3"/>
        <v>44314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44314</v>
      </c>
      <c r="V16" s="74">
        <f t="shared" si="5"/>
        <v>383509</v>
      </c>
      <c r="W16" s="74">
        <f t="shared" si="6"/>
        <v>15144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10918</v>
      </c>
      <c r="AB16" s="75">
        <v>0</v>
      </c>
      <c r="AC16" s="74">
        <f t="shared" si="11"/>
        <v>4226</v>
      </c>
      <c r="AD16" s="74">
        <f t="shared" si="12"/>
        <v>368365</v>
      </c>
    </row>
    <row r="17" spans="1:30" s="50" customFormat="1" ht="12" customHeight="1">
      <c r="A17" s="53" t="s">
        <v>315</v>
      </c>
      <c r="B17" s="54" t="s">
        <v>335</v>
      </c>
      <c r="C17" s="53" t="s">
        <v>336</v>
      </c>
      <c r="D17" s="74">
        <f t="shared" si="1"/>
        <v>1217012</v>
      </c>
      <c r="E17" s="74">
        <f t="shared" si="2"/>
        <v>503605</v>
      </c>
      <c r="F17" s="74">
        <v>0</v>
      </c>
      <c r="G17" s="74">
        <v>7364</v>
      </c>
      <c r="H17" s="74">
        <v>0</v>
      </c>
      <c r="I17" s="74">
        <v>127765</v>
      </c>
      <c r="J17" s="75">
        <v>0</v>
      </c>
      <c r="K17" s="74">
        <v>368476</v>
      </c>
      <c r="L17" s="74">
        <v>713407</v>
      </c>
      <c r="M17" s="74">
        <f t="shared" si="3"/>
        <v>83116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83116</v>
      </c>
      <c r="V17" s="74">
        <f t="shared" si="5"/>
        <v>1300128</v>
      </c>
      <c r="W17" s="74">
        <f t="shared" si="6"/>
        <v>503605</v>
      </c>
      <c r="X17" s="74">
        <f t="shared" si="7"/>
        <v>0</v>
      </c>
      <c r="Y17" s="74">
        <f t="shared" si="8"/>
        <v>7364</v>
      </c>
      <c r="Z17" s="74">
        <f t="shared" si="9"/>
        <v>0</v>
      </c>
      <c r="AA17" s="74">
        <f t="shared" si="10"/>
        <v>127765</v>
      </c>
      <c r="AB17" s="75">
        <v>0</v>
      </c>
      <c r="AC17" s="74">
        <f t="shared" si="11"/>
        <v>368476</v>
      </c>
      <c r="AD17" s="74">
        <f t="shared" si="12"/>
        <v>796523</v>
      </c>
    </row>
    <row r="18" spans="1:30" s="50" customFormat="1" ht="12" customHeight="1">
      <c r="A18" s="53" t="s">
        <v>259</v>
      </c>
      <c r="B18" s="54" t="s">
        <v>337</v>
      </c>
      <c r="C18" s="53" t="s">
        <v>338</v>
      </c>
      <c r="D18" s="74">
        <f t="shared" si="1"/>
        <v>369143</v>
      </c>
      <c r="E18" s="74">
        <f t="shared" si="2"/>
        <v>14395</v>
      </c>
      <c r="F18" s="74">
        <v>0</v>
      </c>
      <c r="G18" s="74">
        <v>0</v>
      </c>
      <c r="H18" s="74">
        <v>0</v>
      </c>
      <c r="I18" s="74">
        <v>197</v>
      </c>
      <c r="J18" s="75">
        <v>0</v>
      </c>
      <c r="K18" s="74">
        <v>14198</v>
      </c>
      <c r="L18" s="74">
        <v>354748</v>
      </c>
      <c r="M18" s="74">
        <f t="shared" si="3"/>
        <v>84814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84814</v>
      </c>
      <c r="V18" s="74">
        <f t="shared" si="5"/>
        <v>453957</v>
      </c>
      <c r="W18" s="74">
        <f t="shared" si="6"/>
        <v>14395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197</v>
      </c>
      <c r="AB18" s="75">
        <v>0</v>
      </c>
      <c r="AC18" s="74">
        <f t="shared" si="11"/>
        <v>14198</v>
      </c>
      <c r="AD18" s="74">
        <f t="shared" si="12"/>
        <v>439562</v>
      </c>
    </row>
    <row r="19" spans="1:30" s="50" customFormat="1" ht="12" customHeight="1">
      <c r="A19" s="53" t="s">
        <v>315</v>
      </c>
      <c r="B19" s="54" t="s">
        <v>339</v>
      </c>
      <c r="C19" s="53" t="s">
        <v>340</v>
      </c>
      <c r="D19" s="74">
        <f t="shared" si="1"/>
        <v>405904</v>
      </c>
      <c r="E19" s="74">
        <f t="shared" si="2"/>
        <v>28939</v>
      </c>
      <c r="F19" s="74">
        <v>0</v>
      </c>
      <c r="G19" s="74">
        <v>0</v>
      </c>
      <c r="H19" s="74">
        <v>0</v>
      </c>
      <c r="I19" s="74">
        <v>28849</v>
      </c>
      <c r="J19" s="75">
        <v>0</v>
      </c>
      <c r="K19" s="74">
        <v>90</v>
      </c>
      <c r="L19" s="74">
        <v>376965</v>
      </c>
      <c r="M19" s="74">
        <f t="shared" si="3"/>
        <v>112511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112511</v>
      </c>
      <c r="V19" s="74">
        <f t="shared" si="5"/>
        <v>518415</v>
      </c>
      <c r="W19" s="74">
        <f t="shared" si="6"/>
        <v>28939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28849</v>
      </c>
      <c r="AB19" s="75">
        <v>0</v>
      </c>
      <c r="AC19" s="74">
        <f t="shared" si="11"/>
        <v>90</v>
      </c>
      <c r="AD19" s="74">
        <f t="shared" si="12"/>
        <v>489476</v>
      </c>
    </row>
    <row r="20" spans="1:30" s="50" customFormat="1" ht="12" customHeight="1">
      <c r="A20" s="53" t="s">
        <v>259</v>
      </c>
      <c r="B20" s="54" t="s">
        <v>341</v>
      </c>
      <c r="C20" s="53" t="s">
        <v>342</v>
      </c>
      <c r="D20" s="74">
        <f t="shared" si="1"/>
        <v>1380551</v>
      </c>
      <c r="E20" s="74">
        <f t="shared" si="2"/>
        <v>10933</v>
      </c>
      <c r="F20" s="74">
        <v>0</v>
      </c>
      <c r="G20" s="74">
        <v>0</v>
      </c>
      <c r="H20" s="74">
        <v>0</v>
      </c>
      <c r="I20" s="74">
        <v>1417</v>
      </c>
      <c r="J20" s="75">
        <v>0</v>
      </c>
      <c r="K20" s="74">
        <v>9516</v>
      </c>
      <c r="L20" s="74">
        <v>1369618</v>
      </c>
      <c r="M20" s="74">
        <f t="shared" si="3"/>
        <v>324451</v>
      </c>
      <c r="N20" s="74">
        <f t="shared" si="4"/>
        <v>123</v>
      </c>
      <c r="O20" s="74">
        <v>0</v>
      </c>
      <c r="P20" s="74">
        <v>0</v>
      </c>
      <c r="Q20" s="74">
        <v>0</v>
      </c>
      <c r="R20" s="74">
        <v>123</v>
      </c>
      <c r="S20" s="75">
        <v>0</v>
      </c>
      <c r="T20" s="74">
        <v>0</v>
      </c>
      <c r="U20" s="74">
        <v>324328</v>
      </c>
      <c r="V20" s="74">
        <f t="shared" si="5"/>
        <v>1705002</v>
      </c>
      <c r="W20" s="74">
        <f t="shared" si="6"/>
        <v>11056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1540</v>
      </c>
      <c r="AB20" s="75">
        <v>0</v>
      </c>
      <c r="AC20" s="74">
        <f t="shared" si="11"/>
        <v>9516</v>
      </c>
      <c r="AD20" s="74">
        <f t="shared" si="12"/>
        <v>1693946</v>
      </c>
    </row>
    <row r="21" spans="1:30" s="50" customFormat="1" ht="12" customHeight="1">
      <c r="A21" s="53" t="s">
        <v>315</v>
      </c>
      <c r="B21" s="54" t="s">
        <v>343</v>
      </c>
      <c r="C21" s="53" t="s">
        <v>344</v>
      </c>
      <c r="D21" s="74">
        <f t="shared" si="1"/>
        <v>299856</v>
      </c>
      <c r="E21" s="74">
        <f t="shared" si="2"/>
        <v>22297</v>
      </c>
      <c r="F21" s="74">
        <v>0</v>
      </c>
      <c r="G21" s="74">
        <v>0</v>
      </c>
      <c r="H21" s="74">
        <v>0</v>
      </c>
      <c r="I21" s="74">
        <v>17047</v>
      </c>
      <c r="J21" s="75">
        <v>0</v>
      </c>
      <c r="K21" s="74">
        <v>5250</v>
      </c>
      <c r="L21" s="74">
        <v>277559</v>
      </c>
      <c r="M21" s="74">
        <f t="shared" si="3"/>
        <v>60893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60893</v>
      </c>
      <c r="V21" s="74">
        <f t="shared" si="5"/>
        <v>360749</v>
      </c>
      <c r="W21" s="74">
        <f t="shared" si="6"/>
        <v>22297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17047</v>
      </c>
      <c r="AB21" s="75">
        <v>0</v>
      </c>
      <c r="AC21" s="74">
        <f t="shared" si="11"/>
        <v>5250</v>
      </c>
      <c r="AD21" s="74">
        <f t="shared" si="12"/>
        <v>338452</v>
      </c>
    </row>
    <row r="22" spans="1:30" s="50" customFormat="1" ht="12" customHeight="1">
      <c r="A22" s="53" t="s">
        <v>259</v>
      </c>
      <c r="B22" s="54" t="s">
        <v>345</v>
      </c>
      <c r="C22" s="53" t="s">
        <v>346</v>
      </c>
      <c r="D22" s="74">
        <f t="shared" si="1"/>
        <v>66349</v>
      </c>
      <c r="E22" s="74">
        <f t="shared" si="2"/>
        <v>5412</v>
      </c>
      <c r="F22" s="74">
        <v>0</v>
      </c>
      <c r="G22" s="74">
        <v>0</v>
      </c>
      <c r="H22" s="74">
        <v>0</v>
      </c>
      <c r="I22" s="74">
        <v>2460</v>
      </c>
      <c r="J22" s="75">
        <v>0</v>
      </c>
      <c r="K22" s="74">
        <v>2952</v>
      </c>
      <c r="L22" s="74">
        <v>60937</v>
      </c>
      <c r="M22" s="74">
        <f t="shared" si="3"/>
        <v>20822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20822</v>
      </c>
      <c r="V22" s="74">
        <f t="shared" si="5"/>
        <v>87171</v>
      </c>
      <c r="W22" s="74">
        <f t="shared" si="6"/>
        <v>5412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2460</v>
      </c>
      <c r="AB22" s="75">
        <v>0</v>
      </c>
      <c r="AC22" s="74">
        <f t="shared" si="11"/>
        <v>2952</v>
      </c>
      <c r="AD22" s="74">
        <f t="shared" si="12"/>
        <v>81759</v>
      </c>
    </row>
    <row r="23" spans="1:30" s="50" customFormat="1" ht="12" customHeight="1">
      <c r="A23" s="53" t="s">
        <v>315</v>
      </c>
      <c r="B23" s="54" t="s">
        <v>347</v>
      </c>
      <c r="C23" s="53" t="s">
        <v>348</v>
      </c>
      <c r="D23" s="74">
        <f t="shared" si="1"/>
        <v>99502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99502</v>
      </c>
      <c r="M23" s="74">
        <f t="shared" si="3"/>
        <v>51491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51491</v>
      </c>
      <c r="V23" s="74">
        <f t="shared" si="5"/>
        <v>150993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150993</v>
      </c>
    </row>
    <row r="24" spans="1:30" s="50" customFormat="1" ht="12" customHeight="1">
      <c r="A24" s="53" t="s">
        <v>259</v>
      </c>
      <c r="B24" s="54" t="s">
        <v>349</v>
      </c>
      <c r="C24" s="53" t="s">
        <v>350</v>
      </c>
      <c r="D24" s="74">
        <f t="shared" si="1"/>
        <v>718566</v>
      </c>
      <c r="E24" s="74">
        <f t="shared" si="2"/>
        <v>222292</v>
      </c>
      <c r="F24" s="74">
        <v>5955</v>
      </c>
      <c r="G24" s="74">
        <v>0</v>
      </c>
      <c r="H24" s="74">
        <v>0</v>
      </c>
      <c r="I24" s="74">
        <v>65249</v>
      </c>
      <c r="J24" s="75">
        <v>0</v>
      </c>
      <c r="K24" s="74">
        <v>151088</v>
      </c>
      <c r="L24" s="74">
        <v>496274</v>
      </c>
      <c r="M24" s="74">
        <f t="shared" si="3"/>
        <v>161375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161375</v>
      </c>
      <c r="V24" s="74">
        <f t="shared" si="5"/>
        <v>879941</v>
      </c>
      <c r="W24" s="74">
        <f t="shared" si="6"/>
        <v>222292</v>
      </c>
      <c r="X24" s="74">
        <f t="shared" si="7"/>
        <v>5955</v>
      </c>
      <c r="Y24" s="74">
        <f t="shared" si="8"/>
        <v>0</v>
      </c>
      <c r="Z24" s="74">
        <f t="shared" si="9"/>
        <v>0</v>
      </c>
      <c r="AA24" s="74">
        <f t="shared" si="10"/>
        <v>65249</v>
      </c>
      <c r="AB24" s="75">
        <v>0</v>
      </c>
      <c r="AC24" s="74">
        <f t="shared" si="11"/>
        <v>151088</v>
      </c>
      <c r="AD24" s="74">
        <f t="shared" si="12"/>
        <v>657649</v>
      </c>
    </row>
    <row r="25" spans="1:30" s="50" customFormat="1" ht="12" customHeight="1">
      <c r="A25" s="53" t="s">
        <v>351</v>
      </c>
      <c r="B25" s="54" t="s">
        <v>352</v>
      </c>
      <c r="C25" s="53" t="s">
        <v>353</v>
      </c>
      <c r="D25" s="74">
        <f t="shared" si="1"/>
        <v>253472</v>
      </c>
      <c r="E25" s="74">
        <f t="shared" si="2"/>
        <v>829</v>
      </c>
      <c r="F25" s="74">
        <v>0</v>
      </c>
      <c r="G25" s="74">
        <v>0</v>
      </c>
      <c r="H25" s="74">
        <v>0</v>
      </c>
      <c r="I25" s="74">
        <v>829</v>
      </c>
      <c r="J25" s="75">
        <v>0</v>
      </c>
      <c r="K25" s="74">
        <v>0</v>
      </c>
      <c r="L25" s="74">
        <v>252643</v>
      </c>
      <c r="M25" s="74">
        <f t="shared" si="3"/>
        <v>58027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58027</v>
      </c>
      <c r="V25" s="74">
        <f t="shared" si="5"/>
        <v>311499</v>
      </c>
      <c r="W25" s="74">
        <f t="shared" si="6"/>
        <v>829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829</v>
      </c>
      <c r="AB25" s="75">
        <v>0</v>
      </c>
      <c r="AC25" s="74">
        <f t="shared" si="11"/>
        <v>0</v>
      </c>
      <c r="AD25" s="74">
        <f t="shared" si="12"/>
        <v>310670</v>
      </c>
    </row>
    <row r="26" spans="1:30" s="50" customFormat="1" ht="12" customHeight="1">
      <c r="A26" s="53" t="s">
        <v>259</v>
      </c>
      <c r="B26" s="54" t="s">
        <v>354</v>
      </c>
      <c r="C26" s="53" t="s">
        <v>355</v>
      </c>
      <c r="D26" s="74">
        <f t="shared" si="1"/>
        <v>219344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219344</v>
      </c>
      <c r="M26" s="74">
        <f t="shared" si="3"/>
        <v>38819</v>
      </c>
      <c r="N26" s="74">
        <f t="shared" si="4"/>
        <v>1342</v>
      </c>
      <c r="O26" s="74">
        <v>294</v>
      </c>
      <c r="P26" s="74">
        <v>1048</v>
      </c>
      <c r="Q26" s="74">
        <v>0</v>
      </c>
      <c r="R26" s="74">
        <v>0</v>
      </c>
      <c r="S26" s="75">
        <v>0</v>
      </c>
      <c r="T26" s="74">
        <v>0</v>
      </c>
      <c r="U26" s="74">
        <v>37477</v>
      </c>
      <c r="V26" s="74">
        <f t="shared" si="5"/>
        <v>258163</v>
      </c>
      <c r="W26" s="74">
        <f t="shared" si="6"/>
        <v>1342</v>
      </c>
      <c r="X26" s="74">
        <f t="shared" si="7"/>
        <v>294</v>
      </c>
      <c r="Y26" s="74">
        <f t="shared" si="8"/>
        <v>1048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256821</v>
      </c>
    </row>
    <row r="27" spans="1:30" s="50" customFormat="1" ht="12" customHeight="1">
      <c r="A27" s="53" t="s">
        <v>351</v>
      </c>
      <c r="B27" s="54" t="s">
        <v>356</v>
      </c>
      <c r="C27" s="53" t="s">
        <v>357</v>
      </c>
      <c r="D27" s="74">
        <f t="shared" si="1"/>
        <v>82609</v>
      </c>
      <c r="E27" s="74">
        <f t="shared" si="2"/>
        <v>2859</v>
      </c>
      <c r="F27" s="74">
        <v>0</v>
      </c>
      <c r="G27" s="74">
        <v>0</v>
      </c>
      <c r="H27" s="74">
        <v>0</v>
      </c>
      <c r="I27" s="74">
        <v>2355</v>
      </c>
      <c r="J27" s="75">
        <v>0</v>
      </c>
      <c r="K27" s="74">
        <v>504</v>
      </c>
      <c r="L27" s="74">
        <v>79750</v>
      </c>
      <c r="M27" s="74">
        <f t="shared" si="3"/>
        <v>32933</v>
      </c>
      <c r="N27" s="74">
        <f t="shared" si="4"/>
        <v>8321</v>
      </c>
      <c r="O27" s="74">
        <v>0</v>
      </c>
      <c r="P27" s="74">
        <v>0</v>
      </c>
      <c r="Q27" s="74">
        <v>0</v>
      </c>
      <c r="R27" s="74">
        <v>8321</v>
      </c>
      <c r="S27" s="75">
        <v>0</v>
      </c>
      <c r="T27" s="74">
        <v>0</v>
      </c>
      <c r="U27" s="74">
        <v>24612</v>
      </c>
      <c r="V27" s="74">
        <f t="shared" si="5"/>
        <v>115542</v>
      </c>
      <c r="W27" s="74">
        <f t="shared" si="6"/>
        <v>11180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10676</v>
      </c>
      <c r="AB27" s="75">
        <v>0</v>
      </c>
      <c r="AC27" s="74">
        <f t="shared" si="11"/>
        <v>504</v>
      </c>
      <c r="AD27" s="74">
        <f t="shared" si="12"/>
        <v>104362</v>
      </c>
    </row>
    <row r="28" spans="1:30" s="50" customFormat="1" ht="12" customHeight="1">
      <c r="A28" s="53" t="s">
        <v>259</v>
      </c>
      <c r="B28" s="54" t="s">
        <v>358</v>
      </c>
      <c r="C28" s="53" t="s">
        <v>359</v>
      </c>
      <c r="D28" s="74">
        <f t="shared" si="1"/>
        <v>99410</v>
      </c>
      <c r="E28" s="74">
        <f t="shared" si="2"/>
        <v>836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836</v>
      </c>
      <c r="L28" s="74">
        <v>98574</v>
      </c>
      <c r="M28" s="74">
        <f t="shared" si="3"/>
        <v>30401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30401</v>
      </c>
      <c r="V28" s="74">
        <f t="shared" si="5"/>
        <v>129811</v>
      </c>
      <c r="W28" s="74">
        <f t="shared" si="6"/>
        <v>836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836</v>
      </c>
      <c r="AD28" s="74">
        <f t="shared" si="12"/>
        <v>128975</v>
      </c>
    </row>
    <row r="29" spans="1:30" s="50" customFormat="1" ht="12" customHeight="1">
      <c r="A29" s="53" t="s">
        <v>259</v>
      </c>
      <c r="B29" s="54" t="s">
        <v>360</v>
      </c>
      <c r="C29" s="53" t="s">
        <v>361</v>
      </c>
      <c r="D29" s="74">
        <f t="shared" si="1"/>
        <v>89350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89350</v>
      </c>
      <c r="M29" s="74">
        <f t="shared" si="3"/>
        <v>23126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23126</v>
      </c>
      <c r="V29" s="74">
        <f t="shared" si="5"/>
        <v>112476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112476</v>
      </c>
    </row>
    <row r="30" spans="1:30" s="50" customFormat="1" ht="12" customHeight="1">
      <c r="A30" s="53" t="s">
        <v>259</v>
      </c>
      <c r="B30" s="54" t="s">
        <v>362</v>
      </c>
      <c r="C30" s="53" t="s">
        <v>363</v>
      </c>
      <c r="D30" s="74">
        <f t="shared" si="1"/>
        <v>65950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65950</v>
      </c>
      <c r="M30" s="74">
        <f t="shared" si="3"/>
        <v>27147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27147</v>
      </c>
      <c r="V30" s="74">
        <f t="shared" si="5"/>
        <v>93097</v>
      </c>
      <c r="W30" s="74">
        <f t="shared" si="6"/>
        <v>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v>0</v>
      </c>
      <c r="AC30" s="74">
        <f t="shared" si="11"/>
        <v>0</v>
      </c>
      <c r="AD30" s="74">
        <f t="shared" si="12"/>
        <v>93097</v>
      </c>
    </row>
    <row r="31" spans="1:30" s="50" customFormat="1" ht="12" customHeight="1">
      <c r="A31" s="53" t="s">
        <v>259</v>
      </c>
      <c r="B31" s="54" t="s">
        <v>364</v>
      </c>
      <c r="C31" s="53" t="s">
        <v>365</v>
      </c>
      <c r="D31" s="74">
        <f t="shared" si="1"/>
        <v>116494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116494</v>
      </c>
      <c r="M31" s="74">
        <f t="shared" si="3"/>
        <v>13490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13490</v>
      </c>
      <c r="V31" s="74">
        <f t="shared" si="5"/>
        <v>129984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129984</v>
      </c>
    </row>
    <row r="32" spans="1:30" s="50" customFormat="1" ht="12" customHeight="1">
      <c r="A32" s="53" t="s">
        <v>259</v>
      </c>
      <c r="B32" s="54" t="s">
        <v>366</v>
      </c>
      <c r="C32" s="53" t="s">
        <v>367</v>
      </c>
      <c r="D32" s="74">
        <f t="shared" si="1"/>
        <v>167747</v>
      </c>
      <c r="E32" s="74">
        <f t="shared" si="2"/>
        <v>13710</v>
      </c>
      <c r="F32" s="74">
        <v>0</v>
      </c>
      <c r="G32" s="74">
        <v>0</v>
      </c>
      <c r="H32" s="74">
        <v>0</v>
      </c>
      <c r="I32" s="74">
        <v>8725</v>
      </c>
      <c r="J32" s="75">
        <v>0</v>
      </c>
      <c r="K32" s="74">
        <v>4985</v>
      </c>
      <c r="L32" s="74">
        <v>154037</v>
      </c>
      <c r="M32" s="74">
        <f t="shared" si="3"/>
        <v>39075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39075</v>
      </c>
      <c r="V32" s="74">
        <f t="shared" si="5"/>
        <v>206822</v>
      </c>
      <c r="W32" s="74">
        <f t="shared" si="6"/>
        <v>13710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8725</v>
      </c>
      <c r="AB32" s="75">
        <v>0</v>
      </c>
      <c r="AC32" s="74">
        <f t="shared" si="11"/>
        <v>4985</v>
      </c>
      <c r="AD32" s="74">
        <f t="shared" si="12"/>
        <v>193112</v>
      </c>
    </row>
    <row r="33" spans="1:30" s="50" customFormat="1" ht="12" customHeight="1">
      <c r="A33" s="53" t="s">
        <v>259</v>
      </c>
      <c r="B33" s="54" t="s">
        <v>368</v>
      </c>
      <c r="C33" s="53" t="s">
        <v>369</v>
      </c>
      <c r="D33" s="74">
        <f t="shared" si="1"/>
        <v>147735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147735</v>
      </c>
      <c r="M33" s="74">
        <f t="shared" si="3"/>
        <v>37746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37746</v>
      </c>
      <c r="V33" s="74">
        <f t="shared" si="5"/>
        <v>185481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185481</v>
      </c>
    </row>
    <row r="34" spans="1:30" s="50" customFormat="1" ht="12" customHeight="1">
      <c r="A34" s="53" t="s">
        <v>259</v>
      </c>
      <c r="B34" s="54" t="s">
        <v>370</v>
      </c>
      <c r="C34" s="53" t="s">
        <v>371</v>
      </c>
      <c r="D34" s="74">
        <f t="shared" si="1"/>
        <v>113768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113768</v>
      </c>
      <c r="M34" s="74">
        <f t="shared" si="3"/>
        <v>23294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23294</v>
      </c>
      <c r="V34" s="74">
        <f t="shared" si="5"/>
        <v>137062</v>
      </c>
      <c r="W34" s="74">
        <f t="shared" si="6"/>
        <v>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v>0</v>
      </c>
      <c r="AC34" s="74">
        <f t="shared" si="11"/>
        <v>0</v>
      </c>
      <c r="AD34" s="74">
        <f t="shared" si="12"/>
        <v>137062</v>
      </c>
    </row>
    <row r="35" spans="1:30" s="50" customFormat="1" ht="12" customHeight="1">
      <c r="A35" s="53" t="s">
        <v>259</v>
      </c>
      <c r="B35" s="54" t="s">
        <v>372</v>
      </c>
      <c r="C35" s="53" t="s">
        <v>373</v>
      </c>
      <c r="D35" s="74">
        <f t="shared" si="1"/>
        <v>42920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42920</v>
      </c>
      <c r="M35" s="74">
        <f t="shared" si="3"/>
        <v>9655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9655</v>
      </c>
      <c r="V35" s="74">
        <f t="shared" si="5"/>
        <v>52575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52575</v>
      </c>
    </row>
    <row r="36" spans="1:30" s="50" customFormat="1" ht="12" customHeight="1">
      <c r="A36" s="53" t="s">
        <v>259</v>
      </c>
      <c r="B36" s="54" t="s">
        <v>374</v>
      </c>
      <c r="C36" s="53" t="s">
        <v>375</v>
      </c>
      <c r="D36" s="74">
        <f t="shared" si="1"/>
        <v>27637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27637</v>
      </c>
      <c r="M36" s="74">
        <f t="shared" si="3"/>
        <v>15844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15844</v>
      </c>
      <c r="V36" s="74">
        <f t="shared" si="5"/>
        <v>43481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v>0</v>
      </c>
      <c r="AC36" s="74">
        <f t="shared" si="11"/>
        <v>0</v>
      </c>
      <c r="AD36" s="74">
        <f t="shared" si="12"/>
        <v>43481</v>
      </c>
    </row>
    <row r="37" spans="1:30" s="50" customFormat="1" ht="12" customHeight="1">
      <c r="A37" s="53" t="s">
        <v>259</v>
      </c>
      <c r="B37" s="54" t="s">
        <v>376</v>
      </c>
      <c r="C37" s="53" t="s">
        <v>377</v>
      </c>
      <c r="D37" s="74">
        <f t="shared" si="1"/>
        <v>81017</v>
      </c>
      <c r="E37" s="74">
        <f t="shared" si="2"/>
        <v>0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  <c r="K37" s="74">
        <v>0</v>
      </c>
      <c r="L37" s="74">
        <v>81017</v>
      </c>
      <c r="M37" s="74">
        <f t="shared" si="3"/>
        <v>29591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29591</v>
      </c>
      <c r="V37" s="74">
        <f t="shared" si="5"/>
        <v>110608</v>
      </c>
      <c r="W37" s="74">
        <f t="shared" si="6"/>
        <v>0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v>0</v>
      </c>
      <c r="AC37" s="74">
        <f t="shared" si="11"/>
        <v>0</v>
      </c>
      <c r="AD37" s="74">
        <f t="shared" si="12"/>
        <v>110608</v>
      </c>
    </row>
    <row r="38" spans="1:30" s="50" customFormat="1" ht="12" customHeight="1">
      <c r="A38" s="53" t="s">
        <v>259</v>
      </c>
      <c r="B38" s="54" t="s">
        <v>378</v>
      </c>
      <c r="C38" s="53" t="s">
        <v>379</v>
      </c>
      <c r="D38" s="74">
        <f t="shared" si="1"/>
        <v>35389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35389</v>
      </c>
      <c r="M38" s="74">
        <f t="shared" si="3"/>
        <v>10686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10686</v>
      </c>
      <c r="V38" s="74">
        <f t="shared" si="5"/>
        <v>46075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v>0</v>
      </c>
      <c r="AC38" s="74">
        <f t="shared" si="11"/>
        <v>0</v>
      </c>
      <c r="AD38" s="74">
        <f t="shared" si="12"/>
        <v>46075</v>
      </c>
    </row>
    <row r="39" spans="1:30" s="50" customFormat="1" ht="12" customHeight="1">
      <c r="A39" s="53" t="s">
        <v>259</v>
      </c>
      <c r="B39" s="54" t="s">
        <v>380</v>
      </c>
      <c r="C39" s="53" t="s">
        <v>381</v>
      </c>
      <c r="D39" s="74">
        <f t="shared" si="1"/>
        <v>58233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58233</v>
      </c>
      <c r="M39" s="74">
        <f t="shared" si="3"/>
        <v>16182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16182</v>
      </c>
      <c r="V39" s="74">
        <f t="shared" si="5"/>
        <v>74415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v>0</v>
      </c>
      <c r="AC39" s="74">
        <f t="shared" si="11"/>
        <v>0</v>
      </c>
      <c r="AD39" s="74">
        <f t="shared" si="12"/>
        <v>74415</v>
      </c>
    </row>
    <row r="40" spans="1:30" s="50" customFormat="1" ht="12" customHeight="1">
      <c r="A40" s="53" t="s">
        <v>259</v>
      </c>
      <c r="B40" s="54" t="s">
        <v>382</v>
      </c>
      <c r="C40" s="53" t="s">
        <v>383</v>
      </c>
      <c r="D40" s="74">
        <f aca="true" t="shared" si="13" ref="D40:D71">SUM(E40,+L40)</f>
        <v>76755</v>
      </c>
      <c r="E40" s="74">
        <f aca="true" t="shared" si="14" ref="E40:E71">+SUM(F40:I40,K40)</f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76755</v>
      </c>
      <c r="M40" s="74">
        <f aca="true" t="shared" si="15" ref="M40:M71">SUM(N40,+U40)</f>
        <v>35466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35466</v>
      </c>
      <c r="V40" s="74">
        <f aca="true" t="shared" si="17" ref="V40:V57">+SUM(D40,M40)</f>
        <v>112221</v>
      </c>
      <c r="W40" s="74">
        <f aca="true" t="shared" si="18" ref="W40:W57">+SUM(E40,N40)</f>
        <v>0</v>
      </c>
      <c r="X40" s="74">
        <f aca="true" t="shared" si="19" ref="X40:X57">+SUM(F40,O40)</f>
        <v>0</v>
      </c>
      <c r="Y40" s="74">
        <f aca="true" t="shared" si="20" ref="Y40:Y57">+SUM(G40,P40)</f>
        <v>0</v>
      </c>
      <c r="Z40" s="74">
        <f aca="true" t="shared" si="21" ref="Z40:Z57">+SUM(H40,Q40)</f>
        <v>0</v>
      </c>
      <c r="AA40" s="74">
        <f aca="true" t="shared" si="22" ref="AA40:AA57">+SUM(I40,R40)</f>
        <v>0</v>
      </c>
      <c r="AB40" s="75">
        <v>0</v>
      </c>
      <c r="AC40" s="74">
        <f aca="true" t="shared" si="23" ref="AC40:AC57">+SUM(K40,T40)</f>
        <v>0</v>
      </c>
      <c r="AD40" s="74">
        <f aca="true" t="shared" si="24" ref="AD40:AD57">+SUM(L40,U40)</f>
        <v>112221</v>
      </c>
    </row>
    <row r="41" spans="1:30" s="50" customFormat="1" ht="12" customHeight="1">
      <c r="A41" s="53" t="s">
        <v>259</v>
      </c>
      <c r="B41" s="54" t="s">
        <v>384</v>
      </c>
      <c r="C41" s="53" t="s">
        <v>385</v>
      </c>
      <c r="D41" s="74">
        <f t="shared" si="13"/>
        <v>116205</v>
      </c>
      <c r="E41" s="74">
        <f t="shared" si="14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0</v>
      </c>
      <c r="L41" s="74">
        <v>116205</v>
      </c>
      <c r="M41" s="74">
        <f t="shared" si="15"/>
        <v>37921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37921</v>
      </c>
      <c r="V41" s="74">
        <f t="shared" si="17"/>
        <v>154126</v>
      </c>
      <c r="W41" s="74">
        <f t="shared" si="18"/>
        <v>0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0</v>
      </c>
      <c r="AB41" s="75">
        <v>0</v>
      </c>
      <c r="AC41" s="74">
        <f t="shared" si="23"/>
        <v>0</v>
      </c>
      <c r="AD41" s="74">
        <f t="shared" si="24"/>
        <v>154126</v>
      </c>
    </row>
    <row r="42" spans="1:30" s="50" customFormat="1" ht="12" customHeight="1">
      <c r="A42" s="53" t="s">
        <v>259</v>
      </c>
      <c r="B42" s="54" t="s">
        <v>386</v>
      </c>
      <c r="C42" s="53" t="s">
        <v>387</v>
      </c>
      <c r="D42" s="74">
        <f t="shared" si="13"/>
        <v>0</v>
      </c>
      <c r="E42" s="74">
        <f t="shared" si="14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0</v>
      </c>
      <c r="M42" s="74">
        <f t="shared" si="15"/>
        <v>36628</v>
      </c>
      <c r="N42" s="74">
        <f t="shared" si="16"/>
        <v>23383</v>
      </c>
      <c r="O42" s="74">
        <v>0</v>
      </c>
      <c r="P42" s="74">
        <v>0</v>
      </c>
      <c r="Q42" s="74">
        <v>0</v>
      </c>
      <c r="R42" s="74">
        <v>23383</v>
      </c>
      <c r="S42" s="75">
        <v>272213</v>
      </c>
      <c r="T42" s="74">
        <v>0</v>
      </c>
      <c r="U42" s="74">
        <v>13245</v>
      </c>
      <c r="V42" s="74">
        <f t="shared" si="17"/>
        <v>36628</v>
      </c>
      <c r="W42" s="74">
        <f t="shared" si="18"/>
        <v>23383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23383</v>
      </c>
      <c r="AB42" s="75">
        <f aca="true" t="shared" si="25" ref="AB42:AB57">+SUM(J42,S42)</f>
        <v>272213</v>
      </c>
      <c r="AC42" s="74">
        <f t="shared" si="23"/>
        <v>0</v>
      </c>
      <c r="AD42" s="74">
        <f t="shared" si="24"/>
        <v>13245</v>
      </c>
    </row>
    <row r="43" spans="1:30" s="50" customFormat="1" ht="12" customHeight="1">
      <c r="A43" s="53" t="s">
        <v>259</v>
      </c>
      <c r="B43" s="54" t="s">
        <v>388</v>
      </c>
      <c r="C43" s="53" t="s">
        <v>389</v>
      </c>
      <c r="D43" s="74">
        <f t="shared" si="13"/>
        <v>54589</v>
      </c>
      <c r="E43" s="74">
        <f t="shared" si="14"/>
        <v>54589</v>
      </c>
      <c r="F43" s="74">
        <v>0</v>
      </c>
      <c r="G43" s="74">
        <v>0</v>
      </c>
      <c r="H43" s="74">
        <v>0</v>
      </c>
      <c r="I43" s="74">
        <v>27568</v>
      </c>
      <c r="J43" s="75">
        <v>373327</v>
      </c>
      <c r="K43" s="74">
        <v>27021</v>
      </c>
      <c r="L43" s="74">
        <v>0</v>
      </c>
      <c r="M43" s="74">
        <f t="shared" si="15"/>
        <v>175172</v>
      </c>
      <c r="N43" s="74">
        <f t="shared" si="16"/>
        <v>175172</v>
      </c>
      <c r="O43" s="74">
        <v>0</v>
      </c>
      <c r="P43" s="74">
        <v>0</v>
      </c>
      <c r="Q43" s="74">
        <v>0</v>
      </c>
      <c r="R43" s="74">
        <v>174807</v>
      </c>
      <c r="S43" s="75">
        <v>168287</v>
      </c>
      <c r="T43" s="74">
        <v>365</v>
      </c>
      <c r="U43" s="74">
        <v>0</v>
      </c>
      <c r="V43" s="74">
        <f t="shared" si="17"/>
        <v>229761</v>
      </c>
      <c r="W43" s="74">
        <f t="shared" si="18"/>
        <v>229761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202375</v>
      </c>
      <c r="AB43" s="75">
        <f t="shared" si="25"/>
        <v>541614</v>
      </c>
      <c r="AC43" s="74">
        <f t="shared" si="23"/>
        <v>27386</v>
      </c>
      <c r="AD43" s="74">
        <f t="shared" si="24"/>
        <v>0</v>
      </c>
    </row>
    <row r="44" spans="1:30" s="50" customFormat="1" ht="12" customHeight="1">
      <c r="A44" s="53" t="s">
        <v>259</v>
      </c>
      <c r="B44" s="54" t="s">
        <v>390</v>
      </c>
      <c r="C44" s="53" t="s">
        <v>391</v>
      </c>
      <c r="D44" s="74">
        <f t="shared" si="13"/>
        <v>0</v>
      </c>
      <c r="E44" s="74">
        <f t="shared" si="14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0</v>
      </c>
      <c r="M44" s="74">
        <f t="shared" si="15"/>
        <v>206894</v>
      </c>
      <c r="N44" s="74">
        <f t="shared" si="16"/>
        <v>206894</v>
      </c>
      <c r="O44" s="74">
        <v>0</v>
      </c>
      <c r="P44" s="74">
        <v>0</v>
      </c>
      <c r="Q44" s="74">
        <v>0</v>
      </c>
      <c r="R44" s="74">
        <v>206652</v>
      </c>
      <c r="S44" s="75">
        <v>227672</v>
      </c>
      <c r="T44" s="74">
        <v>242</v>
      </c>
      <c r="U44" s="74">
        <v>0</v>
      </c>
      <c r="V44" s="74">
        <f t="shared" si="17"/>
        <v>206894</v>
      </c>
      <c r="W44" s="74">
        <f t="shared" si="18"/>
        <v>206894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206652</v>
      </c>
      <c r="AB44" s="75">
        <f t="shared" si="25"/>
        <v>227672</v>
      </c>
      <c r="AC44" s="74">
        <f t="shared" si="23"/>
        <v>242</v>
      </c>
      <c r="AD44" s="74">
        <f t="shared" si="24"/>
        <v>0</v>
      </c>
    </row>
    <row r="45" spans="1:30" s="50" customFormat="1" ht="12" customHeight="1">
      <c r="A45" s="53" t="s">
        <v>259</v>
      </c>
      <c r="B45" s="54" t="s">
        <v>392</v>
      </c>
      <c r="C45" s="53" t="s">
        <v>393</v>
      </c>
      <c r="D45" s="74">
        <f t="shared" si="13"/>
        <v>0</v>
      </c>
      <c r="E45" s="74">
        <f t="shared" si="14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0</v>
      </c>
      <c r="M45" s="74">
        <f t="shared" si="15"/>
        <v>182101</v>
      </c>
      <c r="N45" s="74">
        <f t="shared" si="16"/>
        <v>162178</v>
      </c>
      <c r="O45" s="74">
        <v>0</v>
      </c>
      <c r="P45" s="74">
        <v>0</v>
      </c>
      <c r="Q45" s="74">
        <v>0</v>
      </c>
      <c r="R45" s="74">
        <v>162178</v>
      </c>
      <c r="S45" s="75">
        <v>225765</v>
      </c>
      <c r="T45" s="74">
        <v>0</v>
      </c>
      <c r="U45" s="74">
        <v>19923</v>
      </c>
      <c r="V45" s="74">
        <f t="shared" si="17"/>
        <v>182101</v>
      </c>
      <c r="W45" s="74">
        <f t="shared" si="18"/>
        <v>162178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162178</v>
      </c>
      <c r="AB45" s="75">
        <f t="shared" si="25"/>
        <v>225765</v>
      </c>
      <c r="AC45" s="74">
        <f t="shared" si="23"/>
        <v>0</v>
      </c>
      <c r="AD45" s="74">
        <f t="shared" si="24"/>
        <v>19923</v>
      </c>
    </row>
    <row r="46" spans="1:30" s="50" customFormat="1" ht="12" customHeight="1">
      <c r="A46" s="53" t="s">
        <v>259</v>
      </c>
      <c r="B46" s="54" t="s">
        <v>394</v>
      </c>
      <c r="C46" s="53" t="s">
        <v>395</v>
      </c>
      <c r="D46" s="74">
        <f t="shared" si="13"/>
        <v>37155</v>
      </c>
      <c r="E46" s="74">
        <f t="shared" si="14"/>
        <v>37155</v>
      </c>
      <c r="F46" s="74">
        <v>0</v>
      </c>
      <c r="G46" s="74">
        <v>0</v>
      </c>
      <c r="H46" s="74">
        <v>0</v>
      </c>
      <c r="I46" s="74">
        <v>21270</v>
      </c>
      <c r="J46" s="75">
        <v>176616</v>
      </c>
      <c r="K46" s="74">
        <v>15885</v>
      </c>
      <c r="L46" s="74">
        <v>0</v>
      </c>
      <c r="M46" s="74">
        <f t="shared" si="15"/>
        <v>0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0</v>
      </c>
      <c r="V46" s="74">
        <f t="shared" si="17"/>
        <v>37155</v>
      </c>
      <c r="W46" s="74">
        <f t="shared" si="18"/>
        <v>37155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21270</v>
      </c>
      <c r="AB46" s="75">
        <f t="shared" si="25"/>
        <v>176616</v>
      </c>
      <c r="AC46" s="74">
        <f t="shared" si="23"/>
        <v>15885</v>
      </c>
      <c r="AD46" s="74">
        <f t="shared" si="24"/>
        <v>0</v>
      </c>
    </row>
    <row r="47" spans="1:30" s="50" customFormat="1" ht="12" customHeight="1">
      <c r="A47" s="53" t="s">
        <v>259</v>
      </c>
      <c r="B47" s="54" t="s">
        <v>396</v>
      </c>
      <c r="C47" s="53" t="s">
        <v>397</v>
      </c>
      <c r="D47" s="74">
        <f t="shared" si="13"/>
        <v>48080</v>
      </c>
      <c r="E47" s="74">
        <f t="shared" si="14"/>
        <v>48080</v>
      </c>
      <c r="F47" s="74">
        <v>0</v>
      </c>
      <c r="G47" s="74">
        <v>0</v>
      </c>
      <c r="H47" s="74">
        <v>0</v>
      </c>
      <c r="I47" s="74">
        <v>25171</v>
      </c>
      <c r="J47" s="75">
        <v>343852</v>
      </c>
      <c r="K47" s="74">
        <v>22909</v>
      </c>
      <c r="L47" s="74">
        <v>0</v>
      </c>
      <c r="M47" s="74">
        <f t="shared" si="15"/>
        <v>187339</v>
      </c>
      <c r="N47" s="74">
        <f t="shared" si="16"/>
        <v>187339</v>
      </c>
      <c r="O47" s="74">
        <v>0</v>
      </c>
      <c r="P47" s="74">
        <v>0</v>
      </c>
      <c r="Q47" s="74">
        <v>0</v>
      </c>
      <c r="R47" s="74">
        <v>187339</v>
      </c>
      <c r="S47" s="75">
        <v>134864</v>
      </c>
      <c r="T47" s="74">
        <v>0</v>
      </c>
      <c r="U47" s="74">
        <v>0</v>
      </c>
      <c r="V47" s="74">
        <f t="shared" si="17"/>
        <v>235419</v>
      </c>
      <c r="W47" s="74">
        <f t="shared" si="18"/>
        <v>235419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212510</v>
      </c>
      <c r="AB47" s="75">
        <f t="shared" si="25"/>
        <v>478716</v>
      </c>
      <c r="AC47" s="74">
        <f t="shared" si="23"/>
        <v>22909</v>
      </c>
      <c r="AD47" s="74">
        <f t="shared" si="24"/>
        <v>0</v>
      </c>
    </row>
    <row r="48" spans="1:30" s="50" customFormat="1" ht="12" customHeight="1">
      <c r="A48" s="53" t="s">
        <v>259</v>
      </c>
      <c r="B48" s="54" t="s">
        <v>398</v>
      </c>
      <c r="C48" s="53" t="s">
        <v>399</v>
      </c>
      <c r="D48" s="74">
        <f t="shared" si="13"/>
        <v>975798</v>
      </c>
      <c r="E48" s="74">
        <f t="shared" si="14"/>
        <v>948872</v>
      </c>
      <c r="F48" s="74">
        <v>237009</v>
      </c>
      <c r="G48" s="74">
        <v>0</v>
      </c>
      <c r="H48" s="74">
        <v>426900</v>
      </c>
      <c r="I48" s="74">
        <v>154094</v>
      </c>
      <c r="J48" s="75">
        <v>839425</v>
      </c>
      <c r="K48" s="74">
        <v>130869</v>
      </c>
      <c r="L48" s="74">
        <v>26926</v>
      </c>
      <c r="M48" s="74">
        <f t="shared" si="15"/>
        <v>0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0</v>
      </c>
      <c r="V48" s="74">
        <f t="shared" si="17"/>
        <v>975798</v>
      </c>
      <c r="W48" s="74">
        <f t="shared" si="18"/>
        <v>948872</v>
      </c>
      <c r="X48" s="74">
        <f t="shared" si="19"/>
        <v>237009</v>
      </c>
      <c r="Y48" s="74">
        <f t="shared" si="20"/>
        <v>0</v>
      </c>
      <c r="Z48" s="74">
        <f t="shared" si="21"/>
        <v>426900</v>
      </c>
      <c r="AA48" s="74">
        <f t="shared" si="22"/>
        <v>154094</v>
      </c>
      <c r="AB48" s="75">
        <f t="shared" si="25"/>
        <v>839425</v>
      </c>
      <c r="AC48" s="74">
        <f t="shared" si="23"/>
        <v>130869</v>
      </c>
      <c r="AD48" s="74">
        <f t="shared" si="24"/>
        <v>26926</v>
      </c>
    </row>
    <row r="49" spans="1:30" s="50" customFormat="1" ht="12" customHeight="1">
      <c r="A49" s="53" t="s">
        <v>259</v>
      </c>
      <c r="B49" s="54" t="s">
        <v>400</v>
      </c>
      <c r="C49" s="53" t="s">
        <v>401</v>
      </c>
      <c r="D49" s="74">
        <f t="shared" si="13"/>
        <v>225839</v>
      </c>
      <c r="E49" s="74">
        <f t="shared" si="14"/>
        <v>162380</v>
      </c>
      <c r="F49" s="74">
        <v>0</v>
      </c>
      <c r="G49" s="74">
        <v>0</v>
      </c>
      <c r="H49" s="74">
        <v>0</v>
      </c>
      <c r="I49" s="74">
        <v>161600</v>
      </c>
      <c r="J49" s="75">
        <v>1069362</v>
      </c>
      <c r="K49" s="74">
        <v>780</v>
      </c>
      <c r="L49" s="74">
        <v>63459</v>
      </c>
      <c r="M49" s="74">
        <f t="shared" si="15"/>
        <v>37243</v>
      </c>
      <c r="N49" s="74">
        <f t="shared" si="16"/>
        <v>36603</v>
      </c>
      <c r="O49" s="74">
        <v>0</v>
      </c>
      <c r="P49" s="74">
        <v>0</v>
      </c>
      <c r="Q49" s="74">
        <v>0</v>
      </c>
      <c r="R49" s="74">
        <v>36503</v>
      </c>
      <c r="S49" s="75">
        <v>388477</v>
      </c>
      <c r="T49" s="74">
        <v>100</v>
      </c>
      <c r="U49" s="74">
        <v>640</v>
      </c>
      <c r="V49" s="74">
        <f t="shared" si="17"/>
        <v>263082</v>
      </c>
      <c r="W49" s="74">
        <f t="shared" si="18"/>
        <v>198983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198103</v>
      </c>
      <c r="AB49" s="75">
        <f t="shared" si="25"/>
        <v>1457839</v>
      </c>
      <c r="AC49" s="74">
        <f t="shared" si="23"/>
        <v>880</v>
      </c>
      <c r="AD49" s="74">
        <f t="shared" si="24"/>
        <v>64099</v>
      </c>
    </row>
    <row r="50" spans="1:30" s="50" customFormat="1" ht="12" customHeight="1">
      <c r="A50" s="53" t="s">
        <v>259</v>
      </c>
      <c r="B50" s="54" t="s">
        <v>402</v>
      </c>
      <c r="C50" s="53" t="s">
        <v>403</v>
      </c>
      <c r="D50" s="74">
        <f t="shared" si="13"/>
        <v>0</v>
      </c>
      <c r="E50" s="74">
        <f t="shared" si="14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0</v>
      </c>
      <c r="M50" s="74">
        <f t="shared" si="15"/>
        <v>17482</v>
      </c>
      <c r="N50" s="74">
        <f t="shared" si="16"/>
        <v>9152</v>
      </c>
      <c r="O50" s="74">
        <v>0</v>
      </c>
      <c r="P50" s="74">
        <v>0</v>
      </c>
      <c r="Q50" s="74">
        <v>0</v>
      </c>
      <c r="R50" s="74">
        <v>9152</v>
      </c>
      <c r="S50" s="75">
        <v>361549</v>
      </c>
      <c r="T50" s="74">
        <v>0</v>
      </c>
      <c r="U50" s="74">
        <v>8330</v>
      </c>
      <c r="V50" s="74">
        <f t="shared" si="17"/>
        <v>17482</v>
      </c>
      <c r="W50" s="74">
        <f t="shared" si="18"/>
        <v>9152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9152</v>
      </c>
      <c r="AB50" s="75">
        <f t="shared" si="25"/>
        <v>361549</v>
      </c>
      <c r="AC50" s="74">
        <f t="shared" si="23"/>
        <v>0</v>
      </c>
      <c r="AD50" s="74">
        <f t="shared" si="24"/>
        <v>8330</v>
      </c>
    </row>
    <row r="51" spans="1:30" s="50" customFormat="1" ht="12" customHeight="1">
      <c r="A51" s="53" t="s">
        <v>259</v>
      </c>
      <c r="B51" s="54" t="s">
        <v>404</v>
      </c>
      <c r="C51" s="53" t="s">
        <v>405</v>
      </c>
      <c r="D51" s="74">
        <f t="shared" si="13"/>
        <v>21262</v>
      </c>
      <c r="E51" s="74">
        <f t="shared" si="14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602969</v>
      </c>
      <c r="K51" s="74"/>
      <c r="L51" s="74">
        <v>21262</v>
      </c>
      <c r="M51" s="74">
        <f t="shared" si="15"/>
        <v>0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17"/>
        <v>21262</v>
      </c>
      <c r="W51" s="74">
        <f t="shared" si="18"/>
        <v>0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0</v>
      </c>
      <c r="AB51" s="75">
        <f t="shared" si="25"/>
        <v>602969</v>
      </c>
      <c r="AC51" s="74">
        <f t="shared" si="23"/>
        <v>0</v>
      </c>
      <c r="AD51" s="74">
        <f t="shared" si="24"/>
        <v>21262</v>
      </c>
    </row>
    <row r="52" spans="1:30" s="50" customFormat="1" ht="12" customHeight="1">
      <c r="A52" s="53" t="s">
        <v>259</v>
      </c>
      <c r="B52" s="54" t="s">
        <v>406</v>
      </c>
      <c r="C52" s="53" t="s">
        <v>407</v>
      </c>
      <c r="D52" s="74">
        <f t="shared" si="13"/>
        <v>0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0</v>
      </c>
      <c r="M52" s="74">
        <f t="shared" si="15"/>
        <v>6593</v>
      </c>
      <c r="N52" s="74">
        <f t="shared" si="16"/>
        <v>6593</v>
      </c>
      <c r="O52" s="74">
        <v>0</v>
      </c>
      <c r="P52" s="74">
        <v>0</v>
      </c>
      <c r="Q52" s="74">
        <v>0</v>
      </c>
      <c r="R52" s="74">
        <v>6593</v>
      </c>
      <c r="S52" s="75">
        <v>122142</v>
      </c>
      <c r="T52" s="74">
        <v>0</v>
      </c>
      <c r="U52" s="74">
        <v>0</v>
      </c>
      <c r="V52" s="74">
        <f t="shared" si="17"/>
        <v>6593</v>
      </c>
      <c r="W52" s="74">
        <f t="shared" si="18"/>
        <v>6593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6593</v>
      </c>
      <c r="AB52" s="75">
        <f t="shared" si="25"/>
        <v>122142</v>
      </c>
      <c r="AC52" s="74">
        <f t="shared" si="23"/>
        <v>0</v>
      </c>
      <c r="AD52" s="74">
        <f t="shared" si="24"/>
        <v>0</v>
      </c>
    </row>
    <row r="53" spans="1:30" s="50" customFormat="1" ht="12" customHeight="1">
      <c r="A53" s="53" t="s">
        <v>259</v>
      </c>
      <c r="B53" s="54" t="s">
        <v>408</v>
      </c>
      <c r="C53" s="53" t="s">
        <v>409</v>
      </c>
      <c r="D53" s="74">
        <f t="shared" si="13"/>
        <v>98855</v>
      </c>
      <c r="E53" s="74">
        <f t="shared" si="14"/>
        <v>74710</v>
      </c>
      <c r="F53" s="74">
        <v>1120</v>
      </c>
      <c r="G53" s="74">
        <v>0</v>
      </c>
      <c r="H53" s="74">
        <v>0</v>
      </c>
      <c r="I53" s="74">
        <v>36255</v>
      </c>
      <c r="J53" s="75">
        <v>568239</v>
      </c>
      <c r="K53" s="74">
        <v>37335</v>
      </c>
      <c r="L53" s="74">
        <v>24145</v>
      </c>
      <c r="M53" s="74">
        <f t="shared" si="15"/>
        <v>58004</v>
      </c>
      <c r="N53" s="74">
        <f t="shared" si="16"/>
        <v>49524</v>
      </c>
      <c r="O53" s="74">
        <v>0</v>
      </c>
      <c r="P53" s="74">
        <v>0</v>
      </c>
      <c r="Q53" s="74">
        <v>0</v>
      </c>
      <c r="R53" s="74">
        <v>15533</v>
      </c>
      <c r="S53" s="75">
        <v>178137</v>
      </c>
      <c r="T53" s="74">
        <v>33991</v>
      </c>
      <c r="U53" s="74">
        <v>8480</v>
      </c>
      <c r="V53" s="74">
        <f t="shared" si="17"/>
        <v>156859</v>
      </c>
      <c r="W53" s="74">
        <f t="shared" si="18"/>
        <v>124234</v>
      </c>
      <c r="X53" s="74">
        <f t="shared" si="19"/>
        <v>1120</v>
      </c>
      <c r="Y53" s="74">
        <f t="shared" si="20"/>
        <v>0</v>
      </c>
      <c r="Z53" s="74">
        <f t="shared" si="21"/>
        <v>0</v>
      </c>
      <c r="AA53" s="74">
        <f t="shared" si="22"/>
        <v>51788</v>
      </c>
      <c r="AB53" s="75">
        <f t="shared" si="25"/>
        <v>746376</v>
      </c>
      <c r="AC53" s="74">
        <f t="shared" si="23"/>
        <v>71326</v>
      </c>
      <c r="AD53" s="74">
        <f t="shared" si="24"/>
        <v>32625</v>
      </c>
    </row>
    <row r="54" spans="1:30" s="50" customFormat="1" ht="12" customHeight="1">
      <c r="A54" s="53" t="s">
        <v>259</v>
      </c>
      <c r="B54" s="54" t="s">
        <v>410</v>
      </c>
      <c r="C54" s="53" t="s">
        <v>411</v>
      </c>
      <c r="D54" s="74">
        <f t="shared" si="13"/>
        <v>382102</v>
      </c>
      <c r="E54" s="74">
        <f t="shared" si="14"/>
        <v>344014</v>
      </c>
      <c r="F54" s="74">
        <v>136545</v>
      </c>
      <c r="G54" s="74">
        <v>0</v>
      </c>
      <c r="H54" s="74">
        <v>34200</v>
      </c>
      <c r="I54" s="74">
        <v>164503</v>
      </c>
      <c r="J54" s="75">
        <v>738529</v>
      </c>
      <c r="K54" s="74">
        <v>8766</v>
      </c>
      <c r="L54" s="74">
        <v>38088</v>
      </c>
      <c r="M54" s="74">
        <f t="shared" si="15"/>
        <v>73913</v>
      </c>
      <c r="N54" s="74">
        <f t="shared" si="16"/>
        <v>55934</v>
      </c>
      <c r="O54" s="74">
        <v>0</v>
      </c>
      <c r="P54" s="74">
        <v>0</v>
      </c>
      <c r="Q54" s="74">
        <v>0</v>
      </c>
      <c r="R54" s="74">
        <v>55106</v>
      </c>
      <c r="S54" s="75">
        <v>345818</v>
      </c>
      <c r="T54" s="74">
        <v>828</v>
      </c>
      <c r="U54" s="74">
        <v>17979</v>
      </c>
      <c r="V54" s="74">
        <f t="shared" si="17"/>
        <v>456015</v>
      </c>
      <c r="W54" s="74">
        <f t="shared" si="18"/>
        <v>399948</v>
      </c>
      <c r="X54" s="74">
        <f t="shared" si="19"/>
        <v>136545</v>
      </c>
      <c r="Y54" s="74">
        <f t="shared" si="20"/>
        <v>0</v>
      </c>
      <c r="Z54" s="74">
        <f t="shared" si="21"/>
        <v>34200</v>
      </c>
      <c r="AA54" s="74">
        <f t="shared" si="22"/>
        <v>219609</v>
      </c>
      <c r="AB54" s="75">
        <f t="shared" si="25"/>
        <v>1084347</v>
      </c>
      <c r="AC54" s="74">
        <f t="shared" si="23"/>
        <v>9594</v>
      </c>
      <c r="AD54" s="74">
        <f t="shared" si="24"/>
        <v>56067</v>
      </c>
    </row>
    <row r="55" spans="1:30" s="50" customFormat="1" ht="12" customHeight="1">
      <c r="A55" s="53" t="s">
        <v>259</v>
      </c>
      <c r="B55" s="54" t="s">
        <v>412</v>
      </c>
      <c r="C55" s="53" t="s">
        <v>413</v>
      </c>
      <c r="D55" s="74">
        <f t="shared" si="13"/>
        <v>0</v>
      </c>
      <c r="E55" s="74">
        <f t="shared" si="14"/>
        <v>0</v>
      </c>
      <c r="F55" s="74">
        <v>0</v>
      </c>
      <c r="G55" s="74">
        <v>0</v>
      </c>
      <c r="H55" s="74">
        <v>0</v>
      </c>
      <c r="I55" s="74">
        <v>0</v>
      </c>
      <c r="J55" s="75">
        <v>0</v>
      </c>
      <c r="K55" s="74">
        <v>0</v>
      </c>
      <c r="L55" s="74">
        <v>0</v>
      </c>
      <c r="M55" s="74">
        <f t="shared" si="15"/>
        <v>9942</v>
      </c>
      <c r="N55" s="74">
        <f t="shared" si="16"/>
        <v>9942</v>
      </c>
      <c r="O55" s="74">
        <v>0</v>
      </c>
      <c r="P55" s="74">
        <v>0</v>
      </c>
      <c r="Q55" s="74">
        <v>0</v>
      </c>
      <c r="R55" s="74">
        <v>9892</v>
      </c>
      <c r="S55" s="75">
        <v>152895</v>
      </c>
      <c r="T55" s="74">
        <v>50</v>
      </c>
      <c r="U55" s="74">
        <v>0</v>
      </c>
      <c r="V55" s="74">
        <f t="shared" si="17"/>
        <v>9942</v>
      </c>
      <c r="W55" s="74">
        <f t="shared" si="18"/>
        <v>9942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9892</v>
      </c>
      <c r="AB55" s="75">
        <f t="shared" si="25"/>
        <v>152895</v>
      </c>
      <c r="AC55" s="74">
        <f t="shared" si="23"/>
        <v>50</v>
      </c>
      <c r="AD55" s="74">
        <f t="shared" si="24"/>
        <v>0</v>
      </c>
    </row>
    <row r="56" spans="1:30" s="50" customFormat="1" ht="12" customHeight="1">
      <c r="A56" s="53" t="s">
        <v>259</v>
      </c>
      <c r="B56" s="54" t="s">
        <v>414</v>
      </c>
      <c r="C56" s="53" t="s">
        <v>415</v>
      </c>
      <c r="D56" s="74">
        <f t="shared" si="13"/>
        <v>61292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61292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0</v>
      </c>
      <c r="V56" s="74">
        <f t="shared" si="17"/>
        <v>61292</v>
      </c>
      <c r="W56" s="74">
        <f t="shared" si="18"/>
        <v>0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0</v>
      </c>
      <c r="AB56" s="75">
        <f t="shared" si="25"/>
        <v>0</v>
      </c>
      <c r="AC56" s="74">
        <f t="shared" si="23"/>
        <v>0</v>
      </c>
      <c r="AD56" s="74">
        <f t="shared" si="24"/>
        <v>61292</v>
      </c>
    </row>
    <row r="57" spans="1:30" s="50" customFormat="1" ht="12" customHeight="1">
      <c r="A57" s="53" t="s">
        <v>259</v>
      </c>
      <c r="B57" s="54" t="s">
        <v>416</v>
      </c>
      <c r="C57" s="53" t="s">
        <v>417</v>
      </c>
      <c r="D57" s="74">
        <f t="shared" si="13"/>
        <v>3124441</v>
      </c>
      <c r="E57" s="74">
        <f t="shared" si="14"/>
        <v>3128235</v>
      </c>
      <c r="F57" s="74">
        <v>1377435</v>
      </c>
      <c r="G57" s="74">
        <v>0</v>
      </c>
      <c r="H57" s="74">
        <v>1750800</v>
      </c>
      <c r="I57" s="74">
        <v>0</v>
      </c>
      <c r="J57" s="75">
        <v>469346</v>
      </c>
      <c r="K57" s="74">
        <v>0</v>
      </c>
      <c r="L57" s="74">
        <v>-3794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0</v>
      </c>
      <c r="V57" s="74">
        <f t="shared" si="17"/>
        <v>3124441</v>
      </c>
      <c r="W57" s="74">
        <f t="shared" si="18"/>
        <v>3128235</v>
      </c>
      <c r="X57" s="74">
        <f t="shared" si="19"/>
        <v>1377435</v>
      </c>
      <c r="Y57" s="74">
        <f t="shared" si="20"/>
        <v>0</v>
      </c>
      <c r="Z57" s="74">
        <f t="shared" si="21"/>
        <v>1750800</v>
      </c>
      <c r="AA57" s="74">
        <f t="shared" si="22"/>
        <v>0</v>
      </c>
      <c r="AB57" s="75">
        <f t="shared" si="25"/>
        <v>469346</v>
      </c>
      <c r="AC57" s="74">
        <f t="shared" si="23"/>
        <v>0</v>
      </c>
      <c r="AD57" s="74">
        <f t="shared" si="24"/>
        <v>-3794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418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419</v>
      </c>
      <c r="B2" s="147" t="s">
        <v>420</v>
      </c>
      <c r="C2" s="153" t="s">
        <v>421</v>
      </c>
      <c r="D2" s="132" t="s">
        <v>422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423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424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425</v>
      </c>
      <c r="E3" s="80"/>
      <c r="F3" s="80"/>
      <c r="G3" s="80"/>
      <c r="H3" s="80"/>
      <c r="I3" s="80"/>
      <c r="J3" s="80"/>
      <c r="K3" s="85"/>
      <c r="L3" s="81" t="s">
        <v>426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427</v>
      </c>
      <c r="AE3" s="90" t="s">
        <v>428</v>
      </c>
      <c r="AF3" s="134" t="s">
        <v>425</v>
      </c>
      <c r="AG3" s="80"/>
      <c r="AH3" s="80"/>
      <c r="AI3" s="80"/>
      <c r="AJ3" s="80"/>
      <c r="AK3" s="80"/>
      <c r="AL3" s="80"/>
      <c r="AM3" s="85"/>
      <c r="AN3" s="81" t="s">
        <v>426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427</v>
      </c>
      <c r="BG3" s="90" t="s">
        <v>428</v>
      </c>
      <c r="BH3" s="134" t="s">
        <v>425</v>
      </c>
      <c r="BI3" s="80"/>
      <c r="BJ3" s="80"/>
      <c r="BK3" s="80"/>
      <c r="BL3" s="80"/>
      <c r="BM3" s="80"/>
      <c r="BN3" s="80"/>
      <c r="BO3" s="85"/>
      <c r="BP3" s="81" t="s">
        <v>426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427</v>
      </c>
      <c r="CI3" s="90" t="s">
        <v>428</v>
      </c>
    </row>
    <row r="4" spans="1:87" s="45" customFormat="1" ht="13.5" customHeight="1">
      <c r="A4" s="148"/>
      <c r="B4" s="148"/>
      <c r="C4" s="154"/>
      <c r="D4" s="90" t="s">
        <v>428</v>
      </c>
      <c r="E4" s="95" t="s">
        <v>429</v>
      </c>
      <c r="F4" s="89"/>
      <c r="G4" s="93"/>
      <c r="H4" s="80"/>
      <c r="I4" s="94"/>
      <c r="J4" s="135" t="s">
        <v>430</v>
      </c>
      <c r="K4" s="145" t="s">
        <v>431</v>
      </c>
      <c r="L4" s="90" t="s">
        <v>428</v>
      </c>
      <c r="M4" s="134" t="s">
        <v>432</v>
      </c>
      <c r="N4" s="87"/>
      <c r="O4" s="87"/>
      <c r="P4" s="87"/>
      <c r="Q4" s="88"/>
      <c r="R4" s="134" t="s">
        <v>433</v>
      </c>
      <c r="S4" s="80"/>
      <c r="T4" s="80"/>
      <c r="U4" s="94"/>
      <c r="V4" s="95" t="s">
        <v>434</v>
      </c>
      <c r="W4" s="134" t="s">
        <v>435</v>
      </c>
      <c r="X4" s="86"/>
      <c r="Y4" s="87"/>
      <c r="Z4" s="87"/>
      <c r="AA4" s="88"/>
      <c r="AB4" s="95" t="s">
        <v>436</v>
      </c>
      <c r="AC4" s="95" t="s">
        <v>437</v>
      </c>
      <c r="AD4" s="90"/>
      <c r="AE4" s="90"/>
      <c r="AF4" s="90" t="s">
        <v>428</v>
      </c>
      <c r="AG4" s="95" t="s">
        <v>429</v>
      </c>
      <c r="AH4" s="89"/>
      <c r="AI4" s="93"/>
      <c r="AJ4" s="80"/>
      <c r="AK4" s="94"/>
      <c r="AL4" s="135" t="s">
        <v>430</v>
      </c>
      <c r="AM4" s="145" t="s">
        <v>431</v>
      </c>
      <c r="AN4" s="90" t="s">
        <v>428</v>
      </c>
      <c r="AO4" s="134" t="s">
        <v>432</v>
      </c>
      <c r="AP4" s="87"/>
      <c r="AQ4" s="87"/>
      <c r="AR4" s="87"/>
      <c r="AS4" s="88"/>
      <c r="AT4" s="134" t="s">
        <v>433</v>
      </c>
      <c r="AU4" s="80"/>
      <c r="AV4" s="80"/>
      <c r="AW4" s="94"/>
      <c r="AX4" s="95" t="s">
        <v>434</v>
      </c>
      <c r="AY4" s="134" t="s">
        <v>435</v>
      </c>
      <c r="AZ4" s="96"/>
      <c r="BA4" s="96"/>
      <c r="BB4" s="97"/>
      <c r="BC4" s="88"/>
      <c r="BD4" s="95" t="s">
        <v>436</v>
      </c>
      <c r="BE4" s="95" t="s">
        <v>437</v>
      </c>
      <c r="BF4" s="90"/>
      <c r="BG4" s="90"/>
      <c r="BH4" s="90" t="s">
        <v>428</v>
      </c>
      <c r="BI4" s="95" t="s">
        <v>429</v>
      </c>
      <c r="BJ4" s="89"/>
      <c r="BK4" s="93"/>
      <c r="BL4" s="80"/>
      <c r="BM4" s="94"/>
      <c r="BN4" s="135" t="s">
        <v>430</v>
      </c>
      <c r="BO4" s="145" t="s">
        <v>431</v>
      </c>
      <c r="BP4" s="90" t="s">
        <v>428</v>
      </c>
      <c r="BQ4" s="134" t="s">
        <v>432</v>
      </c>
      <c r="BR4" s="87"/>
      <c r="BS4" s="87"/>
      <c r="BT4" s="87"/>
      <c r="BU4" s="88"/>
      <c r="BV4" s="134" t="s">
        <v>433</v>
      </c>
      <c r="BW4" s="80"/>
      <c r="BX4" s="80"/>
      <c r="BY4" s="94"/>
      <c r="BZ4" s="95" t="s">
        <v>434</v>
      </c>
      <c r="CA4" s="134" t="s">
        <v>435</v>
      </c>
      <c r="CB4" s="87"/>
      <c r="CC4" s="87"/>
      <c r="CD4" s="87"/>
      <c r="CE4" s="88"/>
      <c r="CF4" s="95" t="s">
        <v>436</v>
      </c>
      <c r="CG4" s="95" t="s">
        <v>437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428</v>
      </c>
      <c r="F5" s="135" t="s">
        <v>438</v>
      </c>
      <c r="G5" s="135" t="s">
        <v>439</v>
      </c>
      <c r="H5" s="135" t="s">
        <v>440</v>
      </c>
      <c r="I5" s="135" t="s">
        <v>427</v>
      </c>
      <c r="J5" s="98"/>
      <c r="K5" s="146"/>
      <c r="L5" s="90"/>
      <c r="M5" s="90" t="s">
        <v>428</v>
      </c>
      <c r="N5" s="90" t="s">
        <v>441</v>
      </c>
      <c r="O5" s="90" t="s">
        <v>442</v>
      </c>
      <c r="P5" s="90" t="s">
        <v>443</v>
      </c>
      <c r="Q5" s="90" t="s">
        <v>444</v>
      </c>
      <c r="R5" s="90" t="s">
        <v>428</v>
      </c>
      <c r="S5" s="95" t="s">
        <v>445</v>
      </c>
      <c r="T5" s="95" t="s">
        <v>446</v>
      </c>
      <c r="U5" s="95" t="s">
        <v>447</v>
      </c>
      <c r="V5" s="90"/>
      <c r="W5" s="90" t="s">
        <v>428</v>
      </c>
      <c r="X5" s="95" t="s">
        <v>445</v>
      </c>
      <c r="Y5" s="95" t="s">
        <v>446</v>
      </c>
      <c r="Z5" s="95" t="s">
        <v>447</v>
      </c>
      <c r="AA5" s="95" t="s">
        <v>427</v>
      </c>
      <c r="AB5" s="90"/>
      <c r="AC5" s="90"/>
      <c r="AD5" s="90"/>
      <c r="AE5" s="90"/>
      <c r="AF5" s="90"/>
      <c r="AG5" s="90" t="s">
        <v>428</v>
      </c>
      <c r="AH5" s="135" t="s">
        <v>438</v>
      </c>
      <c r="AI5" s="135" t="s">
        <v>439</v>
      </c>
      <c r="AJ5" s="135" t="s">
        <v>440</v>
      </c>
      <c r="AK5" s="135" t="s">
        <v>427</v>
      </c>
      <c r="AL5" s="98"/>
      <c r="AM5" s="146"/>
      <c r="AN5" s="90"/>
      <c r="AO5" s="90" t="s">
        <v>428</v>
      </c>
      <c r="AP5" s="90" t="s">
        <v>441</v>
      </c>
      <c r="AQ5" s="90" t="s">
        <v>442</v>
      </c>
      <c r="AR5" s="90" t="s">
        <v>443</v>
      </c>
      <c r="AS5" s="90" t="s">
        <v>444</v>
      </c>
      <c r="AT5" s="90" t="s">
        <v>428</v>
      </c>
      <c r="AU5" s="95" t="s">
        <v>445</v>
      </c>
      <c r="AV5" s="95" t="s">
        <v>446</v>
      </c>
      <c r="AW5" s="95" t="s">
        <v>447</v>
      </c>
      <c r="AX5" s="90"/>
      <c r="AY5" s="90" t="s">
        <v>428</v>
      </c>
      <c r="AZ5" s="95" t="s">
        <v>445</v>
      </c>
      <c r="BA5" s="95" t="s">
        <v>446</v>
      </c>
      <c r="BB5" s="95" t="s">
        <v>447</v>
      </c>
      <c r="BC5" s="95" t="s">
        <v>427</v>
      </c>
      <c r="BD5" s="90"/>
      <c r="BE5" s="90"/>
      <c r="BF5" s="90"/>
      <c r="BG5" s="90"/>
      <c r="BH5" s="90"/>
      <c r="BI5" s="90" t="s">
        <v>428</v>
      </c>
      <c r="BJ5" s="135" t="s">
        <v>438</v>
      </c>
      <c r="BK5" s="135" t="s">
        <v>439</v>
      </c>
      <c r="BL5" s="135" t="s">
        <v>440</v>
      </c>
      <c r="BM5" s="135" t="s">
        <v>427</v>
      </c>
      <c r="BN5" s="98"/>
      <c r="BO5" s="146"/>
      <c r="BP5" s="90"/>
      <c r="BQ5" s="90" t="s">
        <v>428</v>
      </c>
      <c r="BR5" s="90" t="s">
        <v>441</v>
      </c>
      <c r="BS5" s="90" t="s">
        <v>442</v>
      </c>
      <c r="BT5" s="90" t="s">
        <v>443</v>
      </c>
      <c r="BU5" s="90" t="s">
        <v>444</v>
      </c>
      <c r="BV5" s="90" t="s">
        <v>428</v>
      </c>
      <c r="BW5" s="95" t="s">
        <v>445</v>
      </c>
      <c r="BX5" s="95" t="s">
        <v>446</v>
      </c>
      <c r="BY5" s="95" t="s">
        <v>447</v>
      </c>
      <c r="BZ5" s="90"/>
      <c r="CA5" s="90" t="s">
        <v>428</v>
      </c>
      <c r="CB5" s="95" t="s">
        <v>445</v>
      </c>
      <c r="CC5" s="95" t="s">
        <v>446</v>
      </c>
      <c r="CD5" s="95" t="s">
        <v>447</v>
      </c>
      <c r="CE5" s="95" t="s">
        <v>427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314</v>
      </c>
      <c r="E6" s="101" t="s">
        <v>314</v>
      </c>
      <c r="F6" s="102" t="s">
        <v>314</v>
      </c>
      <c r="G6" s="102" t="s">
        <v>314</v>
      </c>
      <c r="H6" s="102" t="s">
        <v>314</v>
      </c>
      <c r="I6" s="102" t="s">
        <v>314</v>
      </c>
      <c r="J6" s="102" t="s">
        <v>314</v>
      </c>
      <c r="K6" s="102" t="s">
        <v>314</v>
      </c>
      <c r="L6" s="101" t="s">
        <v>314</v>
      </c>
      <c r="M6" s="101" t="s">
        <v>314</v>
      </c>
      <c r="N6" s="101" t="s">
        <v>314</v>
      </c>
      <c r="O6" s="101" t="s">
        <v>314</v>
      </c>
      <c r="P6" s="101" t="s">
        <v>314</v>
      </c>
      <c r="Q6" s="101" t="s">
        <v>314</v>
      </c>
      <c r="R6" s="101" t="s">
        <v>314</v>
      </c>
      <c r="S6" s="101" t="s">
        <v>314</v>
      </c>
      <c r="T6" s="101" t="s">
        <v>314</v>
      </c>
      <c r="U6" s="101" t="s">
        <v>314</v>
      </c>
      <c r="V6" s="101" t="s">
        <v>314</v>
      </c>
      <c r="W6" s="101" t="s">
        <v>314</v>
      </c>
      <c r="X6" s="101" t="s">
        <v>314</v>
      </c>
      <c r="Y6" s="101" t="s">
        <v>314</v>
      </c>
      <c r="Z6" s="101" t="s">
        <v>314</v>
      </c>
      <c r="AA6" s="101" t="s">
        <v>314</v>
      </c>
      <c r="AB6" s="101" t="s">
        <v>314</v>
      </c>
      <c r="AC6" s="101" t="s">
        <v>314</v>
      </c>
      <c r="AD6" s="101" t="s">
        <v>314</v>
      </c>
      <c r="AE6" s="101" t="s">
        <v>314</v>
      </c>
      <c r="AF6" s="101" t="s">
        <v>314</v>
      </c>
      <c r="AG6" s="101" t="s">
        <v>314</v>
      </c>
      <c r="AH6" s="102" t="s">
        <v>314</v>
      </c>
      <c r="AI6" s="102" t="s">
        <v>314</v>
      </c>
      <c r="AJ6" s="102" t="s">
        <v>314</v>
      </c>
      <c r="AK6" s="102" t="s">
        <v>314</v>
      </c>
      <c r="AL6" s="102" t="s">
        <v>314</v>
      </c>
      <c r="AM6" s="102" t="s">
        <v>314</v>
      </c>
      <c r="AN6" s="101" t="s">
        <v>314</v>
      </c>
      <c r="AO6" s="101" t="s">
        <v>314</v>
      </c>
      <c r="AP6" s="101" t="s">
        <v>314</v>
      </c>
      <c r="AQ6" s="101" t="s">
        <v>314</v>
      </c>
      <c r="AR6" s="101" t="s">
        <v>314</v>
      </c>
      <c r="AS6" s="101" t="s">
        <v>314</v>
      </c>
      <c r="AT6" s="101" t="s">
        <v>314</v>
      </c>
      <c r="AU6" s="101" t="s">
        <v>314</v>
      </c>
      <c r="AV6" s="101" t="s">
        <v>314</v>
      </c>
      <c r="AW6" s="101" t="s">
        <v>314</v>
      </c>
      <c r="AX6" s="101" t="s">
        <v>314</v>
      </c>
      <c r="AY6" s="101" t="s">
        <v>314</v>
      </c>
      <c r="AZ6" s="101" t="s">
        <v>314</v>
      </c>
      <c r="BA6" s="101" t="s">
        <v>314</v>
      </c>
      <c r="BB6" s="101" t="s">
        <v>314</v>
      </c>
      <c r="BC6" s="101" t="s">
        <v>314</v>
      </c>
      <c r="BD6" s="101" t="s">
        <v>314</v>
      </c>
      <c r="BE6" s="101" t="s">
        <v>314</v>
      </c>
      <c r="BF6" s="101" t="s">
        <v>314</v>
      </c>
      <c r="BG6" s="101" t="s">
        <v>314</v>
      </c>
      <c r="BH6" s="101" t="s">
        <v>314</v>
      </c>
      <c r="BI6" s="101" t="s">
        <v>314</v>
      </c>
      <c r="BJ6" s="102" t="s">
        <v>314</v>
      </c>
      <c r="BK6" s="102" t="s">
        <v>314</v>
      </c>
      <c r="BL6" s="102" t="s">
        <v>314</v>
      </c>
      <c r="BM6" s="102" t="s">
        <v>314</v>
      </c>
      <c r="BN6" s="102" t="s">
        <v>314</v>
      </c>
      <c r="BO6" s="102" t="s">
        <v>314</v>
      </c>
      <c r="BP6" s="101" t="s">
        <v>314</v>
      </c>
      <c r="BQ6" s="101" t="s">
        <v>314</v>
      </c>
      <c r="BR6" s="102" t="s">
        <v>314</v>
      </c>
      <c r="BS6" s="102" t="s">
        <v>314</v>
      </c>
      <c r="BT6" s="102" t="s">
        <v>314</v>
      </c>
      <c r="BU6" s="102" t="s">
        <v>314</v>
      </c>
      <c r="BV6" s="101" t="s">
        <v>314</v>
      </c>
      <c r="BW6" s="101" t="s">
        <v>314</v>
      </c>
      <c r="BX6" s="101" t="s">
        <v>314</v>
      </c>
      <c r="BY6" s="101" t="s">
        <v>314</v>
      </c>
      <c r="BZ6" s="101" t="s">
        <v>314</v>
      </c>
      <c r="CA6" s="101" t="s">
        <v>314</v>
      </c>
      <c r="CB6" s="101" t="s">
        <v>314</v>
      </c>
      <c r="CC6" s="101" t="s">
        <v>314</v>
      </c>
      <c r="CD6" s="101" t="s">
        <v>314</v>
      </c>
      <c r="CE6" s="101" t="s">
        <v>314</v>
      </c>
      <c r="CF6" s="101" t="s">
        <v>314</v>
      </c>
      <c r="CG6" s="101" t="s">
        <v>314</v>
      </c>
      <c r="CH6" s="101" t="s">
        <v>314</v>
      </c>
      <c r="CI6" s="101" t="s">
        <v>314</v>
      </c>
    </row>
    <row r="7" spans="1:87" s="50" customFormat="1" ht="12" customHeight="1">
      <c r="A7" s="48" t="s">
        <v>448</v>
      </c>
      <c r="B7" s="63" t="s">
        <v>316</v>
      </c>
      <c r="C7" s="48" t="s">
        <v>428</v>
      </c>
      <c r="D7" s="70">
        <f aca="true" t="shared" si="0" ref="D7:AI7">SUM(D8:D57)</f>
        <v>4976646</v>
      </c>
      <c r="E7" s="70">
        <f t="shared" si="0"/>
        <v>4658692</v>
      </c>
      <c r="F7" s="70">
        <f t="shared" si="0"/>
        <v>3221</v>
      </c>
      <c r="G7" s="70">
        <f t="shared" si="0"/>
        <v>4143447</v>
      </c>
      <c r="H7" s="70">
        <f t="shared" si="0"/>
        <v>512024</v>
      </c>
      <c r="I7" s="70">
        <f t="shared" si="0"/>
        <v>0</v>
      </c>
      <c r="J7" s="70">
        <f t="shared" si="0"/>
        <v>317954</v>
      </c>
      <c r="K7" s="70">
        <f t="shared" si="0"/>
        <v>872905</v>
      </c>
      <c r="L7" s="70">
        <f t="shared" si="0"/>
        <v>13068070</v>
      </c>
      <c r="M7" s="70">
        <f t="shared" si="0"/>
        <v>3127756</v>
      </c>
      <c r="N7" s="70">
        <f t="shared" si="0"/>
        <v>1561619</v>
      </c>
      <c r="O7" s="70">
        <f t="shared" si="0"/>
        <v>731823</v>
      </c>
      <c r="P7" s="70">
        <f t="shared" si="0"/>
        <v>763862</v>
      </c>
      <c r="Q7" s="70">
        <f t="shared" si="0"/>
        <v>70452</v>
      </c>
      <c r="R7" s="70">
        <f t="shared" si="0"/>
        <v>3481666</v>
      </c>
      <c r="S7" s="70">
        <f t="shared" si="0"/>
        <v>158965</v>
      </c>
      <c r="T7" s="70">
        <f t="shared" si="0"/>
        <v>3064598</v>
      </c>
      <c r="U7" s="70">
        <f t="shared" si="0"/>
        <v>258103</v>
      </c>
      <c r="V7" s="70">
        <f t="shared" si="0"/>
        <v>26496</v>
      </c>
      <c r="W7" s="70">
        <f t="shared" si="0"/>
        <v>6415897</v>
      </c>
      <c r="X7" s="70">
        <f t="shared" si="0"/>
        <v>2538255</v>
      </c>
      <c r="Y7" s="70">
        <f t="shared" si="0"/>
        <v>3660751</v>
      </c>
      <c r="Z7" s="70">
        <f t="shared" si="0"/>
        <v>193850</v>
      </c>
      <c r="AA7" s="70">
        <f t="shared" si="0"/>
        <v>23041</v>
      </c>
      <c r="AB7" s="70">
        <f t="shared" si="0"/>
        <v>4308760</v>
      </c>
      <c r="AC7" s="70">
        <f t="shared" si="0"/>
        <v>16255</v>
      </c>
      <c r="AD7" s="70">
        <f t="shared" si="0"/>
        <v>503174</v>
      </c>
      <c r="AE7" s="70">
        <f t="shared" si="0"/>
        <v>18547890</v>
      </c>
      <c r="AF7" s="70">
        <f t="shared" si="0"/>
        <v>36307</v>
      </c>
      <c r="AG7" s="70">
        <f t="shared" si="0"/>
        <v>36307</v>
      </c>
      <c r="AH7" s="70">
        <f t="shared" si="0"/>
        <v>0</v>
      </c>
      <c r="AI7" s="70">
        <f t="shared" si="0"/>
        <v>36307</v>
      </c>
      <c r="AJ7" s="70">
        <f aca="true" t="shared" si="1" ref="AJ7:BO7">SUM(AJ8:AJ57)</f>
        <v>0</v>
      </c>
      <c r="AK7" s="70">
        <f t="shared" si="1"/>
        <v>0</v>
      </c>
      <c r="AL7" s="70">
        <f t="shared" si="1"/>
        <v>0</v>
      </c>
      <c r="AM7" s="70">
        <f t="shared" si="1"/>
        <v>2389</v>
      </c>
      <c r="AN7" s="70">
        <f t="shared" si="1"/>
        <v>3963513</v>
      </c>
      <c r="AO7" s="70">
        <f t="shared" si="1"/>
        <v>765950</v>
      </c>
      <c r="AP7" s="70">
        <f t="shared" si="1"/>
        <v>680541</v>
      </c>
      <c r="AQ7" s="70">
        <f t="shared" si="1"/>
        <v>0</v>
      </c>
      <c r="AR7" s="70">
        <f t="shared" si="1"/>
        <v>85409</v>
      </c>
      <c r="AS7" s="70">
        <f t="shared" si="1"/>
        <v>0</v>
      </c>
      <c r="AT7" s="70">
        <f t="shared" si="1"/>
        <v>1342708</v>
      </c>
      <c r="AU7" s="70">
        <f t="shared" si="1"/>
        <v>0</v>
      </c>
      <c r="AV7" s="70">
        <f t="shared" si="1"/>
        <v>1337886</v>
      </c>
      <c r="AW7" s="70">
        <f t="shared" si="1"/>
        <v>4822</v>
      </c>
      <c r="AX7" s="70">
        <f t="shared" si="1"/>
        <v>0</v>
      </c>
      <c r="AY7" s="70">
        <f t="shared" si="1"/>
        <v>1854855</v>
      </c>
      <c r="AZ7" s="70">
        <f t="shared" si="1"/>
        <v>1109520</v>
      </c>
      <c r="BA7" s="70">
        <f t="shared" si="1"/>
        <v>694239</v>
      </c>
      <c r="BB7" s="70">
        <f t="shared" si="1"/>
        <v>22140</v>
      </c>
      <c r="BC7" s="70">
        <f t="shared" si="1"/>
        <v>28956</v>
      </c>
      <c r="BD7" s="70">
        <f t="shared" si="1"/>
        <v>2575430</v>
      </c>
      <c r="BE7" s="70">
        <f t="shared" si="1"/>
        <v>0</v>
      </c>
      <c r="BF7" s="70">
        <f t="shared" si="1"/>
        <v>101223</v>
      </c>
      <c r="BG7" s="70">
        <f t="shared" si="1"/>
        <v>4101043</v>
      </c>
      <c r="BH7" s="70">
        <f t="shared" si="1"/>
        <v>5012953</v>
      </c>
      <c r="BI7" s="70">
        <f t="shared" si="1"/>
        <v>4694999</v>
      </c>
      <c r="BJ7" s="70">
        <f t="shared" si="1"/>
        <v>3221</v>
      </c>
      <c r="BK7" s="70">
        <f t="shared" si="1"/>
        <v>4179754</v>
      </c>
      <c r="BL7" s="70">
        <f t="shared" si="1"/>
        <v>512024</v>
      </c>
      <c r="BM7" s="70">
        <f t="shared" si="1"/>
        <v>0</v>
      </c>
      <c r="BN7" s="70">
        <f t="shared" si="1"/>
        <v>317954</v>
      </c>
      <c r="BO7" s="70">
        <f t="shared" si="1"/>
        <v>875294</v>
      </c>
      <c r="BP7" s="70">
        <f aca="true" t="shared" si="2" ref="BP7:CU7">SUM(BP8:BP57)</f>
        <v>17031583</v>
      </c>
      <c r="BQ7" s="70">
        <f t="shared" si="2"/>
        <v>3893706</v>
      </c>
      <c r="BR7" s="70">
        <f t="shared" si="2"/>
        <v>2242160</v>
      </c>
      <c r="BS7" s="70">
        <f t="shared" si="2"/>
        <v>731823</v>
      </c>
      <c r="BT7" s="70">
        <f t="shared" si="2"/>
        <v>849271</v>
      </c>
      <c r="BU7" s="70">
        <f t="shared" si="2"/>
        <v>70452</v>
      </c>
      <c r="BV7" s="70">
        <f t="shared" si="2"/>
        <v>4824374</v>
      </c>
      <c r="BW7" s="70">
        <f t="shared" si="2"/>
        <v>158965</v>
      </c>
      <c r="BX7" s="70">
        <f t="shared" si="2"/>
        <v>4402484</v>
      </c>
      <c r="BY7" s="70">
        <f t="shared" si="2"/>
        <v>262925</v>
      </c>
      <c r="BZ7" s="70">
        <f t="shared" si="2"/>
        <v>26496</v>
      </c>
      <c r="CA7" s="70">
        <f t="shared" si="2"/>
        <v>8270752</v>
      </c>
      <c r="CB7" s="70">
        <f t="shared" si="2"/>
        <v>3647775</v>
      </c>
      <c r="CC7" s="70">
        <f t="shared" si="2"/>
        <v>4354990</v>
      </c>
      <c r="CD7" s="70">
        <f t="shared" si="2"/>
        <v>215990</v>
      </c>
      <c r="CE7" s="70">
        <f t="shared" si="2"/>
        <v>51997</v>
      </c>
      <c r="CF7" s="70">
        <f t="shared" si="2"/>
        <v>6884190</v>
      </c>
      <c r="CG7" s="70">
        <f t="shared" si="2"/>
        <v>16255</v>
      </c>
      <c r="CH7" s="70">
        <f t="shared" si="2"/>
        <v>604397</v>
      </c>
      <c r="CI7" s="70">
        <f t="shared" si="2"/>
        <v>22648933</v>
      </c>
    </row>
    <row r="8" spans="1:87" s="50" customFormat="1" ht="12" customHeight="1">
      <c r="A8" s="51" t="s">
        <v>448</v>
      </c>
      <c r="B8" s="64" t="s">
        <v>449</v>
      </c>
      <c r="C8" s="51" t="s">
        <v>318</v>
      </c>
      <c r="D8" s="72">
        <f aca="true" t="shared" si="3" ref="D8:D39">+SUM(E8,J8)</f>
        <v>0</v>
      </c>
      <c r="E8" s="72">
        <f aca="true" t="shared" si="4" ref="E8:E39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41905</v>
      </c>
      <c r="L8" s="72">
        <f aca="true" t="shared" si="5" ref="L8:L39">+SUM(M8,R8,V8,W8,AC8)</f>
        <v>2269874</v>
      </c>
      <c r="M8" s="72">
        <f aca="true" t="shared" si="6" ref="M8:M39">+SUM(N8:Q8)</f>
        <v>1214668</v>
      </c>
      <c r="N8" s="72">
        <v>265894</v>
      </c>
      <c r="O8" s="72">
        <v>459078</v>
      </c>
      <c r="P8" s="72">
        <v>464504</v>
      </c>
      <c r="Q8" s="72">
        <v>25192</v>
      </c>
      <c r="R8" s="72">
        <f aca="true" t="shared" si="7" ref="R8:R39">+SUM(S8:U8)</f>
        <v>753759</v>
      </c>
      <c r="S8" s="72">
        <v>67932</v>
      </c>
      <c r="T8" s="72">
        <v>660831</v>
      </c>
      <c r="U8" s="72">
        <v>24996</v>
      </c>
      <c r="V8" s="72">
        <v>21008</v>
      </c>
      <c r="W8" s="72">
        <f aca="true" t="shared" si="8" ref="W8:W39">+SUM(X8:AA8)</f>
        <v>280439</v>
      </c>
      <c r="X8" s="72">
        <v>227464</v>
      </c>
      <c r="Y8" s="72">
        <v>18933</v>
      </c>
      <c r="Z8" s="72">
        <v>34042</v>
      </c>
      <c r="AA8" s="72">
        <v>0</v>
      </c>
      <c r="AB8" s="73">
        <v>416793</v>
      </c>
      <c r="AC8" s="72">
        <v>0</v>
      </c>
      <c r="AD8" s="72">
        <v>0</v>
      </c>
      <c r="AE8" s="72">
        <f aca="true" t="shared" si="9" ref="AE8:AE39">+SUM(D8,L8,AD8)</f>
        <v>2269874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2000</v>
      </c>
      <c r="AO8" s="72">
        <f aca="true" t="shared" si="13" ref="AO8:AO39">+SUM(AP8:AS8)</f>
        <v>0</v>
      </c>
      <c r="AP8" s="72">
        <v>0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0</v>
      </c>
      <c r="AU8" s="72">
        <v>0</v>
      </c>
      <c r="AV8" s="72">
        <v>0</v>
      </c>
      <c r="AW8" s="72">
        <v>0</v>
      </c>
      <c r="AX8" s="72">
        <v>0</v>
      </c>
      <c r="AY8" s="72">
        <f aca="true" t="shared" si="15" ref="AY8:AY39">+SUM(AZ8:BC8)</f>
        <v>2000</v>
      </c>
      <c r="AZ8" s="72">
        <v>2000</v>
      </c>
      <c r="BA8" s="72">
        <v>0</v>
      </c>
      <c r="BB8" s="72">
        <v>0</v>
      </c>
      <c r="BC8" s="72">
        <v>0</v>
      </c>
      <c r="BD8" s="73">
        <v>245979</v>
      </c>
      <c r="BE8" s="72">
        <v>0</v>
      </c>
      <c r="BF8" s="72">
        <v>0</v>
      </c>
      <c r="BG8" s="72">
        <f aca="true" t="shared" si="16" ref="BG8:BG39">+SUM(BF8,AN8,AF8)</f>
        <v>2000</v>
      </c>
      <c r="BH8" s="72">
        <f aca="true" t="shared" si="17" ref="BH8:BH41">SUM(D8,AF8)</f>
        <v>0</v>
      </c>
      <c r="BI8" s="72">
        <f aca="true" t="shared" si="18" ref="BI8:BI41">SUM(E8,AG8)</f>
        <v>0</v>
      </c>
      <c r="BJ8" s="72">
        <f aca="true" t="shared" si="19" ref="BJ8:BJ41">SUM(F8,AH8)</f>
        <v>0</v>
      </c>
      <c r="BK8" s="72">
        <f aca="true" t="shared" si="20" ref="BK8:BK41">SUM(G8,AI8)</f>
        <v>0</v>
      </c>
      <c r="BL8" s="72">
        <f aca="true" t="shared" si="21" ref="BL8:BL41">SUM(H8,AJ8)</f>
        <v>0</v>
      </c>
      <c r="BM8" s="72">
        <f aca="true" t="shared" si="22" ref="BM8:BM41">SUM(I8,AK8)</f>
        <v>0</v>
      </c>
      <c r="BN8" s="72">
        <f aca="true" t="shared" si="23" ref="BN8:BN41">SUM(J8,AL8)</f>
        <v>0</v>
      </c>
      <c r="BO8" s="73">
        <f aca="true" t="shared" si="24" ref="BO8:BO41">SUM(K8,AM8)</f>
        <v>41905</v>
      </c>
      <c r="BP8" s="72">
        <f aca="true" t="shared" si="25" ref="BP8:BP41">SUM(L8,AN8)</f>
        <v>2271874</v>
      </c>
      <c r="BQ8" s="72">
        <f aca="true" t="shared" si="26" ref="BQ8:BQ41">SUM(M8,AO8)</f>
        <v>1214668</v>
      </c>
      <c r="BR8" s="72">
        <f aca="true" t="shared" si="27" ref="BR8:BR41">SUM(N8,AP8)</f>
        <v>265894</v>
      </c>
      <c r="BS8" s="72">
        <f aca="true" t="shared" si="28" ref="BS8:BS41">SUM(O8,AQ8)</f>
        <v>459078</v>
      </c>
      <c r="BT8" s="72">
        <f aca="true" t="shared" si="29" ref="BT8:BT41">SUM(P8,AR8)</f>
        <v>464504</v>
      </c>
      <c r="BU8" s="72">
        <f aca="true" t="shared" si="30" ref="BU8:BU41">SUM(Q8,AS8)</f>
        <v>25192</v>
      </c>
      <c r="BV8" s="72">
        <f aca="true" t="shared" si="31" ref="BV8:BV41">SUM(R8,AT8)</f>
        <v>753759</v>
      </c>
      <c r="BW8" s="72">
        <f aca="true" t="shared" si="32" ref="BW8:BW41">SUM(S8,AU8)</f>
        <v>67932</v>
      </c>
      <c r="BX8" s="72">
        <f aca="true" t="shared" si="33" ref="BX8:BX41">SUM(T8,AV8)</f>
        <v>660831</v>
      </c>
      <c r="BY8" s="72">
        <f aca="true" t="shared" si="34" ref="BY8:BY41">SUM(U8,AW8)</f>
        <v>24996</v>
      </c>
      <c r="BZ8" s="72">
        <f aca="true" t="shared" si="35" ref="BZ8:BZ41">SUM(V8,AX8)</f>
        <v>21008</v>
      </c>
      <c r="CA8" s="72">
        <f aca="true" t="shared" si="36" ref="CA8:CA41">SUM(W8,AY8)</f>
        <v>282439</v>
      </c>
      <c r="CB8" s="72">
        <f aca="true" t="shared" si="37" ref="CB8:CB41">SUM(X8,AZ8)</f>
        <v>229464</v>
      </c>
      <c r="CC8" s="72">
        <f aca="true" t="shared" si="38" ref="CC8:CC41">SUM(Y8,BA8)</f>
        <v>18933</v>
      </c>
      <c r="CD8" s="72">
        <f aca="true" t="shared" si="39" ref="CD8:CD41">SUM(Z8,BB8)</f>
        <v>34042</v>
      </c>
      <c r="CE8" s="72">
        <f aca="true" t="shared" si="40" ref="CE8:CE41">SUM(AA8,BC8)</f>
        <v>0</v>
      </c>
      <c r="CF8" s="73">
        <f aca="true" t="shared" si="41" ref="CF8:CF41">SUM(AB8,BD8)</f>
        <v>662772</v>
      </c>
      <c r="CG8" s="72">
        <f aca="true" t="shared" si="42" ref="CG8:CG41">SUM(AC8,BE8)</f>
        <v>0</v>
      </c>
      <c r="CH8" s="72">
        <f aca="true" t="shared" si="43" ref="CH8:CH41">SUM(AD8,BF8)</f>
        <v>0</v>
      </c>
      <c r="CI8" s="72">
        <f aca="true" t="shared" si="44" ref="CI8:CI41">SUM(AE8,BG8)</f>
        <v>2271874</v>
      </c>
    </row>
    <row r="9" spans="1:87" s="50" customFormat="1" ht="12" customHeight="1">
      <c r="A9" s="51" t="s">
        <v>448</v>
      </c>
      <c r="B9" s="64" t="s">
        <v>319</v>
      </c>
      <c r="C9" s="51" t="s">
        <v>450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3193</v>
      </c>
      <c r="L9" s="72">
        <f t="shared" si="5"/>
        <v>303673</v>
      </c>
      <c r="M9" s="72">
        <f t="shared" si="6"/>
        <v>142430</v>
      </c>
      <c r="N9" s="72">
        <v>19422</v>
      </c>
      <c r="O9" s="72">
        <v>123008</v>
      </c>
      <c r="P9" s="72">
        <v>0</v>
      </c>
      <c r="Q9" s="72">
        <v>0</v>
      </c>
      <c r="R9" s="72">
        <f t="shared" si="7"/>
        <v>9928</v>
      </c>
      <c r="S9" s="72">
        <v>9928</v>
      </c>
      <c r="T9" s="72">
        <v>0</v>
      </c>
      <c r="U9" s="72">
        <v>0</v>
      </c>
      <c r="V9" s="72">
        <v>0</v>
      </c>
      <c r="W9" s="72">
        <f t="shared" si="8"/>
        <v>151315</v>
      </c>
      <c r="X9" s="72">
        <v>151315</v>
      </c>
      <c r="Y9" s="72">
        <v>0</v>
      </c>
      <c r="Z9" s="72">
        <v>0</v>
      </c>
      <c r="AA9" s="72">
        <v>0</v>
      </c>
      <c r="AB9" s="73">
        <v>279619</v>
      </c>
      <c r="AC9" s="72">
        <v>0</v>
      </c>
      <c r="AD9" s="72">
        <v>0</v>
      </c>
      <c r="AE9" s="72">
        <f t="shared" si="9"/>
        <v>303673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1450</v>
      </c>
      <c r="AN9" s="72">
        <f t="shared" si="12"/>
        <v>0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106454</v>
      </c>
      <c r="BE9" s="72">
        <v>0</v>
      </c>
      <c r="BF9" s="72">
        <v>0</v>
      </c>
      <c r="BG9" s="72">
        <f t="shared" si="16"/>
        <v>0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4643</v>
      </c>
      <c r="BP9" s="72">
        <f t="shared" si="25"/>
        <v>303673</v>
      </c>
      <c r="BQ9" s="72">
        <f t="shared" si="26"/>
        <v>142430</v>
      </c>
      <c r="BR9" s="72">
        <f t="shared" si="27"/>
        <v>19422</v>
      </c>
      <c r="BS9" s="72">
        <f t="shared" si="28"/>
        <v>123008</v>
      </c>
      <c r="BT9" s="72">
        <f t="shared" si="29"/>
        <v>0</v>
      </c>
      <c r="BU9" s="72">
        <f t="shared" si="30"/>
        <v>0</v>
      </c>
      <c r="BV9" s="72">
        <f t="shared" si="31"/>
        <v>9928</v>
      </c>
      <c r="BW9" s="72">
        <f t="shared" si="32"/>
        <v>9928</v>
      </c>
      <c r="BX9" s="72">
        <f t="shared" si="33"/>
        <v>0</v>
      </c>
      <c r="BY9" s="72">
        <f t="shared" si="34"/>
        <v>0</v>
      </c>
      <c r="BZ9" s="72">
        <f t="shared" si="35"/>
        <v>0</v>
      </c>
      <c r="CA9" s="72">
        <f t="shared" si="36"/>
        <v>151315</v>
      </c>
      <c r="CB9" s="72">
        <f t="shared" si="37"/>
        <v>151315</v>
      </c>
      <c r="CC9" s="72">
        <f t="shared" si="38"/>
        <v>0</v>
      </c>
      <c r="CD9" s="72">
        <f t="shared" si="39"/>
        <v>0</v>
      </c>
      <c r="CE9" s="72">
        <f t="shared" si="40"/>
        <v>0</v>
      </c>
      <c r="CF9" s="73">
        <f t="shared" si="41"/>
        <v>386073</v>
      </c>
      <c r="CG9" s="72">
        <f t="shared" si="42"/>
        <v>0</v>
      </c>
      <c r="CH9" s="72">
        <f t="shared" si="43"/>
        <v>0</v>
      </c>
      <c r="CI9" s="72">
        <f t="shared" si="44"/>
        <v>303673</v>
      </c>
    </row>
    <row r="10" spans="1:87" s="50" customFormat="1" ht="12" customHeight="1">
      <c r="A10" s="51" t="s">
        <v>448</v>
      </c>
      <c r="B10" s="64" t="s">
        <v>451</v>
      </c>
      <c r="C10" s="51" t="s">
        <v>322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158125</v>
      </c>
      <c r="L10" s="72">
        <f t="shared" si="5"/>
        <v>1924</v>
      </c>
      <c r="M10" s="72">
        <f t="shared" si="6"/>
        <v>1924</v>
      </c>
      <c r="N10" s="72">
        <v>1924</v>
      </c>
      <c r="O10" s="72">
        <v>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0</v>
      </c>
      <c r="X10" s="72">
        <v>0</v>
      </c>
      <c r="Y10" s="72">
        <v>0</v>
      </c>
      <c r="Z10" s="72">
        <v>0</v>
      </c>
      <c r="AA10" s="72">
        <v>0</v>
      </c>
      <c r="AB10" s="73">
        <v>477104</v>
      </c>
      <c r="AC10" s="72">
        <v>0</v>
      </c>
      <c r="AD10" s="72">
        <v>0</v>
      </c>
      <c r="AE10" s="72">
        <f t="shared" si="9"/>
        <v>1924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121</v>
      </c>
      <c r="AO10" s="72">
        <f t="shared" si="13"/>
        <v>121</v>
      </c>
      <c r="AP10" s="72">
        <v>121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95091</v>
      </c>
      <c r="BE10" s="72">
        <v>0</v>
      </c>
      <c r="BF10" s="72">
        <v>0</v>
      </c>
      <c r="BG10" s="72">
        <f t="shared" si="16"/>
        <v>121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158125</v>
      </c>
      <c r="BP10" s="72">
        <f t="shared" si="25"/>
        <v>2045</v>
      </c>
      <c r="BQ10" s="72">
        <f t="shared" si="26"/>
        <v>2045</v>
      </c>
      <c r="BR10" s="72">
        <f t="shared" si="27"/>
        <v>2045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0</v>
      </c>
      <c r="CB10" s="72">
        <f t="shared" si="37"/>
        <v>0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572195</v>
      </c>
      <c r="CG10" s="72">
        <f t="shared" si="42"/>
        <v>0</v>
      </c>
      <c r="CH10" s="72">
        <f t="shared" si="43"/>
        <v>0</v>
      </c>
      <c r="CI10" s="72">
        <f t="shared" si="44"/>
        <v>2045</v>
      </c>
    </row>
    <row r="11" spans="1:87" s="50" customFormat="1" ht="12" customHeight="1">
      <c r="A11" s="51" t="s">
        <v>448</v>
      </c>
      <c r="B11" s="64" t="s">
        <v>323</v>
      </c>
      <c r="C11" s="51" t="s">
        <v>452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708716</v>
      </c>
      <c r="M11" s="72">
        <f t="shared" si="6"/>
        <v>263620</v>
      </c>
      <c r="N11" s="72">
        <v>53620</v>
      </c>
      <c r="O11" s="72">
        <v>92141</v>
      </c>
      <c r="P11" s="72">
        <v>113614</v>
      </c>
      <c r="Q11" s="72">
        <v>4245</v>
      </c>
      <c r="R11" s="72">
        <f t="shared" si="7"/>
        <v>257499</v>
      </c>
      <c r="S11" s="72">
        <v>6550</v>
      </c>
      <c r="T11" s="72">
        <v>242532</v>
      </c>
      <c r="U11" s="72">
        <v>8417</v>
      </c>
      <c r="V11" s="72">
        <v>0</v>
      </c>
      <c r="W11" s="72">
        <f t="shared" si="8"/>
        <v>187597</v>
      </c>
      <c r="X11" s="72">
        <v>121792</v>
      </c>
      <c r="Y11" s="72">
        <v>53829</v>
      </c>
      <c r="Z11" s="72">
        <v>11976</v>
      </c>
      <c r="AA11" s="72">
        <v>0</v>
      </c>
      <c r="AB11" s="73">
        <v>0</v>
      </c>
      <c r="AC11" s="72">
        <v>0</v>
      </c>
      <c r="AD11" s="72"/>
      <c r="AE11" s="72">
        <f t="shared" si="9"/>
        <v>708716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115380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115380</v>
      </c>
      <c r="AZ11" s="72">
        <v>115380</v>
      </c>
      <c r="BA11" s="72">
        <v>0</v>
      </c>
      <c r="BB11" s="72">
        <v>0</v>
      </c>
      <c r="BC11" s="72">
        <v>0</v>
      </c>
      <c r="BD11" s="73">
        <v>200434</v>
      </c>
      <c r="BE11" s="72">
        <v>0</v>
      </c>
      <c r="BF11" s="72">
        <v>0</v>
      </c>
      <c r="BG11" s="72">
        <f t="shared" si="16"/>
        <v>115380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824096</v>
      </c>
      <c r="BQ11" s="72">
        <f t="shared" si="26"/>
        <v>263620</v>
      </c>
      <c r="BR11" s="72">
        <f t="shared" si="27"/>
        <v>53620</v>
      </c>
      <c r="BS11" s="72">
        <f t="shared" si="28"/>
        <v>92141</v>
      </c>
      <c r="BT11" s="72">
        <f t="shared" si="29"/>
        <v>113614</v>
      </c>
      <c r="BU11" s="72">
        <f t="shared" si="30"/>
        <v>4245</v>
      </c>
      <c r="BV11" s="72">
        <f t="shared" si="31"/>
        <v>257499</v>
      </c>
      <c r="BW11" s="72">
        <f t="shared" si="32"/>
        <v>6550</v>
      </c>
      <c r="BX11" s="72">
        <f t="shared" si="33"/>
        <v>242532</v>
      </c>
      <c r="BY11" s="72">
        <f t="shared" si="34"/>
        <v>8417</v>
      </c>
      <c r="BZ11" s="72">
        <f t="shared" si="35"/>
        <v>0</v>
      </c>
      <c r="CA11" s="72">
        <f t="shared" si="36"/>
        <v>302977</v>
      </c>
      <c r="CB11" s="72">
        <f t="shared" si="37"/>
        <v>237172</v>
      </c>
      <c r="CC11" s="72">
        <f t="shared" si="38"/>
        <v>53829</v>
      </c>
      <c r="CD11" s="72">
        <f t="shared" si="39"/>
        <v>11976</v>
      </c>
      <c r="CE11" s="72">
        <f t="shared" si="40"/>
        <v>0</v>
      </c>
      <c r="CF11" s="73">
        <f t="shared" si="41"/>
        <v>200434</v>
      </c>
      <c r="CG11" s="72">
        <f t="shared" si="42"/>
        <v>0</v>
      </c>
      <c r="CH11" s="72">
        <f t="shared" si="43"/>
        <v>0</v>
      </c>
      <c r="CI11" s="72">
        <f t="shared" si="44"/>
        <v>824096</v>
      </c>
    </row>
    <row r="12" spans="1:87" s="50" customFormat="1" ht="12" customHeight="1">
      <c r="A12" s="53" t="s">
        <v>448</v>
      </c>
      <c r="B12" s="54" t="s">
        <v>453</v>
      </c>
      <c r="C12" s="53" t="s">
        <v>326</v>
      </c>
      <c r="D12" s="74">
        <f t="shared" si="3"/>
        <v>14031</v>
      </c>
      <c r="E12" s="74">
        <f t="shared" si="4"/>
        <v>14031</v>
      </c>
      <c r="F12" s="74">
        <v>0</v>
      </c>
      <c r="G12" s="74">
        <v>14031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714613</v>
      </c>
      <c r="M12" s="74">
        <f t="shared" si="6"/>
        <v>69526</v>
      </c>
      <c r="N12" s="74">
        <v>65814</v>
      </c>
      <c r="O12" s="74">
        <v>3712</v>
      </c>
      <c r="P12" s="74">
        <v>0</v>
      </c>
      <c r="Q12" s="74">
        <v>0</v>
      </c>
      <c r="R12" s="74">
        <f t="shared" si="7"/>
        <v>200249</v>
      </c>
      <c r="S12" s="74">
        <v>35423</v>
      </c>
      <c r="T12" s="74">
        <v>153389</v>
      </c>
      <c r="U12" s="74">
        <v>11437</v>
      </c>
      <c r="V12" s="74">
        <v>0</v>
      </c>
      <c r="W12" s="74">
        <f t="shared" si="8"/>
        <v>444838</v>
      </c>
      <c r="X12" s="74">
        <v>183730</v>
      </c>
      <c r="Y12" s="74">
        <v>240475</v>
      </c>
      <c r="Z12" s="74">
        <v>20633</v>
      </c>
      <c r="AA12" s="74">
        <v>0</v>
      </c>
      <c r="AB12" s="75">
        <v>0</v>
      </c>
      <c r="AC12" s="74">
        <v>0</v>
      </c>
      <c r="AD12" s="74">
        <v>0</v>
      </c>
      <c r="AE12" s="74">
        <f t="shared" si="9"/>
        <v>728644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168591</v>
      </c>
      <c r="AO12" s="74">
        <f t="shared" si="13"/>
        <v>2470</v>
      </c>
      <c r="AP12" s="74">
        <v>2470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166121</v>
      </c>
      <c r="AZ12" s="74">
        <v>166121</v>
      </c>
      <c r="BA12" s="74">
        <v>0</v>
      </c>
      <c r="BB12" s="74">
        <v>0</v>
      </c>
      <c r="BC12" s="74">
        <v>0</v>
      </c>
      <c r="BD12" s="75">
        <v>119995</v>
      </c>
      <c r="BE12" s="74">
        <v>0</v>
      </c>
      <c r="BF12" s="74">
        <v>0</v>
      </c>
      <c r="BG12" s="74">
        <f t="shared" si="16"/>
        <v>168591</v>
      </c>
      <c r="BH12" s="74">
        <f t="shared" si="17"/>
        <v>14031</v>
      </c>
      <c r="BI12" s="74">
        <f t="shared" si="18"/>
        <v>14031</v>
      </c>
      <c r="BJ12" s="74">
        <f t="shared" si="19"/>
        <v>0</v>
      </c>
      <c r="BK12" s="74">
        <f t="shared" si="20"/>
        <v>14031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883204</v>
      </c>
      <c r="BQ12" s="74">
        <f t="shared" si="26"/>
        <v>71996</v>
      </c>
      <c r="BR12" s="74">
        <f t="shared" si="27"/>
        <v>68284</v>
      </c>
      <c r="BS12" s="74">
        <f t="shared" si="28"/>
        <v>3712</v>
      </c>
      <c r="BT12" s="74">
        <f t="shared" si="29"/>
        <v>0</v>
      </c>
      <c r="BU12" s="74">
        <f t="shared" si="30"/>
        <v>0</v>
      </c>
      <c r="BV12" s="74">
        <f t="shared" si="31"/>
        <v>200249</v>
      </c>
      <c r="BW12" s="74">
        <f t="shared" si="32"/>
        <v>35423</v>
      </c>
      <c r="BX12" s="74">
        <f t="shared" si="33"/>
        <v>153389</v>
      </c>
      <c r="BY12" s="74">
        <f t="shared" si="34"/>
        <v>11437</v>
      </c>
      <c r="BZ12" s="74">
        <f t="shared" si="35"/>
        <v>0</v>
      </c>
      <c r="CA12" s="74">
        <f t="shared" si="36"/>
        <v>610959</v>
      </c>
      <c r="CB12" s="74">
        <f t="shared" si="37"/>
        <v>349851</v>
      </c>
      <c r="CC12" s="74">
        <f t="shared" si="38"/>
        <v>240475</v>
      </c>
      <c r="CD12" s="74">
        <f t="shared" si="39"/>
        <v>20633</v>
      </c>
      <c r="CE12" s="74">
        <f t="shared" si="40"/>
        <v>0</v>
      </c>
      <c r="CF12" s="75">
        <f t="shared" si="41"/>
        <v>119995</v>
      </c>
      <c r="CG12" s="74">
        <f t="shared" si="42"/>
        <v>0</v>
      </c>
      <c r="CH12" s="74">
        <f t="shared" si="43"/>
        <v>0</v>
      </c>
      <c r="CI12" s="74">
        <f t="shared" si="44"/>
        <v>897235</v>
      </c>
    </row>
    <row r="13" spans="1:87" s="50" customFormat="1" ht="12" customHeight="1">
      <c r="A13" s="53" t="s">
        <v>448</v>
      </c>
      <c r="B13" s="54" t="s">
        <v>327</v>
      </c>
      <c r="C13" s="53" t="s">
        <v>454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4320</v>
      </c>
      <c r="M13" s="74">
        <f t="shared" si="6"/>
        <v>4320</v>
      </c>
      <c r="N13" s="74">
        <v>4320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213640</v>
      </c>
      <c r="AC13" s="74">
        <v>0</v>
      </c>
      <c r="AD13" s="74">
        <v>0</v>
      </c>
      <c r="AE13" s="74">
        <f t="shared" si="9"/>
        <v>4320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4320</v>
      </c>
      <c r="AO13" s="74">
        <f t="shared" si="13"/>
        <v>4320</v>
      </c>
      <c r="AP13" s="74">
        <v>4320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79937</v>
      </c>
      <c r="BE13" s="74">
        <v>0</v>
      </c>
      <c r="BF13" s="74">
        <v>0</v>
      </c>
      <c r="BG13" s="74">
        <f t="shared" si="16"/>
        <v>4320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8640</v>
      </c>
      <c r="BQ13" s="74">
        <f t="shared" si="26"/>
        <v>8640</v>
      </c>
      <c r="BR13" s="74">
        <f t="shared" si="27"/>
        <v>8640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0</v>
      </c>
      <c r="CB13" s="74">
        <f t="shared" si="37"/>
        <v>0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293577</v>
      </c>
      <c r="CG13" s="74">
        <f t="shared" si="42"/>
        <v>0</v>
      </c>
      <c r="CH13" s="74">
        <f t="shared" si="43"/>
        <v>0</v>
      </c>
      <c r="CI13" s="74">
        <f t="shared" si="44"/>
        <v>8640</v>
      </c>
    </row>
    <row r="14" spans="1:87" s="50" customFormat="1" ht="12" customHeight="1">
      <c r="A14" s="53" t="s">
        <v>448</v>
      </c>
      <c r="B14" s="54" t="s">
        <v>455</v>
      </c>
      <c r="C14" s="53" t="s">
        <v>330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265187</v>
      </c>
      <c r="M14" s="74">
        <f t="shared" si="6"/>
        <v>55072</v>
      </c>
      <c r="N14" s="74">
        <v>55072</v>
      </c>
      <c r="O14" s="74">
        <v>0</v>
      </c>
      <c r="P14" s="74">
        <v>0</v>
      </c>
      <c r="Q14" s="74">
        <v>0</v>
      </c>
      <c r="R14" s="74">
        <f t="shared" si="7"/>
        <v>102280</v>
      </c>
      <c r="S14" s="74">
        <v>917</v>
      </c>
      <c r="T14" s="74">
        <v>97086</v>
      </c>
      <c r="U14" s="74">
        <v>4277</v>
      </c>
      <c r="V14" s="74">
        <v>0</v>
      </c>
      <c r="W14" s="74">
        <f t="shared" si="8"/>
        <v>107835</v>
      </c>
      <c r="X14" s="74">
        <v>62104</v>
      </c>
      <c r="Y14" s="74">
        <v>36532</v>
      </c>
      <c r="Z14" s="74">
        <v>9199</v>
      </c>
      <c r="AA14" s="74">
        <v>0</v>
      </c>
      <c r="AB14" s="75">
        <v>0</v>
      </c>
      <c r="AC14" s="74">
        <v>0</v>
      </c>
      <c r="AD14" s="74">
        <v>10823</v>
      </c>
      <c r="AE14" s="74">
        <f t="shared" si="9"/>
        <v>276010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208586</v>
      </c>
      <c r="AO14" s="74">
        <f t="shared" si="13"/>
        <v>41581</v>
      </c>
      <c r="AP14" s="74">
        <v>41581</v>
      </c>
      <c r="AQ14" s="74">
        <v>0</v>
      </c>
      <c r="AR14" s="74">
        <v>0</v>
      </c>
      <c r="AS14" s="74">
        <v>0</v>
      </c>
      <c r="AT14" s="74">
        <f t="shared" si="14"/>
        <v>53651</v>
      </c>
      <c r="AU14" s="74">
        <v>0</v>
      </c>
      <c r="AV14" s="74">
        <v>53651</v>
      </c>
      <c r="AW14" s="74">
        <v>0</v>
      </c>
      <c r="AX14" s="74">
        <v>0</v>
      </c>
      <c r="AY14" s="74">
        <f t="shared" si="15"/>
        <v>113354</v>
      </c>
      <c r="AZ14" s="74">
        <v>102541</v>
      </c>
      <c r="BA14" s="74">
        <v>10813</v>
      </c>
      <c r="BB14" s="74">
        <v>0</v>
      </c>
      <c r="BC14" s="74">
        <v>0</v>
      </c>
      <c r="BD14" s="75">
        <v>0</v>
      </c>
      <c r="BE14" s="74">
        <v>0</v>
      </c>
      <c r="BF14" s="74">
        <v>0</v>
      </c>
      <c r="BG14" s="74">
        <f t="shared" si="16"/>
        <v>208586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473773</v>
      </c>
      <c r="BQ14" s="74">
        <f t="shared" si="26"/>
        <v>96653</v>
      </c>
      <c r="BR14" s="74">
        <f t="shared" si="27"/>
        <v>96653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155931</v>
      </c>
      <c r="BW14" s="74">
        <f t="shared" si="32"/>
        <v>917</v>
      </c>
      <c r="BX14" s="74">
        <f t="shared" si="33"/>
        <v>150737</v>
      </c>
      <c r="BY14" s="74">
        <f t="shared" si="34"/>
        <v>4277</v>
      </c>
      <c r="BZ14" s="74">
        <f t="shared" si="35"/>
        <v>0</v>
      </c>
      <c r="CA14" s="74">
        <f t="shared" si="36"/>
        <v>221189</v>
      </c>
      <c r="CB14" s="74">
        <f t="shared" si="37"/>
        <v>164645</v>
      </c>
      <c r="CC14" s="74">
        <f t="shared" si="38"/>
        <v>47345</v>
      </c>
      <c r="CD14" s="74">
        <f t="shared" si="39"/>
        <v>9199</v>
      </c>
      <c r="CE14" s="74">
        <f t="shared" si="40"/>
        <v>0</v>
      </c>
      <c r="CF14" s="75">
        <f t="shared" si="41"/>
        <v>0</v>
      </c>
      <c r="CG14" s="74">
        <f t="shared" si="42"/>
        <v>0</v>
      </c>
      <c r="CH14" s="74">
        <f t="shared" si="43"/>
        <v>10823</v>
      </c>
      <c r="CI14" s="74">
        <f t="shared" si="44"/>
        <v>484596</v>
      </c>
    </row>
    <row r="15" spans="1:87" s="50" customFormat="1" ht="12" customHeight="1">
      <c r="A15" s="53" t="s">
        <v>448</v>
      </c>
      <c r="B15" s="54" t="s">
        <v>331</v>
      </c>
      <c r="C15" s="53" t="s">
        <v>456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8762</v>
      </c>
      <c r="M15" s="74">
        <f t="shared" si="6"/>
        <v>8762</v>
      </c>
      <c r="N15" s="74">
        <v>8762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936062</v>
      </c>
      <c r="AC15" s="74">
        <v>0</v>
      </c>
      <c r="AD15" s="74">
        <v>0</v>
      </c>
      <c r="AE15" s="74">
        <f t="shared" si="9"/>
        <v>8762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338204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8762</v>
      </c>
      <c r="BQ15" s="74">
        <f t="shared" si="26"/>
        <v>8762</v>
      </c>
      <c r="BR15" s="74">
        <f t="shared" si="27"/>
        <v>8762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0</v>
      </c>
      <c r="CB15" s="74">
        <f t="shared" si="37"/>
        <v>0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1274266</v>
      </c>
      <c r="CG15" s="74">
        <f t="shared" si="42"/>
        <v>0</v>
      </c>
      <c r="CH15" s="74">
        <f t="shared" si="43"/>
        <v>0</v>
      </c>
      <c r="CI15" s="74">
        <f t="shared" si="44"/>
        <v>8762</v>
      </c>
    </row>
    <row r="16" spans="1:87" s="50" customFormat="1" ht="12" customHeight="1">
      <c r="A16" s="53" t="s">
        <v>448</v>
      </c>
      <c r="B16" s="54" t="s">
        <v>457</v>
      </c>
      <c r="C16" s="53" t="s">
        <v>334</v>
      </c>
      <c r="D16" s="74">
        <f t="shared" si="3"/>
        <v>43995</v>
      </c>
      <c r="E16" s="74">
        <f t="shared" si="4"/>
        <v>43995</v>
      </c>
      <c r="F16" s="74">
        <v>0</v>
      </c>
      <c r="G16" s="74">
        <v>38850</v>
      </c>
      <c r="H16" s="74">
        <v>5145</v>
      </c>
      <c r="I16" s="74">
        <v>0</v>
      </c>
      <c r="J16" s="74">
        <v>0</v>
      </c>
      <c r="K16" s="75">
        <v>80235</v>
      </c>
      <c r="L16" s="74">
        <f t="shared" si="5"/>
        <v>214965</v>
      </c>
      <c r="M16" s="74">
        <f t="shared" si="6"/>
        <v>27525</v>
      </c>
      <c r="N16" s="74">
        <v>27525</v>
      </c>
      <c r="O16" s="74">
        <v>0</v>
      </c>
      <c r="P16" s="74">
        <v>0</v>
      </c>
      <c r="Q16" s="74">
        <v>0</v>
      </c>
      <c r="R16" s="74">
        <f t="shared" si="7"/>
        <v>51444</v>
      </c>
      <c r="S16" s="74">
        <v>0</v>
      </c>
      <c r="T16" s="74">
        <v>46461</v>
      </c>
      <c r="U16" s="74">
        <v>4983</v>
      </c>
      <c r="V16" s="74">
        <v>0</v>
      </c>
      <c r="W16" s="74">
        <f t="shared" si="8"/>
        <v>135996</v>
      </c>
      <c r="X16" s="74">
        <v>56714</v>
      </c>
      <c r="Y16" s="74">
        <v>73733</v>
      </c>
      <c r="Z16" s="74">
        <v>5549</v>
      </c>
      <c r="AA16" s="74">
        <v>0</v>
      </c>
      <c r="AB16" s="75">
        <v>0</v>
      </c>
      <c r="AC16" s="74">
        <v>0</v>
      </c>
      <c r="AD16" s="74">
        <v>0</v>
      </c>
      <c r="AE16" s="74">
        <f t="shared" si="9"/>
        <v>258960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44314</v>
      </c>
      <c r="BE16" s="74">
        <v>0</v>
      </c>
      <c r="BF16" s="74">
        <v>0</v>
      </c>
      <c r="BG16" s="74">
        <f t="shared" si="16"/>
        <v>0</v>
      </c>
      <c r="BH16" s="74">
        <f t="shared" si="17"/>
        <v>43995</v>
      </c>
      <c r="BI16" s="74">
        <f t="shared" si="18"/>
        <v>43995</v>
      </c>
      <c r="BJ16" s="74">
        <f t="shared" si="19"/>
        <v>0</v>
      </c>
      <c r="BK16" s="74">
        <f t="shared" si="20"/>
        <v>38850</v>
      </c>
      <c r="BL16" s="74">
        <f t="shared" si="21"/>
        <v>5145</v>
      </c>
      <c r="BM16" s="74">
        <f t="shared" si="22"/>
        <v>0</v>
      </c>
      <c r="BN16" s="74">
        <f t="shared" si="23"/>
        <v>0</v>
      </c>
      <c r="BO16" s="75">
        <f t="shared" si="24"/>
        <v>80235</v>
      </c>
      <c r="BP16" s="74">
        <f t="shared" si="25"/>
        <v>214965</v>
      </c>
      <c r="BQ16" s="74">
        <f t="shared" si="26"/>
        <v>27525</v>
      </c>
      <c r="BR16" s="74">
        <f t="shared" si="27"/>
        <v>27525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51444</v>
      </c>
      <c r="BW16" s="74">
        <f t="shared" si="32"/>
        <v>0</v>
      </c>
      <c r="BX16" s="74">
        <f t="shared" si="33"/>
        <v>46461</v>
      </c>
      <c r="BY16" s="74">
        <f t="shared" si="34"/>
        <v>4983</v>
      </c>
      <c r="BZ16" s="74">
        <f t="shared" si="35"/>
        <v>0</v>
      </c>
      <c r="CA16" s="74">
        <f t="shared" si="36"/>
        <v>135996</v>
      </c>
      <c r="CB16" s="74">
        <f t="shared" si="37"/>
        <v>56714</v>
      </c>
      <c r="CC16" s="74">
        <f t="shared" si="38"/>
        <v>73733</v>
      </c>
      <c r="CD16" s="74">
        <f t="shared" si="39"/>
        <v>5549</v>
      </c>
      <c r="CE16" s="74">
        <f t="shared" si="40"/>
        <v>0</v>
      </c>
      <c r="CF16" s="75">
        <f t="shared" si="41"/>
        <v>44314</v>
      </c>
      <c r="CG16" s="74">
        <f t="shared" si="42"/>
        <v>0</v>
      </c>
      <c r="CH16" s="74">
        <f t="shared" si="43"/>
        <v>0</v>
      </c>
      <c r="CI16" s="74">
        <f t="shared" si="44"/>
        <v>258960</v>
      </c>
    </row>
    <row r="17" spans="1:87" s="50" customFormat="1" ht="12" customHeight="1">
      <c r="A17" s="53" t="s">
        <v>448</v>
      </c>
      <c r="B17" s="54" t="s">
        <v>335</v>
      </c>
      <c r="C17" s="53" t="s">
        <v>458</v>
      </c>
      <c r="D17" s="74">
        <f t="shared" si="3"/>
        <v>6258</v>
      </c>
      <c r="E17" s="74">
        <f t="shared" si="4"/>
        <v>6258</v>
      </c>
      <c r="F17" s="74">
        <v>0</v>
      </c>
      <c r="G17" s="74">
        <v>0</v>
      </c>
      <c r="H17" s="74">
        <v>6258</v>
      </c>
      <c r="I17" s="74">
        <v>0</v>
      </c>
      <c r="J17" s="74">
        <v>0</v>
      </c>
      <c r="K17" s="75">
        <v>181922</v>
      </c>
      <c r="L17" s="74">
        <f t="shared" si="5"/>
        <v>804006</v>
      </c>
      <c r="M17" s="74">
        <f t="shared" si="6"/>
        <v>46648</v>
      </c>
      <c r="N17" s="74">
        <v>22317</v>
      </c>
      <c r="O17" s="74">
        <v>0</v>
      </c>
      <c r="P17" s="74">
        <v>24331</v>
      </c>
      <c r="Q17" s="74">
        <v>0</v>
      </c>
      <c r="R17" s="74">
        <f t="shared" si="7"/>
        <v>165638</v>
      </c>
      <c r="S17" s="74">
        <v>0</v>
      </c>
      <c r="T17" s="74">
        <v>165638</v>
      </c>
      <c r="U17" s="74">
        <v>0</v>
      </c>
      <c r="V17" s="74">
        <v>0</v>
      </c>
      <c r="W17" s="74">
        <f t="shared" si="8"/>
        <v>591720</v>
      </c>
      <c r="X17" s="74">
        <v>155429</v>
      </c>
      <c r="Y17" s="74">
        <v>436291</v>
      </c>
      <c r="Z17" s="74">
        <v>0</v>
      </c>
      <c r="AA17" s="74">
        <v>0</v>
      </c>
      <c r="AB17" s="75">
        <v>0</v>
      </c>
      <c r="AC17" s="74">
        <v>0</v>
      </c>
      <c r="AD17" s="74">
        <v>224826</v>
      </c>
      <c r="AE17" s="74">
        <f t="shared" si="9"/>
        <v>1035090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83116</v>
      </c>
      <c r="BE17" s="74">
        <v>0</v>
      </c>
      <c r="BF17" s="74">
        <v>0</v>
      </c>
      <c r="BG17" s="74">
        <f t="shared" si="16"/>
        <v>0</v>
      </c>
      <c r="BH17" s="74">
        <f t="shared" si="17"/>
        <v>6258</v>
      </c>
      <c r="BI17" s="74">
        <f t="shared" si="18"/>
        <v>6258</v>
      </c>
      <c r="BJ17" s="74">
        <f t="shared" si="19"/>
        <v>0</v>
      </c>
      <c r="BK17" s="74">
        <f t="shared" si="20"/>
        <v>0</v>
      </c>
      <c r="BL17" s="74">
        <f t="shared" si="21"/>
        <v>6258</v>
      </c>
      <c r="BM17" s="74">
        <f t="shared" si="22"/>
        <v>0</v>
      </c>
      <c r="BN17" s="74">
        <f t="shared" si="23"/>
        <v>0</v>
      </c>
      <c r="BO17" s="75">
        <f t="shared" si="24"/>
        <v>181922</v>
      </c>
      <c r="BP17" s="74">
        <f t="shared" si="25"/>
        <v>804006</v>
      </c>
      <c r="BQ17" s="74">
        <f t="shared" si="26"/>
        <v>46648</v>
      </c>
      <c r="BR17" s="74">
        <f t="shared" si="27"/>
        <v>22317</v>
      </c>
      <c r="BS17" s="74">
        <f t="shared" si="28"/>
        <v>0</v>
      </c>
      <c r="BT17" s="74">
        <f t="shared" si="29"/>
        <v>24331</v>
      </c>
      <c r="BU17" s="74">
        <f t="shared" si="30"/>
        <v>0</v>
      </c>
      <c r="BV17" s="74">
        <f t="shared" si="31"/>
        <v>165638</v>
      </c>
      <c r="BW17" s="74">
        <f t="shared" si="32"/>
        <v>0</v>
      </c>
      <c r="BX17" s="74">
        <f t="shared" si="33"/>
        <v>165638</v>
      </c>
      <c r="BY17" s="74">
        <f t="shared" si="34"/>
        <v>0</v>
      </c>
      <c r="BZ17" s="74">
        <f t="shared" si="35"/>
        <v>0</v>
      </c>
      <c r="CA17" s="74">
        <f t="shared" si="36"/>
        <v>591720</v>
      </c>
      <c r="CB17" s="74">
        <f t="shared" si="37"/>
        <v>155429</v>
      </c>
      <c r="CC17" s="74">
        <f t="shared" si="38"/>
        <v>436291</v>
      </c>
      <c r="CD17" s="74">
        <f t="shared" si="39"/>
        <v>0</v>
      </c>
      <c r="CE17" s="74">
        <f t="shared" si="40"/>
        <v>0</v>
      </c>
      <c r="CF17" s="75">
        <f t="shared" si="41"/>
        <v>83116</v>
      </c>
      <c r="CG17" s="74">
        <f t="shared" si="42"/>
        <v>0</v>
      </c>
      <c r="CH17" s="74">
        <f t="shared" si="43"/>
        <v>224826</v>
      </c>
      <c r="CI17" s="74">
        <f t="shared" si="44"/>
        <v>1035090</v>
      </c>
    </row>
    <row r="18" spans="1:87" s="50" customFormat="1" ht="12" customHeight="1">
      <c r="A18" s="53" t="s">
        <v>448</v>
      </c>
      <c r="B18" s="54" t="s">
        <v>459</v>
      </c>
      <c r="C18" s="53" t="s">
        <v>338</v>
      </c>
      <c r="D18" s="74">
        <f t="shared" si="3"/>
        <v>3221</v>
      </c>
      <c r="E18" s="74">
        <f t="shared" si="4"/>
        <v>3221</v>
      </c>
      <c r="F18" s="74">
        <v>3221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161076</v>
      </c>
      <c r="M18" s="74">
        <f t="shared" si="6"/>
        <v>28587</v>
      </c>
      <c r="N18" s="74">
        <v>19184</v>
      </c>
      <c r="O18" s="74">
        <v>0</v>
      </c>
      <c r="P18" s="74">
        <v>0</v>
      </c>
      <c r="Q18" s="74">
        <v>9403</v>
      </c>
      <c r="R18" s="74">
        <f t="shared" si="7"/>
        <v>5628</v>
      </c>
      <c r="S18" s="74">
        <v>134</v>
      </c>
      <c r="T18" s="74">
        <v>1606</v>
      </c>
      <c r="U18" s="74">
        <v>3888</v>
      </c>
      <c r="V18" s="74">
        <v>0</v>
      </c>
      <c r="W18" s="74">
        <f t="shared" si="8"/>
        <v>126861</v>
      </c>
      <c r="X18" s="74">
        <v>126861</v>
      </c>
      <c r="Y18" s="74">
        <v>0</v>
      </c>
      <c r="Z18" s="74">
        <v>0</v>
      </c>
      <c r="AA18" s="74">
        <v>0</v>
      </c>
      <c r="AB18" s="75">
        <v>197671</v>
      </c>
      <c r="AC18" s="74">
        <v>0</v>
      </c>
      <c r="AD18" s="74">
        <v>7175</v>
      </c>
      <c r="AE18" s="74">
        <f t="shared" si="9"/>
        <v>171472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84814</v>
      </c>
      <c r="BE18" s="74">
        <v>0</v>
      </c>
      <c r="BF18" s="74">
        <v>0</v>
      </c>
      <c r="BG18" s="74">
        <f t="shared" si="16"/>
        <v>0</v>
      </c>
      <c r="BH18" s="74">
        <f t="shared" si="17"/>
        <v>3221</v>
      </c>
      <c r="BI18" s="74">
        <f t="shared" si="18"/>
        <v>3221</v>
      </c>
      <c r="BJ18" s="74">
        <f t="shared" si="19"/>
        <v>3221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161076</v>
      </c>
      <c r="BQ18" s="74">
        <f t="shared" si="26"/>
        <v>28587</v>
      </c>
      <c r="BR18" s="74">
        <f t="shared" si="27"/>
        <v>19184</v>
      </c>
      <c r="BS18" s="74">
        <f t="shared" si="28"/>
        <v>0</v>
      </c>
      <c r="BT18" s="74">
        <f t="shared" si="29"/>
        <v>0</v>
      </c>
      <c r="BU18" s="74">
        <f t="shared" si="30"/>
        <v>9403</v>
      </c>
      <c r="BV18" s="74">
        <f t="shared" si="31"/>
        <v>5628</v>
      </c>
      <c r="BW18" s="74">
        <f t="shared" si="32"/>
        <v>134</v>
      </c>
      <c r="BX18" s="74">
        <f t="shared" si="33"/>
        <v>1606</v>
      </c>
      <c r="BY18" s="74">
        <f t="shared" si="34"/>
        <v>3888</v>
      </c>
      <c r="BZ18" s="74">
        <f t="shared" si="35"/>
        <v>0</v>
      </c>
      <c r="CA18" s="74">
        <f t="shared" si="36"/>
        <v>126861</v>
      </c>
      <c r="CB18" s="74">
        <f t="shared" si="37"/>
        <v>126861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282485</v>
      </c>
      <c r="CG18" s="74">
        <f t="shared" si="42"/>
        <v>0</v>
      </c>
      <c r="CH18" s="74">
        <f t="shared" si="43"/>
        <v>7175</v>
      </c>
      <c r="CI18" s="74">
        <f t="shared" si="44"/>
        <v>171472</v>
      </c>
    </row>
    <row r="19" spans="1:87" s="50" customFormat="1" ht="12" customHeight="1">
      <c r="A19" s="53" t="s">
        <v>448</v>
      </c>
      <c r="B19" s="54" t="s">
        <v>339</v>
      </c>
      <c r="C19" s="53" t="s">
        <v>460</v>
      </c>
      <c r="D19" s="74">
        <f t="shared" si="3"/>
        <v>20038</v>
      </c>
      <c r="E19" s="74">
        <f t="shared" si="4"/>
        <v>13213</v>
      </c>
      <c r="F19" s="74">
        <v>0</v>
      </c>
      <c r="G19" s="74">
        <v>0</v>
      </c>
      <c r="H19" s="74">
        <v>13213</v>
      </c>
      <c r="I19" s="74">
        <v>0</v>
      </c>
      <c r="J19" s="74">
        <v>6825</v>
      </c>
      <c r="K19" s="75">
        <v>0</v>
      </c>
      <c r="L19" s="74">
        <f t="shared" si="5"/>
        <v>385866</v>
      </c>
      <c r="M19" s="74">
        <f t="shared" si="6"/>
        <v>30989</v>
      </c>
      <c r="N19" s="74">
        <v>30989</v>
      </c>
      <c r="O19" s="74">
        <v>0</v>
      </c>
      <c r="P19" s="74">
        <v>0</v>
      </c>
      <c r="Q19" s="74">
        <v>0</v>
      </c>
      <c r="R19" s="74">
        <f t="shared" si="7"/>
        <v>5203</v>
      </c>
      <c r="S19" s="74">
        <v>0</v>
      </c>
      <c r="T19" s="74">
        <v>4945</v>
      </c>
      <c r="U19" s="74">
        <v>258</v>
      </c>
      <c r="V19" s="74">
        <v>0</v>
      </c>
      <c r="W19" s="74">
        <f t="shared" si="8"/>
        <v>349674</v>
      </c>
      <c r="X19" s="74">
        <v>102732</v>
      </c>
      <c r="Y19" s="74">
        <v>221872</v>
      </c>
      <c r="Z19" s="74">
        <v>25070</v>
      </c>
      <c r="AA19" s="74">
        <v>0</v>
      </c>
      <c r="AB19" s="75">
        <v>0</v>
      </c>
      <c r="AC19" s="74">
        <v>0</v>
      </c>
      <c r="AD19" s="74">
        <v>0</v>
      </c>
      <c r="AE19" s="74">
        <f t="shared" si="9"/>
        <v>405904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112511</v>
      </c>
      <c r="BE19" s="74">
        <v>0</v>
      </c>
      <c r="BF19" s="74">
        <v>0</v>
      </c>
      <c r="BG19" s="74">
        <f t="shared" si="16"/>
        <v>0</v>
      </c>
      <c r="BH19" s="74">
        <f t="shared" si="17"/>
        <v>20038</v>
      </c>
      <c r="BI19" s="74">
        <f t="shared" si="18"/>
        <v>13213</v>
      </c>
      <c r="BJ19" s="74">
        <f t="shared" si="19"/>
        <v>0</v>
      </c>
      <c r="BK19" s="74">
        <f t="shared" si="20"/>
        <v>0</v>
      </c>
      <c r="BL19" s="74">
        <f t="shared" si="21"/>
        <v>13213</v>
      </c>
      <c r="BM19" s="74">
        <f t="shared" si="22"/>
        <v>0</v>
      </c>
      <c r="BN19" s="74">
        <f t="shared" si="23"/>
        <v>6825</v>
      </c>
      <c r="BO19" s="75">
        <f t="shared" si="24"/>
        <v>0</v>
      </c>
      <c r="BP19" s="74">
        <f t="shared" si="25"/>
        <v>385866</v>
      </c>
      <c r="BQ19" s="74">
        <f t="shared" si="26"/>
        <v>30989</v>
      </c>
      <c r="BR19" s="74">
        <f t="shared" si="27"/>
        <v>30989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5203</v>
      </c>
      <c r="BW19" s="74">
        <f t="shared" si="32"/>
        <v>0</v>
      </c>
      <c r="BX19" s="74">
        <f t="shared" si="33"/>
        <v>4945</v>
      </c>
      <c r="BY19" s="74">
        <f t="shared" si="34"/>
        <v>258</v>
      </c>
      <c r="BZ19" s="74">
        <f t="shared" si="35"/>
        <v>0</v>
      </c>
      <c r="CA19" s="74">
        <f t="shared" si="36"/>
        <v>349674</v>
      </c>
      <c r="CB19" s="74">
        <f t="shared" si="37"/>
        <v>102732</v>
      </c>
      <c r="CC19" s="74">
        <f t="shared" si="38"/>
        <v>221872</v>
      </c>
      <c r="CD19" s="74">
        <f t="shared" si="39"/>
        <v>25070</v>
      </c>
      <c r="CE19" s="74">
        <f t="shared" si="40"/>
        <v>0</v>
      </c>
      <c r="CF19" s="75">
        <f t="shared" si="41"/>
        <v>112511</v>
      </c>
      <c r="CG19" s="74">
        <f t="shared" si="42"/>
        <v>0</v>
      </c>
      <c r="CH19" s="74">
        <f t="shared" si="43"/>
        <v>0</v>
      </c>
      <c r="CI19" s="74">
        <f t="shared" si="44"/>
        <v>405904</v>
      </c>
    </row>
    <row r="20" spans="1:87" s="50" customFormat="1" ht="12" customHeight="1">
      <c r="A20" s="53" t="s">
        <v>448</v>
      </c>
      <c r="B20" s="54" t="s">
        <v>461</v>
      </c>
      <c r="C20" s="53" t="s">
        <v>342</v>
      </c>
      <c r="D20" s="74">
        <f t="shared" si="3"/>
        <v>307769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307769</v>
      </c>
      <c r="K20" s="75">
        <v>307769</v>
      </c>
      <c r="L20" s="74">
        <f t="shared" si="5"/>
        <v>377754</v>
      </c>
      <c r="M20" s="74">
        <f t="shared" si="6"/>
        <v>60244</v>
      </c>
      <c r="N20" s="74">
        <v>60244</v>
      </c>
      <c r="O20" s="74">
        <v>0</v>
      </c>
      <c r="P20" s="74">
        <v>0</v>
      </c>
      <c r="Q20" s="74">
        <v>0</v>
      </c>
      <c r="R20" s="74">
        <f t="shared" si="7"/>
        <v>10794</v>
      </c>
      <c r="S20" s="74">
        <v>10457</v>
      </c>
      <c r="T20" s="74">
        <v>0</v>
      </c>
      <c r="U20" s="74">
        <v>337</v>
      </c>
      <c r="V20" s="74">
        <v>0</v>
      </c>
      <c r="W20" s="74">
        <f t="shared" si="8"/>
        <v>306716</v>
      </c>
      <c r="X20" s="74">
        <v>290686</v>
      </c>
      <c r="Y20" s="74">
        <v>11059</v>
      </c>
      <c r="Z20" s="74">
        <v>3109</v>
      </c>
      <c r="AA20" s="74">
        <v>1862</v>
      </c>
      <c r="AB20" s="75">
        <v>387259</v>
      </c>
      <c r="AC20" s="74">
        <v>0</v>
      </c>
      <c r="AD20" s="74">
        <v>0</v>
      </c>
      <c r="AE20" s="74">
        <f t="shared" si="9"/>
        <v>685523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6948</v>
      </c>
      <c r="AO20" s="74">
        <f t="shared" si="13"/>
        <v>6948</v>
      </c>
      <c r="AP20" s="74">
        <v>6948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317503</v>
      </c>
      <c r="BE20" s="74">
        <v>0</v>
      </c>
      <c r="BF20" s="74">
        <v>0</v>
      </c>
      <c r="BG20" s="74">
        <f t="shared" si="16"/>
        <v>6948</v>
      </c>
      <c r="BH20" s="74">
        <f t="shared" si="17"/>
        <v>307769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307769</v>
      </c>
      <c r="BO20" s="75">
        <f t="shared" si="24"/>
        <v>307769</v>
      </c>
      <c r="BP20" s="74">
        <f t="shared" si="25"/>
        <v>384702</v>
      </c>
      <c r="BQ20" s="74">
        <f t="shared" si="26"/>
        <v>67192</v>
      </c>
      <c r="BR20" s="74">
        <f t="shared" si="27"/>
        <v>67192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10794</v>
      </c>
      <c r="BW20" s="74">
        <f t="shared" si="32"/>
        <v>10457</v>
      </c>
      <c r="BX20" s="74">
        <f t="shared" si="33"/>
        <v>0</v>
      </c>
      <c r="BY20" s="74">
        <f t="shared" si="34"/>
        <v>337</v>
      </c>
      <c r="BZ20" s="74">
        <f t="shared" si="35"/>
        <v>0</v>
      </c>
      <c r="CA20" s="74">
        <f t="shared" si="36"/>
        <v>306716</v>
      </c>
      <c r="CB20" s="74">
        <f t="shared" si="37"/>
        <v>290686</v>
      </c>
      <c r="CC20" s="74">
        <f t="shared" si="38"/>
        <v>11059</v>
      </c>
      <c r="CD20" s="74">
        <f t="shared" si="39"/>
        <v>3109</v>
      </c>
      <c r="CE20" s="74">
        <f t="shared" si="40"/>
        <v>1862</v>
      </c>
      <c r="CF20" s="75">
        <f t="shared" si="41"/>
        <v>704762</v>
      </c>
      <c r="CG20" s="74">
        <f t="shared" si="42"/>
        <v>0</v>
      </c>
      <c r="CH20" s="74">
        <f t="shared" si="43"/>
        <v>0</v>
      </c>
      <c r="CI20" s="74">
        <f t="shared" si="44"/>
        <v>692471</v>
      </c>
    </row>
    <row r="21" spans="1:87" s="50" customFormat="1" ht="12" customHeight="1">
      <c r="A21" s="53" t="s">
        <v>448</v>
      </c>
      <c r="B21" s="54" t="s">
        <v>343</v>
      </c>
      <c r="C21" s="53" t="s">
        <v>462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294098</v>
      </c>
      <c r="M21" s="74">
        <f t="shared" si="6"/>
        <v>17650</v>
      </c>
      <c r="N21" s="74">
        <v>17141</v>
      </c>
      <c r="O21" s="74">
        <v>509</v>
      </c>
      <c r="P21" s="74">
        <v>0</v>
      </c>
      <c r="Q21" s="74">
        <v>0</v>
      </c>
      <c r="R21" s="74">
        <f t="shared" si="7"/>
        <v>5388</v>
      </c>
      <c r="S21" s="74">
        <v>0</v>
      </c>
      <c r="T21" s="74">
        <v>5388</v>
      </c>
      <c r="U21" s="74">
        <v>0</v>
      </c>
      <c r="V21" s="74">
        <v>0</v>
      </c>
      <c r="W21" s="74">
        <f t="shared" si="8"/>
        <v>271060</v>
      </c>
      <c r="X21" s="74">
        <v>80997</v>
      </c>
      <c r="Y21" s="74">
        <v>186894</v>
      </c>
      <c r="Z21" s="74">
        <v>242</v>
      </c>
      <c r="AA21" s="74">
        <v>2927</v>
      </c>
      <c r="AB21" s="75">
        <v>0</v>
      </c>
      <c r="AC21" s="74">
        <v>0</v>
      </c>
      <c r="AD21" s="74">
        <v>5758</v>
      </c>
      <c r="AE21" s="74">
        <f t="shared" si="9"/>
        <v>299856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60893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294098</v>
      </c>
      <c r="BQ21" s="74">
        <f t="shared" si="26"/>
        <v>17650</v>
      </c>
      <c r="BR21" s="74">
        <f t="shared" si="27"/>
        <v>17141</v>
      </c>
      <c r="BS21" s="74">
        <f t="shared" si="28"/>
        <v>509</v>
      </c>
      <c r="BT21" s="74">
        <f t="shared" si="29"/>
        <v>0</v>
      </c>
      <c r="BU21" s="74">
        <f t="shared" si="30"/>
        <v>0</v>
      </c>
      <c r="BV21" s="74">
        <f t="shared" si="31"/>
        <v>5388</v>
      </c>
      <c r="BW21" s="74">
        <f t="shared" si="32"/>
        <v>0</v>
      </c>
      <c r="BX21" s="74">
        <f t="shared" si="33"/>
        <v>5388</v>
      </c>
      <c r="BY21" s="74">
        <f t="shared" si="34"/>
        <v>0</v>
      </c>
      <c r="BZ21" s="74">
        <f t="shared" si="35"/>
        <v>0</v>
      </c>
      <c r="CA21" s="74">
        <f t="shared" si="36"/>
        <v>271060</v>
      </c>
      <c r="CB21" s="74">
        <f t="shared" si="37"/>
        <v>80997</v>
      </c>
      <c r="CC21" s="74">
        <f t="shared" si="38"/>
        <v>186894</v>
      </c>
      <c r="CD21" s="74">
        <f t="shared" si="39"/>
        <v>242</v>
      </c>
      <c r="CE21" s="74">
        <f t="shared" si="40"/>
        <v>2927</v>
      </c>
      <c r="CF21" s="75">
        <f t="shared" si="41"/>
        <v>60893</v>
      </c>
      <c r="CG21" s="74">
        <f t="shared" si="42"/>
        <v>0</v>
      </c>
      <c r="CH21" s="74">
        <f t="shared" si="43"/>
        <v>5758</v>
      </c>
      <c r="CI21" s="74">
        <f t="shared" si="44"/>
        <v>299856</v>
      </c>
    </row>
    <row r="22" spans="1:87" s="50" customFormat="1" ht="12" customHeight="1">
      <c r="A22" s="53" t="s">
        <v>448</v>
      </c>
      <c r="B22" s="54" t="s">
        <v>463</v>
      </c>
      <c r="C22" s="53" t="s">
        <v>346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66192</v>
      </c>
      <c r="M22" s="74">
        <f t="shared" si="6"/>
        <v>6392</v>
      </c>
      <c r="N22" s="74">
        <v>6392</v>
      </c>
      <c r="O22" s="74">
        <v>0</v>
      </c>
      <c r="P22" s="74">
        <v>0</v>
      </c>
      <c r="Q22" s="74">
        <v>0</v>
      </c>
      <c r="R22" s="74">
        <f t="shared" si="7"/>
        <v>21535</v>
      </c>
      <c r="S22" s="74">
        <v>0</v>
      </c>
      <c r="T22" s="74">
        <v>18713</v>
      </c>
      <c r="U22" s="74">
        <v>2822</v>
      </c>
      <c r="V22" s="74">
        <v>0</v>
      </c>
      <c r="W22" s="74">
        <f t="shared" si="8"/>
        <v>38265</v>
      </c>
      <c r="X22" s="74">
        <v>19302</v>
      </c>
      <c r="Y22" s="74">
        <v>15463</v>
      </c>
      <c r="Z22" s="74">
        <v>3500</v>
      </c>
      <c r="AA22" s="74">
        <v>0</v>
      </c>
      <c r="AB22" s="75">
        <v>0</v>
      </c>
      <c r="AC22" s="74">
        <v>0</v>
      </c>
      <c r="AD22" s="74">
        <v>157</v>
      </c>
      <c r="AE22" s="74">
        <f t="shared" si="9"/>
        <v>66349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20822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66192</v>
      </c>
      <c r="BQ22" s="74">
        <f t="shared" si="26"/>
        <v>6392</v>
      </c>
      <c r="BR22" s="74">
        <f t="shared" si="27"/>
        <v>6392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21535</v>
      </c>
      <c r="BW22" s="74">
        <f t="shared" si="32"/>
        <v>0</v>
      </c>
      <c r="BX22" s="74">
        <f t="shared" si="33"/>
        <v>18713</v>
      </c>
      <c r="BY22" s="74">
        <f t="shared" si="34"/>
        <v>2822</v>
      </c>
      <c r="BZ22" s="74">
        <f t="shared" si="35"/>
        <v>0</v>
      </c>
      <c r="CA22" s="74">
        <f t="shared" si="36"/>
        <v>38265</v>
      </c>
      <c r="CB22" s="74">
        <f t="shared" si="37"/>
        <v>19302</v>
      </c>
      <c r="CC22" s="74">
        <f t="shared" si="38"/>
        <v>15463</v>
      </c>
      <c r="CD22" s="74">
        <f t="shared" si="39"/>
        <v>3500</v>
      </c>
      <c r="CE22" s="74">
        <f t="shared" si="40"/>
        <v>0</v>
      </c>
      <c r="CF22" s="75">
        <f t="shared" si="41"/>
        <v>20822</v>
      </c>
      <c r="CG22" s="74">
        <f t="shared" si="42"/>
        <v>0</v>
      </c>
      <c r="CH22" s="74">
        <f t="shared" si="43"/>
        <v>157</v>
      </c>
      <c r="CI22" s="74">
        <f t="shared" si="44"/>
        <v>66349</v>
      </c>
    </row>
    <row r="23" spans="1:87" s="50" customFormat="1" ht="12" customHeight="1">
      <c r="A23" s="53" t="s">
        <v>448</v>
      </c>
      <c r="B23" s="54" t="s">
        <v>347</v>
      </c>
      <c r="C23" s="53" t="s">
        <v>464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5500</v>
      </c>
      <c r="M23" s="74">
        <f t="shared" si="6"/>
        <v>5500</v>
      </c>
      <c r="N23" s="74">
        <v>5500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94002</v>
      </c>
      <c r="AC23" s="74">
        <v>0</v>
      </c>
      <c r="AD23" s="74">
        <v>0</v>
      </c>
      <c r="AE23" s="74">
        <f t="shared" si="9"/>
        <v>5500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/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51491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5500</v>
      </c>
      <c r="BQ23" s="74">
        <f t="shared" si="26"/>
        <v>5500</v>
      </c>
      <c r="BR23" s="74">
        <f t="shared" si="27"/>
        <v>5500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145493</v>
      </c>
      <c r="CG23" s="74">
        <f t="shared" si="42"/>
        <v>0</v>
      </c>
      <c r="CH23" s="74">
        <f t="shared" si="43"/>
        <v>0</v>
      </c>
      <c r="CI23" s="74">
        <f t="shared" si="44"/>
        <v>5500</v>
      </c>
    </row>
    <row r="24" spans="1:87" s="50" customFormat="1" ht="12" customHeight="1">
      <c r="A24" s="53" t="s">
        <v>448</v>
      </c>
      <c r="B24" s="54" t="s">
        <v>465</v>
      </c>
      <c r="C24" s="53" t="s">
        <v>350</v>
      </c>
      <c r="D24" s="74">
        <f t="shared" si="3"/>
        <v>17983</v>
      </c>
      <c r="E24" s="74">
        <f t="shared" si="4"/>
        <v>17983</v>
      </c>
      <c r="F24" s="74">
        <v>0</v>
      </c>
      <c r="G24" s="74">
        <v>17983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700583</v>
      </c>
      <c r="M24" s="74">
        <f t="shared" si="6"/>
        <v>25229</v>
      </c>
      <c r="N24" s="74">
        <v>25229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666956</v>
      </c>
      <c r="X24" s="74">
        <v>69528</v>
      </c>
      <c r="Y24" s="74">
        <v>583427</v>
      </c>
      <c r="Z24" s="74">
        <v>12197</v>
      </c>
      <c r="AA24" s="74">
        <v>1804</v>
      </c>
      <c r="AB24" s="75">
        <v>0</v>
      </c>
      <c r="AC24" s="74">
        <v>8398</v>
      </c>
      <c r="AD24" s="74">
        <v>0</v>
      </c>
      <c r="AE24" s="74">
        <f t="shared" si="9"/>
        <v>718566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161375</v>
      </c>
      <c r="BE24" s="74">
        <v>0</v>
      </c>
      <c r="BF24" s="74">
        <v>0</v>
      </c>
      <c r="BG24" s="74">
        <f t="shared" si="16"/>
        <v>0</v>
      </c>
      <c r="BH24" s="74">
        <f t="shared" si="17"/>
        <v>17983</v>
      </c>
      <c r="BI24" s="74">
        <f t="shared" si="18"/>
        <v>17983</v>
      </c>
      <c r="BJ24" s="74">
        <f t="shared" si="19"/>
        <v>0</v>
      </c>
      <c r="BK24" s="74">
        <f t="shared" si="20"/>
        <v>17983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700583</v>
      </c>
      <c r="BQ24" s="74">
        <f t="shared" si="26"/>
        <v>25229</v>
      </c>
      <c r="BR24" s="74">
        <f t="shared" si="27"/>
        <v>25229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666956</v>
      </c>
      <c r="CB24" s="74">
        <f t="shared" si="37"/>
        <v>69528</v>
      </c>
      <c r="CC24" s="74">
        <f t="shared" si="38"/>
        <v>583427</v>
      </c>
      <c r="CD24" s="74">
        <f t="shared" si="39"/>
        <v>12197</v>
      </c>
      <c r="CE24" s="74">
        <f t="shared" si="40"/>
        <v>1804</v>
      </c>
      <c r="CF24" s="75">
        <f t="shared" si="41"/>
        <v>161375</v>
      </c>
      <c r="CG24" s="74">
        <f t="shared" si="42"/>
        <v>8398</v>
      </c>
      <c r="CH24" s="74">
        <f t="shared" si="43"/>
        <v>0</v>
      </c>
      <c r="CI24" s="74">
        <f t="shared" si="44"/>
        <v>718566</v>
      </c>
    </row>
    <row r="25" spans="1:87" s="50" customFormat="1" ht="12" customHeight="1">
      <c r="A25" s="53" t="s">
        <v>448</v>
      </c>
      <c r="B25" s="54" t="s">
        <v>352</v>
      </c>
      <c r="C25" s="53" t="s">
        <v>466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3796</v>
      </c>
      <c r="L25" s="74">
        <f t="shared" si="5"/>
        <v>8558</v>
      </c>
      <c r="M25" s="74">
        <f t="shared" si="6"/>
        <v>6536</v>
      </c>
      <c r="N25" s="74">
        <v>4955</v>
      </c>
      <c r="O25" s="74">
        <v>0</v>
      </c>
      <c r="P25" s="74">
        <v>1581</v>
      </c>
      <c r="Q25" s="74">
        <v>0</v>
      </c>
      <c r="R25" s="74">
        <f t="shared" si="7"/>
        <v>2022</v>
      </c>
      <c r="S25" s="74">
        <v>0</v>
      </c>
      <c r="T25" s="74">
        <v>2022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241118</v>
      </c>
      <c r="AC25" s="74">
        <v>0</v>
      </c>
      <c r="AD25" s="74">
        <v>0</v>
      </c>
      <c r="AE25" s="74">
        <f t="shared" si="9"/>
        <v>8558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208</v>
      </c>
      <c r="AO25" s="74">
        <f t="shared" si="13"/>
        <v>208</v>
      </c>
      <c r="AP25" s="74">
        <v>208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57819</v>
      </c>
      <c r="BE25" s="74">
        <v>0</v>
      </c>
      <c r="BF25" s="74">
        <v>0</v>
      </c>
      <c r="BG25" s="74">
        <f t="shared" si="16"/>
        <v>208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3796</v>
      </c>
      <c r="BP25" s="74">
        <f t="shared" si="25"/>
        <v>8766</v>
      </c>
      <c r="BQ25" s="74">
        <f t="shared" si="26"/>
        <v>6744</v>
      </c>
      <c r="BR25" s="74">
        <f t="shared" si="27"/>
        <v>5163</v>
      </c>
      <c r="BS25" s="74">
        <f t="shared" si="28"/>
        <v>0</v>
      </c>
      <c r="BT25" s="74">
        <f t="shared" si="29"/>
        <v>1581</v>
      </c>
      <c r="BU25" s="74">
        <f t="shared" si="30"/>
        <v>0</v>
      </c>
      <c r="BV25" s="74">
        <f t="shared" si="31"/>
        <v>2022</v>
      </c>
      <c r="BW25" s="74">
        <f t="shared" si="32"/>
        <v>0</v>
      </c>
      <c r="BX25" s="74">
        <f t="shared" si="33"/>
        <v>2022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298937</v>
      </c>
      <c r="CG25" s="74">
        <f t="shared" si="42"/>
        <v>0</v>
      </c>
      <c r="CH25" s="74">
        <f t="shared" si="43"/>
        <v>0</v>
      </c>
      <c r="CI25" s="74">
        <f t="shared" si="44"/>
        <v>8766</v>
      </c>
    </row>
    <row r="26" spans="1:87" s="50" customFormat="1" ht="12" customHeight="1">
      <c r="A26" s="53" t="s">
        <v>448</v>
      </c>
      <c r="B26" s="54" t="s">
        <v>467</v>
      </c>
      <c r="C26" s="53" t="s">
        <v>355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2999</v>
      </c>
      <c r="L26" s="74">
        <f t="shared" si="5"/>
        <v>917</v>
      </c>
      <c r="M26" s="74">
        <f t="shared" si="6"/>
        <v>917</v>
      </c>
      <c r="N26" s="74">
        <v>917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215428</v>
      </c>
      <c r="AC26" s="74">
        <v>0</v>
      </c>
      <c r="AD26" s="74">
        <v>0</v>
      </c>
      <c r="AE26" s="74">
        <f t="shared" si="9"/>
        <v>917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917</v>
      </c>
      <c r="AO26" s="74">
        <f t="shared" si="13"/>
        <v>917</v>
      </c>
      <c r="AP26" s="74">
        <v>917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34027</v>
      </c>
      <c r="BE26" s="74">
        <v>0</v>
      </c>
      <c r="BF26" s="74">
        <v>3875</v>
      </c>
      <c r="BG26" s="74">
        <f t="shared" si="16"/>
        <v>4792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2999</v>
      </c>
      <c r="BP26" s="74">
        <f t="shared" si="25"/>
        <v>1834</v>
      </c>
      <c r="BQ26" s="74">
        <f t="shared" si="26"/>
        <v>1834</v>
      </c>
      <c r="BR26" s="74">
        <f t="shared" si="27"/>
        <v>1834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249455</v>
      </c>
      <c r="CG26" s="74">
        <f t="shared" si="42"/>
        <v>0</v>
      </c>
      <c r="CH26" s="74">
        <f t="shared" si="43"/>
        <v>3875</v>
      </c>
      <c r="CI26" s="74">
        <f t="shared" si="44"/>
        <v>5709</v>
      </c>
    </row>
    <row r="27" spans="1:87" s="50" customFormat="1" ht="12" customHeight="1">
      <c r="A27" s="53" t="s">
        <v>448</v>
      </c>
      <c r="B27" s="54" t="s">
        <v>356</v>
      </c>
      <c r="C27" s="53" t="s">
        <v>468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77330</v>
      </c>
      <c r="M27" s="74">
        <f t="shared" si="6"/>
        <v>8178</v>
      </c>
      <c r="N27" s="74">
        <v>2759</v>
      </c>
      <c r="O27" s="74">
        <v>0</v>
      </c>
      <c r="P27" s="74">
        <v>0</v>
      </c>
      <c r="Q27" s="74">
        <v>5419</v>
      </c>
      <c r="R27" s="74">
        <f t="shared" si="7"/>
        <v>4510</v>
      </c>
      <c r="S27" s="74">
        <v>1945</v>
      </c>
      <c r="T27" s="74">
        <v>1770</v>
      </c>
      <c r="U27" s="74">
        <v>795</v>
      </c>
      <c r="V27" s="74">
        <v>5488</v>
      </c>
      <c r="W27" s="74">
        <f t="shared" si="8"/>
        <v>55630</v>
      </c>
      <c r="X27" s="74">
        <v>26306</v>
      </c>
      <c r="Y27" s="74">
        <v>26457</v>
      </c>
      <c r="Z27" s="74">
        <v>2696</v>
      </c>
      <c r="AA27" s="74">
        <v>171</v>
      </c>
      <c r="AB27" s="75">
        <v>0</v>
      </c>
      <c r="AC27" s="74">
        <v>3524</v>
      </c>
      <c r="AD27" s="74">
        <v>5279</v>
      </c>
      <c r="AE27" s="74">
        <f t="shared" si="9"/>
        <v>82609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11080</v>
      </c>
      <c r="AO27" s="74">
        <f t="shared" si="13"/>
        <v>2759</v>
      </c>
      <c r="AP27" s="74">
        <v>2759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8321</v>
      </c>
      <c r="AZ27" s="74">
        <v>8321</v>
      </c>
      <c r="BA27" s="74">
        <v>0</v>
      </c>
      <c r="BB27" s="74">
        <v>0</v>
      </c>
      <c r="BC27" s="74">
        <v>0</v>
      </c>
      <c r="BD27" s="75">
        <v>21853</v>
      </c>
      <c r="BE27" s="74">
        <v>0</v>
      </c>
      <c r="BF27" s="74">
        <v>0</v>
      </c>
      <c r="BG27" s="74">
        <f t="shared" si="16"/>
        <v>11080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88410</v>
      </c>
      <c r="BQ27" s="74">
        <f t="shared" si="26"/>
        <v>10937</v>
      </c>
      <c r="BR27" s="74">
        <f t="shared" si="27"/>
        <v>5518</v>
      </c>
      <c r="BS27" s="74">
        <f t="shared" si="28"/>
        <v>0</v>
      </c>
      <c r="BT27" s="74">
        <f t="shared" si="29"/>
        <v>0</v>
      </c>
      <c r="BU27" s="74">
        <f t="shared" si="30"/>
        <v>5419</v>
      </c>
      <c r="BV27" s="74">
        <f t="shared" si="31"/>
        <v>4510</v>
      </c>
      <c r="BW27" s="74">
        <f t="shared" si="32"/>
        <v>1945</v>
      </c>
      <c r="BX27" s="74">
        <f t="shared" si="33"/>
        <v>1770</v>
      </c>
      <c r="BY27" s="74">
        <f t="shared" si="34"/>
        <v>795</v>
      </c>
      <c r="BZ27" s="74">
        <f t="shared" si="35"/>
        <v>5488</v>
      </c>
      <c r="CA27" s="74">
        <f t="shared" si="36"/>
        <v>63951</v>
      </c>
      <c r="CB27" s="74">
        <f t="shared" si="37"/>
        <v>34627</v>
      </c>
      <c r="CC27" s="74">
        <f t="shared" si="38"/>
        <v>26457</v>
      </c>
      <c r="CD27" s="74">
        <f t="shared" si="39"/>
        <v>2696</v>
      </c>
      <c r="CE27" s="74">
        <f t="shared" si="40"/>
        <v>171</v>
      </c>
      <c r="CF27" s="75">
        <f t="shared" si="41"/>
        <v>21853</v>
      </c>
      <c r="CG27" s="74">
        <f t="shared" si="42"/>
        <v>3524</v>
      </c>
      <c r="CH27" s="74">
        <f t="shared" si="43"/>
        <v>5279</v>
      </c>
      <c r="CI27" s="74">
        <f t="shared" si="44"/>
        <v>93689</v>
      </c>
    </row>
    <row r="28" spans="1:87" s="50" customFormat="1" ht="12" customHeight="1">
      <c r="A28" s="53" t="s">
        <v>448</v>
      </c>
      <c r="B28" s="54" t="s">
        <v>469</v>
      </c>
      <c r="C28" s="53" t="s">
        <v>470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4579</v>
      </c>
      <c r="L28" s="74">
        <f t="shared" si="5"/>
        <v>55909</v>
      </c>
      <c r="M28" s="74">
        <f t="shared" si="6"/>
        <v>22017</v>
      </c>
      <c r="N28" s="74">
        <v>22017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33892</v>
      </c>
      <c r="X28" s="74">
        <v>29505</v>
      </c>
      <c r="Y28" s="74">
        <v>2805</v>
      </c>
      <c r="Z28" s="74">
        <v>1582</v>
      </c>
      <c r="AA28" s="74">
        <v>0</v>
      </c>
      <c r="AB28" s="75">
        <v>38922</v>
      </c>
      <c r="AC28" s="74">
        <v>0</v>
      </c>
      <c r="AD28" s="74">
        <v>0</v>
      </c>
      <c r="AE28" s="74">
        <f t="shared" si="9"/>
        <v>55909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2086</v>
      </c>
      <c r="AO28" s="74">
        <f t="shared" si="13"/>
        <v>2086</v>
      </c>
      <c r="AP28" s="74">
        <v>2086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28315</v>
      </c>
      <c r="BE28" s="74">
        <v>0</v>
      </c>
      <c r="BF28" s="74">
        <v>0</v>
      </c>
      <c r="BG28" s="74">
        <f t="shared" si="16"/>
        <v>2086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4579</v>
      </c>
      <c r="BP28" s="74">
        <f t="shared" si="25"/>
        <v>57995</v>
      </c>
      <c r="BQ28" s="74">
        <f t="shared" si="26"/>
        <v>24103</v>
      </c>
      <c r="BR28" s="74">
        <f t="shared" si="27"/>
        <v>24103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33892</v>
      </c>
      <c r="CB28" s="74">
        <f t="shared" si="37"/>
        <v>29505</v>
      </c>
      <c r="CC28" s="74">
        <f t="shared" si="38"/>
        <v>2805</v>
      </c>
      <c r="CD28" s="74">
        <f t="shared" si="39"/>
        <v>1582</v>
      </c>
      <c r="CE28" s="74">
        <f t="shared" si="40"/>
        <v>0</v>
      </c>
      <c r="CF28" s="75">
        <f t="shared" si="41"/>
        <v>67237</v>
      </c>
      <c r="CG28" s="74">
        <f t="shared" si="42"/>
        <v>0</v>
      </c>
      <c r="CH28" s="74">
        <f t="shared" si="43"/>
        <v>0</v>
      </c>
      <c r="CI28" s="74">
        <f t="shared" si="44"/>
        <v>57995</v>
      </c>
    </row>
    <row r="29" spans="1:87" s="50" customFormat="1" ht="12" customHeight="1">
      <c r="A29" s="53" t="s">
        <v>448</v>
      </c>
      <c r="B29" s="54" t="s">
        <v>471</v>
      </c>
      <c r="C29" s="53" t="s">
        <v>472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20000</v>
      </c>
      <c r="M29" s="74">
        <f t="shared" si="6"/>
        <v>20000</v>
      </c>
      <c r="N29" s="74">
        <v>20000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69350</v>
      </c>
      <c r="AC29" s="74">
        <v>0</v>
      </c>
      <c r="AD29" s="74">
        <v>0</v>
      </c>
      <c r="AE29" s="74">
        <f t="shared" si="9"/>
        <v>20000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23126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20000</v>
      </c>
      <c r="BQ29" s="74">
        <f t="shared" si="26"/>
        <v>20000</v>
      </c>
      <c r="BR29" s="74">
        <f t="shared" si="27"/>
        <v>20000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92476</v>
      </c>
      <c r="CG29" s="74">
        <f t="shared" si="42"/>
        <v>0</v>
      </c>
      <c r="CH29" s="74">
        <f t="shared" si="43"/>
        <v>0</v>
      </c>
      <c r="CI29" s="74">
        <f t="shared" si="44"/>
        <v>20000</v>
      </c>
    </row>
    <row r="30" spans="1:87" s="50" customFormat="1" ht="12" customHeight="1">
      <c r="A30" s="53" t="s">
        <v>448</v>
      </c>
      <c r="B30" s="54" t="s">
        <v>473</v>
      </c>
      <c r="C30" s="53" t="s">
        <v>474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2000</v>
      </c>
      <c r="M30" s="74">
        <f t="shared" si="6"/>
        <v>2000</v>
      </c>
      <c r="N30" s="74">
        <v>2000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63950</v>
      </c>
      <c r="AC30" s="74">
        <v>0</v>
      </c>
      <c r="AD30" s="74">
        <v>0</v>
      </c>
      <c r="AE30" s="74">
        <f t="shared" si="9"/>
        <v>2000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27147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2000</v>
      </c>
      <c r="BQ30" s="74">
        <f t="shared" si="26"/>
        <v>2000</v>
      </c>
      <c r="BR30" s="74">
        <f t="shared" si="27"/>
        <v>2000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0</v>
      </c>
      <c r="CB30" s="74">
        <f t="shared" si="37"/>
        <v>0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91097</v>
      </c>
      <c r="CG30" s="74">
        <f t="shared" si="42"/>
        <v>0</v>
      </c>
      <c r="CH30" s="74">
        <f t="shared" si="43"/>
        <v>0</v>
      </c>
      <c r="CI30" s="74">
        <f t="shared" si="44"/>
        <v>2000</v>
      </c>
    </row>
    <row r="31" spans="1:87" s="50" customFormat="1" ht="12" customHeight="1">
      <c r="A31" s="53" t="s">
        <v>448</v>
      </c>
      <c r="B31" s="54" t="s">
        <v>475</v>
      </c>
      <c r="C31" s="53" t="s">
        <v>476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27826</v>
      </c>
      <c r="L31" s="74">
        <f t="shared" si="5"/>
        <v>470</v>
      </c>
      <c r="M31" s="74">
        <f t="shared" si="6"/>
        <v>470</v>
      </c>
      <c r="N31" s="74">
        <v>470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88198</v>
      </c>
      <c r="AC31" s="74">
        <v>0</v>
      </c>
      <c r="AD31" s="74">
        <v>0</v>
      </c>
      <c r="AE31" s="74">
        <f t="shared" si="9"/>
        <v>470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13490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27826</v>
      </c>
      <c r="BP31" s="74">
        <f t="shared" si="25"/>
        <v>470</v>
      </c>
      <c r="BQ31" s="74">
        <f t="shared" si="26"/>
        <v>470</v>
      </c>
      <c r="BR31" s="74">
        <f t="shared" si="27"/>
        <v>470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0</v>
      </c>
      <c r="CB31" s="74">
        <f t="shared" si="37"/>
        <v>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101688</v>
      </c>
      <c r="CG31" s="74">
        <f t="shared" si="42"/>
        <v>0</v>
      </c>
      <c r="CH31" s="74">
        <f t="shared" si="43"/>
        <v>0</v>
      </c>
      <c r="CI31" s="74">
        <f t="shared" si="44"/>
        <v>470</v>
      </c>
    </row>
    <row r="32" spans="1:87" s="50" customFormat="1" ht="12" customHeight="1">
      <c r="A32" s="53" t="s">
        <v>448</v>
      </c>
      <c r="B32" s="54" t="s">
        <v>477</v>
      </c>
      <c r="C32" s="53" t="s">
        <v>478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58905</v>
      </c>
      <c r="L32" s="74">
        <f t="shared" si="5"/>
        <v>108842</v>
      </c>
      <c r="M32" s="74">
        <f t="shared" si="6"/>
        <v>45904</v>
      </c>
      <c r="N32" s="74">
        <v>26823</v>
      </c>
      <c r="O32" s="74">
        <v>0</v>
      </c>
      <c r="P32" s="74">
        <v>16942</v>
      </c>
      <c r="Q32" s="74">
        <v>2139</v>
      </c>
      <c r="R32" s="74">
        <f t="shared" si="7"/>
        <v>39649</v>
      </c>
      <c r="S32" s="74">
        <v>0</v>
      </c>
      <c r="T32" s="74">
        <v>35555</v>
      </c>
      <c r="U32" s="74">
        <v>4094</v>
      </c>
      <c r="V32" s="74">
        <v>0</v>
      </c>
      <c r="W32" s="74">
        <f t="shared" si="8"/>
        <v>23289</v>
      </c>
      <c r="X32" s="74">
        <v>23289</v>
      </c>
      <c r="Y32" s="74"/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108842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49</v>
      </c>
      <c r="AO32" s="74">
        <f t="shared" si="13"/>
        <v>49</v>
      </c>
      <c r="AP32" s="74">
        <v>49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39026</v>
      </c>
      <c r="BE32" s="74">
        <v>0</v>
      </c>
      <c r="BF32" s="74">
        <v>0</v>
      </c>
      <c r="BG32" s="74">
        <f t="shared" si="16"/>
        <v>49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58905</v>
      </c>
      <c r="BP32" s="74">
        <f t="shared" si="25"/>
        <v>108891</v>
      </c>
      <c r="BQ32" s="74">
        <f t="shared" si="26"/>
        <v>45953</v>
      </c>
      <c r="BR32" s="74">
        <f t="shared" si="27"/>
        <v>26872</v>
      </c>
      <c r="BS32" s="74">
        <f t="shared" si="28"/>
        <v>0</v>
      </c>
      <c r="BT32" s="74">
        <f t="shared" si="29"/>
        <v>16942</v>
      </c>
      <c r="BU32" s="74">
        <f t="shared" si="30"/>
        <v>2139</v>
      </c>
      <c r="BV32" s="74">
        <f t="shared" si="31"/>
        <v>39649</v>
      </c>
      <c r="BW32" s="74">
        <f t="shared" si="32"/>
        <v>0</v>
      </c>
      <c r="BX32" s="74">
        <f t="shared" si="33"/>
        <v>35555</v>
      </c>
      <c r="BY32" s="74">
        <f t="shared" si="34"/>
        <v>4094</v>
      </c>
      <c r="BZ32" s="74">
        <f t="shared" si="35"/>
        <v>0</v>
      </c>
      <c r="CA32" s="74">
        <f t="shared" si="36"/>
        <v>23289</v>
      </c>
      <c r="CB32" s="74">
        <f t="shared" si="37"/>
        <v>23289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39026</v>
      </c>
      <c r="CG32" s="74">
        <f t="shared" si="42"/>
        <v>0</v>
      </c>
      <c r="CH32" s="74">
        <f t="shared" si="43"/>
        <v>0</v>
      </c>
      <c r="CI32" s="74">
        <f t="shared" si="44"/>
        <v>108891</v>
      </c>
    </row>
    <row r="33" spans="1:87" s="50" customFormat="1" ht="12" customHeight="1">
      <c r="A33" s="53" t="s">
        <v>448</v>
      </c>
      <c r="B33" s="54" t="s">
        <v>479</v>
      </c>
      <c r="C33" s="53" t="s">
        <v>480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865</v>
      </c>
      <c r="L33" s="74">
        <f t="shared" si="5"/>
        <v>8341</v>
      </c>
      <c r="M33" s="74">
        <f t="shared" si="6"/>
        <v>8341</v>
      </c>
      <c r="N33" s="74">
        <v>8341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138529</v>
      </c>
      <c r="AC33" s="74">
        <v>0</v>
      </c>
      <c r="AD33" s="74">
        <v>0</v>
      </c>
      <c r="AE33" s="74">
        <f t="shared" si="9"/>
        <v>8341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510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37236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1375</v>
      </c>
      <c r="BP33" s="74">
        <f t="shared" si="25"/>
        <v>8341</v>
      </c>
      <c r="BQ33" s="74">
        <f t="shared" si="26"/>
        <v>8341</v>
      </c>
      <c r="BR33" s="74">
        <f t="shared" si="27"/>
        <v>8341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0</v>
      </c>
      <c r="CB33" s="74">
        <f t="shared" si="37"/>
        <v>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175765</v>
      </c>
      <c r="CG33" s="74">
        <f t="shared" si="42"/>
        <v>0</v>
      </c>
      <c r="CH33" s="74">
        <f t="shared" si="43"/>
        <v>0</v>
      </c>
      <c r="CI33" s="74">
        <f t="shared" si="44"/>
        <v>8341</v>
      </c>
    </row>
    <row r="34" spans="1:87" s="50" customFormat="1" ht="12" customHeight="1">
      <c r="A34" s="53" t="s">
        <v>448</v>
      </c>
      <c r="B34" s="54" t="s">
        <v>481</v>
      </c>
      <c r="C34" s="53" t="s">
        <v>482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535</v>
      </c>
      <c r="L34" s="74">
        <f t="shared" si="5"/>
        <v>6838</v>
      </c>
      <c r="M34" s="74">
        <f t="shared" si="6"/>
        <v>6838</v>
      </c>
      <c r="N34" s="74">
        <v>6838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106395</v>
      </c>
      <c r="AC34" s="74">
        <v>0</v>
      </c>
      <c r="AD34" s="74">
        <v>0</v>
      </c>
      <c r="AE34" s="74">
        <f t="shared" si="9"/>
        <v>6838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303</v>
      </c>
      <c r="AN34" s="74">
        <f t="shared" si="12"/>
        <v>462</v>
      </c>
      <c r="AO34" s="74">
        <f t="shared" si="13"/>
        <v>462</v>
      </c>
      <c r="AP34" s="74">
        <v>462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22529</v>
      </c>
      <c r="BE34" s="74">
        <v>0</v>
      </c>
      <c r="BF34" s="74">
        <v>0</v>
      </c>
      <c r="BG34" s="74">
        <f t="shared" si="16"/>
        <v>462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838</v>
      </c>
      <c r="BP34" s="74">
        <f t="shared" si="25"/>
        <v>7300</v>
      </c>
      <c r="BQ34" s="74">
        <f t="shared" si="26"/>
        <v>7300</v>
      </c>
      <c r="BR34" s="74">
        <f t="shared" si="27"/>
        <v>7300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0</v>
      </c>
      <c r="CB34" s="74">
        <f t="shared" si="37"/>
        <v>0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128924</v>
      </c>
      <c r="CG34" s="74">
        <f t="shared" si="42"/>
        <v>0</v>
      </c>
      <c r="CH34" s="74">
        <f t="shared" si="43"/>
        <v>0</v>
      </c>
      <c r="CI34" s="74">
        <f t="shared" si="44"/>
        <v>7300</v>
      </c>
    </row>
    <row r="35" spans="1:87" s="50" customFormat="1" ht="12" customHeight="1">
      <c r="A35" s="53" t="s">
        <v>448</v>
      </c>
      <c r="B35" s="54" t="s">
        <v>483</v>
      </c>
      <c r="C35" s="53" t="s">
        <v>484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251</v>
      </c>
      <c r="L35" s="74">
        <f t="shared" si="5"/>
        <v>3817</v>
      </c>
      <c r="M35" s="74">
        <f t="shared" si="6"/>
        <v>3817</v>
      </c>
      <c r="N35" s="74">
        <v>3817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38852</v>
      </c>
      <c r="AC35" s="74">
        <v>0</v>
      </c>
      <c r="AD35" s="74">
        <v>0</v>
      </c>
      <c r="AE35" s="74">
        <f t="shared" si="9"/>
        <v>3817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126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9529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377</v>
      </c>
      <c r="BP35" s="74">
        <f t="shared" si="25"/>
        <v>3817</v>
      </c>
      <c r="BQ35" s="74">
        <f t="shared" si="26"/>
        <v>3817</v>
      </c>
      <c r="BR35" s="74">
        <f t="shared" si="27"/>
        <v>3817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0</v>
      </c>
      <c r="CB35" s="74">
        <f t="shared" si="37"/>
        <v>0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48381</v>
      </c>
      <c r="CG35" s="74">
        <f t="shared" si="42"/>
        <v>0</v>
      </c>
      <c r="CH35" s="74">
        <f t="shared" si="43"/>
        <v>0</v>
      </c>
      <c r="CI35" s="74">
        <f t="shared" si="44"/>
        <v>3817</v>
      </c>
    </row>
    <row r="36" spans="1:87" s="50" customFormat="1" ht="12" customHeight="1">
      <c r="A36" s="53" t="s">
        <v>448</v>
      </c>
      <c r="B36" s="54" t="s">
        <v>485</v>
      </c>
      <c r="C36" s="53" t="s">
        <v>486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5669</v>
      </c>
      <c r="M36" s="74">
        <f t="shared" si="6"/>
        <v>5669</v>
      </c>
      <c r="N36" s="74">
        <v>5669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21968</v>
      </c>
      <c r="AC36" s="74">
        <v>0</v>
      </c>
      <c r="AD36" s="74">
        <v>0</v>
      </c>
      <c r="AE36" s="74">
        <f t="shared" si="9"/>
        <v>5669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5669</v>
      </c>
      <c r="AO36" s="74">
        <f t="shared" si="13"/>
        <v>5669</v>
      </c>
      <c r="AP36" s="74">
        <v>5669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10175</v>
      </c>
      <c r="BE36" s="74">
        <v>0</v>
      </c>
      <c r="BF36" s="74">
        <v>0</v>
      </c>
      <c r="BG36" s="74">
        <f t="shared" si="16"/>
        <v>5669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11338</v>
      </c>
      <c r="BQ36" s="74">
        <f t="shared" si="26"/>
        <v>11338</v>
      </c>
      <c r="BR36" s="74">
        <f t="shared" si="27"/>
        <v>11338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0</v>
      </c>
      <c r="CB36" s="74">
        <f t="shared" si="37"/>
        <v>0</v>
      </c>
      <c r="CC36" s="74">
        <f t="shared" si="38"/>
        <v>0</v>
      </c>
      <c r="CD36" s="74">
        <f t="shared" si="39"/>
        <v>0</v>
      </c>
      <c r="CE36" s="74">
        <f t="shared" si="40"/>
        <v>0</v>
      </c>
      <c r="CF36" s="75">
        <f t="shared" si="41"/>
        <v>32143</v>
      </c>
      <c r="CG36" s="74">
        <f t="shared" si="42"/>
        <v>0</v>
      </c>
      <c r="CH36" s="74">
        <f t="shared" si="43"/>
        <v>0</v>
      </c>
      <c r="CI36" s="74">
        <f t="shared" si="44"/>
        <v>11338</v>
      </c>
    </row>
    <row r="37" spans="1:87" s="50" customFormat="1" ht="12" customHeight="1">
      <c r="A37" s="53" t="s">
        <v>448</v>
      </c>
      <c r="B37" s="54" t="s">
        <v>487</v>
      </c>
      <c r="C37" s="53" t="s">
        <v>488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26405</v>
      </c>
      <c r="M37" s="74">
        <f t="shared" si="6"/>
        <v>20786</v>
      </c>
      <c r="N37" s="74">
        <v>2320</v>
      </c>
      <c r="O37" s="74">
        <v>18466</v>
      </c>
      <c r="P37" s="74">
        <v>0</v>
      </c>
      <c r="Q37" s="74">
        <v>0</v>
      </c>
      <c r="R37" s="74">
        <f t="shared" si="7"/>
        <v>5619</v>
      </c>
      <c r="S37" s="74">
        <v>5619</v>
      </c>
      <c r="T37" s="74">
        <v>0</v>
      </c>
      <c r="U37" s="74">
        <v>0</v>
      </c>
      <c r="V37" s="74">
        <v>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54612</v>
      </c>
      <c r="AC37" s="74">
        <v>0</v>
      </c>
      <c r="AD37" s="74">
        <v>0</v>
      </c>
      <c r="AE37" s="74">
        <f t="shared" si="9"/>
        <v>26405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29591</v>
      </c>
      <c r="BE37" s="74">
        <v>0</v>
      </c>
      <c r="BF37" s="74">
        <v>0</v>
      </c>
      <c r="BG37" s="74">
        <f t="shared" si="16"/>
        <v>0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26405</v>
      </c>
      <c r="BQ37" s="74">
        <f t="shared" si="26"/>
        <v>20786</v>
      </c>
      <c r="BR37" s="74">
        <f t="shared" si="27"/>
        <v>2320</v>
      </c>
      <c r="BS37" s="74">
        <f t="shared" si="28"/>
        <v>18466</v>
      </c>
      <c r="BT37" s="74">
        <f t="shared" si="29"/>
        <v>0</v>
      </c>
      <c r="BU37" s="74">
        <f t="shared" si="30"/>
        <v>0</v>
      </c>
      <c r="BV37" s="74">
        <f t="shared" si="31"/>
        <v>5619</v>
      </c>
      <c r="BW37" s="74">
        <f t="shared" si="32"/>
        <v>5619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0</v>
      </c>
      <c r="CB37" s="74">
        <f t="shared" si="37"/>
        <v>0</v>
      </c>
      <c r="CC37" s="74">
        <f t="shared" si="38"/>
        <v>0</v>
      </c>
      <c r="CD37" s="74">
        <f t="shared" si="39"/>
        <v>0</v>
      </c>
      <c r="CE37" s="74">
        <f t="shared" si="40"/>
        <v>0</v>
      </c>
      <c r="CF37" s="75">
        <f t="shared" si="41"/>
        <v>84203</v>
      </c>
      <c r="CG37" s="74">
        <f t="shared" si="42"/>
        <v>0</v>
      </c>
      <c r="CH37" s="74">
        <f t="shared" si="43"/>
        <v>0</v>
      </c>
      <c r="CI37" s="74">
        <f t="shared" si="44"/>
        <v>26405</v>
      </c>
    </row>
    <row r="38" spans="1:87" s="50" customFormat="1" ht="12" customHeight="1">
      <c r="A38" s="53" t="s">
        <v>448</v>
      </c>
      <c r="B38" s="54" t="s">
        <v>489</v>
      </c>
      <c r="C38" s="53" t="s">
        <v>490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1000</v>
      </c>
      <c r="M38" s="74">
        <f t="shared" si="6"/>
        <v>1000</v>
      </c>
      <c r="N38" s="74">
        <v>1000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34389</v>
      </c>
      <c r="AC38" s="74">
        <v>0</v>
      </c>
      <c r="AD38" s="74">
        <v>0</v>
      </c>
      <c r="AE38" s="74">
        <f t="shared" si="9"/>
        <v>1000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10686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1000</v>
      </c>
      <c r="BQ38" s="74">
        <f t="shared" si="26"/>
        <v>1000</v>
      </c>
      <c r="BR38" s="74">
        <f t="shared" si="27"/>
        <v>1000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0</v>
      </c>
      <c r="BW38" s="74">
        <f t="shared" si="32"/>
        <v>0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0</v>
      </c>
      <c r="CB38" s="74">
        <f t="shared" si="37"/>
        <v>0</v>
      </c>
      <c r="CC38" s="74">
        <f t="shared" si="38"/>
        <v>0</v>
      </c>
      <c r="CD38" s="74">
        <f t="shared" si="39"/>
        <v>0</v>
      </c>
      <c r="CE38" s="74">
        <f t="shared" si="40"/>
        <v>0</v>
      </c>
      <c r="CF38" s="75">
        <f t="shared" si="41"/>
        <v>45075</v>
      </c>
      <c r="CG38" s="74">
        <f t="shared" si="42"/>
        <v>0</v>
      </c>
      <c r="CH38" s="74">
        <f t="shared" si="43"/>
        <v>0</v>
      </c>
      <c r="CI38" s="74">
        <f t="shared" si="44"/>
        <v>1000</v>
      </c>
    </row>
    <row r="39" spans="1:87" s="50" customFormat="1" ht="12" customHeight="1">
      <c r="A39" s="53" t="s">
        <v>448</v>
      </c>
      <c r="B39" s="54" t="s">
        <v>491</v>
      </c>
      <c r="C39" s="53" t="s">
        <v>492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19714</v>
      </c>
      <c r="M39" s="74">
        <f t="shared" si="6"/>
        <v>2213</v>
      </c>
      <c r="N39" s="74">
        <v>2213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16335</v>
      </c>
      <c r="X39" s="74">
        <v>16335</v>
      </c>
      <c r="Y39" s="74">
        <v>0</v>
      </c>
      <c r="Z39" s="74">
        <v>0</v>
      </c>
      <c r="AA39" s="74">
        <v>0</v>
      </c>
      <c r="AB39" s="75">
        <v>38519</v>
      </c>
      <c r="AC39" s="74">
        <v>1166</v>
      </c>
      <c r="AD39" s="74">
        <v>0</v>
      </c>
      <c r="AE39" s="74">
        <f t="shared" si="9"/>
        <v>19714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221</v>
      </c>
      <c r="AO39" s="74">
        <f t="shared" si="13"/>
        <v>221</v>
      </c>
      <c r="AP39" s="74">
        <v>221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15961</v>
      </c>
      <c r="BE39" s="74">
        <v>0</v>
      </c>
      <c r="BF39" s="74">
        <v>0</v>
      </c>
      <c r="BG39" s="74">
        <f t="shared" si="16"/>
        <v>221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19935</v>
      </c>
      <c r="BQ39" s="74">
        <f t="shared" si="26"/>
        <v>2434</v>
      </c>
      <c r="BR39" s="74">
        <f t="shared" si="27"/>
        <v>2434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16335</v>
      </c>
      <c r="CB39" s="74">
        <f t="shared" si="37"/>
        <v>16335</v>
      </c>
      <c r="CC39" s="74">
        <f t="shared" si="38"/>
        <v>0</v>
      </c>
      <c r="CD39" s="74">
        <f t="shared" si="39"/>
        <v>0</v>
      </c>
      <c r="CE39" s="74">
        <f t="shared" si="40"/>
        <v>0</v>
      </c>
      <c r="CF39" s="75">
        <f t="shared" si="41"/>
        <v>54480</v>
      </c>
      <c r="CG39" s="74">
        <f t="shared" si="42"/>
        <v>1166</v>
      </c>
      <c r="CH39" s="74">
        <f t="shared" si="43"/>
        <v>0</v>
      </c>
      <c r="CI39" s="74">
        <f t="shared" si="44"/>
        <v>19935</v>
      </c>
    </row>
    <row r="40" spans="1:87" s="50" customFormat="1" ht="12" customHeight="1">
      <c r="A40" s="53" t="s">
        <v>448</v>
      </c>
      <c r="B40" s="54" t="s">
        <v>493</v>
      </c>
      <c r="C40" s="53" t="s">
        <v>494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2900</v>
      </c>
      <c r="M40" s="74">
        <f aca="true" t="shared" si="48" ref="M40:M71">+SUM(N40:Q40)</f>
        <v>2900</v>
      </c>
      <c r="N40" s="74">
        <v>2900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73855</v>
      </c>
      <c r="AC40" s="74">
        <v>0</v>
      </c>
      <c r="AD40" s="74">
        <v>0</v>
      </c>
      <c r="AE40" s="74">
        <f aca="true" t="shared" si="51" ref="AE40:AE71">+SUM(D40,L40,AD40)</f>
        <v>2900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1400</v>
      </c>
      <c r="AO40" s="74">
        <f aca="true" t="shared" si="55" ref="AO40:AO71">+SUM(AP40:AS40)</f>
        <v>1400</v>
      </c>
      <c r="AP40" s="74">
        <v>1400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34066</v>
      </c>
      <c r="BE40" s="74">
        <v>0</v>
      </c>
      <c r="BF40" s="74">
        <v>0</v>
      </c>
      <c r="BG40" s="74">
        <f aca="true" t="shared" si="58" ref="BG40:BG71">+SUM(BF40,AN40,AF40)</f>
        <v>1400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4300</v>
      </c>
      <c r="BQ40" s="74">
        <f t="shared" si="26"/>
        <v>4300</v>
      </c>
      <c r="BR40" s="74">
        <f t="shared" si="27"/>
        <v>4300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0</v>
      </c>
      <c r="BW40" s="74">
        <f t="shared" si="32"/>
        <v>0</v>
      </c>
      <c r="BX40" s="74">
        <f t="shared" si="33"/>
        <v>0</v>
      </c>
      <c r="BY40" s="74">
        <f t="shared" si="34"/>
        <v>0</v>
      </c>
      <c r="BZ40" s="74">
        <f t="shared" si="35"/>
        <v>0</v>
      </c>
      <c r="CA40" s="74">
        <f t="shared" si="36"/>
        <v>0</v>
      </c>
      <c r="CB40" s="74">
        <f t="shared" si="37"/>
        <v>0</v>
      </c>
      <c r="CC40" s="74">
        <f t="shared" si="38"/>
        <v>0</v>
      </c>
      <c r="CD40" s="74">
        <f t="shared" si="39"/>
        <v>0</v>
      </c>
      <c r="CE40" s="74">
        <f t="shared" si="40"/>
        <v>0</v>
      </c>
      <c r="CF40" s="75">
        <f t="shared" si="41"/>
        <v>107921</v>
      </c>
      <c r="CG40" s="74">
        <f t="shared" si="42"/>
        <v>0</v>
      </c>
      <c r="CH40" s="74">
        <f t="shared" si="43"/>
        <v>0</v>
      </c>
      <c r="CI40" s="74">
        <f t="shared" si="44"/>
        <v>4300</v>
      </c>
    </row>
    <row r="41" spans="1:87" s="50" customFormat="1" ht="12" customHeight="1">
      <c r="A41" s="53" t="s">
        <v>448</v>
      </c>
      <c r="B41" s="54" t="s">
        <v>495</v>
      </c>
      <c r="C41" s="53" t="s">
        <v>496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33680</v>
      </c>
      <c r="M41" s="74">
        <f t="shared" si="48"/>
        <v>23412</v>
      </c>
      <c r="N41" s="74">
        <v>18849</v>
      </c>
      <c r="O41" s="74">
        <v>4563</v>
      </c>
      <c r="P41" s="74">
        <v>0</v>
      </c>
      <c r="Q41" s="74">
        <v>0</v>
      </c>
      <c r="R41" s="74">
        <f t="shared" si="49"/>
        <v>2901</v>
      </c>
      <c r="S41" s="74">
        <v>2901</v>
      </c>
      <c r="T41" s="74">
        <v>0</v>
      </c>
      <c r="U41" s="74">
        <v>0</v>
      </c>
      <c r="V41" s="74">
        <v>0</v>
      </c>
      <c r="W41" s="74">
        <f t="shared" si="50"/>
        <v>4200</v>
      </c>
      <c r="X41" s="74">
        <v>4200</v>
      </c>
      <c r="Y41" s="74">
        <v>0</v>
      </c>
      <c r="Z41" s="74">
        <v>0</v>
      </c>
      <c r="AA41" s="74">
        <v>0</v>
      </c>
      <c r="AB41" s="75">
        <v>82525</v>
      </c>
      <c r="AC41" s="74">
        <v>3167</v>
      </c>
      <c r="AD41" s="74">
        <v>0</v>
      </c>
      <c r="AE41" s="74">
        <f t="shared" si="51"/>
        <v>33680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0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37921</v>
      </c>
      <c r="BE41" s="74">
        <v>0</v>
      </c>
      <c r="BF41" s="74">
        <v>0</v>
      </c>
      <c r="BG41" s="74">
        <f t="shared" si="58"/>
        <v>0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33680</v>
      </c>
      <c r="BQ41" s="74">
        <f t="shared" si="26"/>
        <v>23412</v>
      </c>
      <c r="BR41" s="74">
        <f t="shared" si="27"/>
        <v>18849</v>
      </c>
      <c r="BS41" s="74">
        <f t="shared" si="28"/>
        <v>4563</v>
      </c>
      <c r="BT41" s="74">
        <f t="shared" si="29"/>
        <v>0</v>
      </c>
      <c r="BU41" s="74">
        <f t="shared" si="30"/>
        <v>0</v>
      </c>
      <c r="BV41" s="74">
        <f t="shared" si="31"/>
        <v>2901</v>
      </c>
      <c r="BW41" s="74">
        <f t="shared" si="32"/>
        <v>2901</v>
      </c>
      <c r="BX41" s="74">
        <f t="shared" si="33"/>
        <v>0</v>
      </c>
      <c r="BY41" s="74">
        <f t="shared" si="34"/>
        <v>0</v>
      </c>
      <c r="BZ41" s="74">
        <f t="shared" si="35"/>
        <v>0</v>
      </c>
      <c r="CA41" s="74">
        <f t="shared" si="36"/>
        <v>4200</v>
      </c>
      <c r="CB41" s="74">
        <f t="shared" si="37"/>
        <v>4200</v>
      </c>
      <c r="CC41" s="74">
        <f t="shared" si="38"/>
        <v>0</v>
      </c>
      <c r="CD41" s="74">
        <f t="shared" si="39"/>
        <v>0</v>
      </c>
      <c r="CE41" s="74">
        <f t="shared" si="40"/>
        <v>0</v>
      </c>
      <c r="CF41" s="75">
        <f t="shared" si="41"/>
        <v>120446</v>
      </c>
      <c r="CG41" s="74">
        <f t="shared" si="42"/>
        <v>3167</v>
      </c>
      <c r="CH41" s="74">
        <f t="shared" si="43"/>
        <v>0</v>
      </c>
      <c r="CI41" s="74">
        <f t="shared" si="44"/>
        <v>33680</v>
      </c>
    </row>
    <row r="42" spans="1:87" s="50" customFormat="1" ht="12" customHeight="1">
      <c r="A42" s="53" t="s">
        <v>448</v>
      </c>
      <c r="B42" s="54" t="s">
        <v>497</v>
      </c>
      <c r="C42" s="53" t="s">
        <v>498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0</v>
      </c>
      <c r="M42" s="74">
        <f t="shared" si="48"/>
        <v>0</v>
      </c>
      <c r="N42" s="74">
        <v>0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f t="shared" si="51"/>
        <v>0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308841</v>
      </c>
      <c r="AO42" s="74">
        <f t="shared" si="55"/>
        <v>48049</v>
      </c>
      <c r="AP42" s="74">
        <v>48049</v>
      </c>
      <c r="AQ42" s="74">
        <v>0</v>
      </c>
      <c r="AR42" s="74">
        <v>0</v>
      </c>
      <c r="AS42" s="74">
        <v>0</v>
      </c>
      <c r="AT42" s="74">
        <f t="shared" si="56"/>
        <v>125399</v>
      </c>
      <c r="AU42" s="74">
        <v>0</v>
      </c>
      <c r="AV42" s="74">
        <v>125399</v>
      </c>
      <c r="AW42" s="74">
        <v>0</v>
      </c>
      <c r="AX42" s="74">
        <v>0</v>
      </c>
      <c r="AY42" s="74">
        <f t="shared" si="57"/>
        <v>135393</v>
      </c>
      <c r="AZ42" s="74">
        <v>0</v>
      </c>
      <c r="BA42" s="74">
        <v>135393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58"/>
        <v>308841</v>
      </c>
      <c r="BH42" s="74">
        <f aca="true" t="shared" si="59" ref="BH42:BH57">SUM(D42,AF42)</f>
        <v>0</v>
      </c>
      <c r="BI42" s="74">
        <f aca="true" t="shared" si="60" ref="BI42:BI57">SUM(E42,AG42)</f>
        <v>0</v>
      </c>
      <c r="BJ42" s="74">
        <f aca="true" t="shared" si="61" ref="BJ42:BJ57">SUM(F42,AH42)</f>
        <v>0</v>
      </c>
      <c r="BK42" s="74">
        <f aca="true" t="shared" si="62" ref="BK42:BK57">SUM(G42,AI42)</f>
        <v>0</v>
      </c>
      <c r="BL42" s="74">
        <f aca="true" t="shared" si="63" ref="BL42:BL57">SUM(H42,AJ42)</f>
        <v>0</v>
      </c>
      <c r="BM42" s="74">
        <f aca="true" t="shared" si="64" ref="BM42:BM57">SUM(I42,AK42)</f>
        <v>0</v>
      </c>
      <c r="BN42" s="74">
        <f aca="true" t="shared" si="65" ref="BN42:BN57">SUM(J42,AL42)</f>
        <v>0</v>
      </c>
      <c r="BO42" s="75">
        <v>0</v>
      </c>
      <c r="BP42" s="74">
        <f aca="true" t="shared" si="66" ref="BP42:BP57">SUM(L42,AN42)</f>
        <v>308841</v>
      </c>
      <c r="BQ42" s="74">
        <f aca="true" t="shared" si="67" ref="BQ42:BQ57">SUM(M42,AO42)</f>
        <v>48049</v>
      </c>
      <c r="BR42" s="74">
        <f aca="true" t="shared" si="68" ref="BR42:BR57">SUM(N42,AP42)</f>
        <v>48049</v>
      </c>
      <c r="BS42" s="74">
        <f aca="true" t="shared" si="69" ref="BS42:BS57">SUM(O42,AQ42)</f>
        <v>0</v>
      </c>
      <c r="BT42" s="74">
        <f aca="true" t="shared" si="70" ref="BT42:BT57">SUM(P42,AR42)</f>
        <v>0</v>
      </c>
      <c r="BU42" s="74">
        <f aca="true" t="shared" si="71" ref="BU42:BU57">SUM(Q42,AS42)</f>
        <v>0</v>
      </c>
      <c r="BV42" s="74">
        <f aca="true" t="shared" si="72" ref="BV42:BV57">SUM(R42,AT42)</f>
        <v>125399</v>
      </c>
      <c r="BW42" s="74">
        <f aca="true" t="shared" si="73" ref="BW42:BW57">SUM(S42,AU42)</f>
        <v>0</v>
      </c>
      <c r="BX42" s="74">
        <f aca="true" t="shared" si="74" ref="BX42:BX57">SUM(T42,AV42)</f>
        <v>125399</v>
      </c>
      <c r="BY42" s="74">
        <f aca="true" t="shared" si="75" ref="BY42:BY57">SUM(U42,AW42)</f>
        <v>0</v>
      </c>
      <c r="BZ42" s="74">
        <f aca="true" t="shared" si="76" ref="BZ42:BZ57">SUM(V42,AX42)</f>
        <v>0</v>
      </c>
      <c r="CA42" s="74">
        <f aca="true" t="shared" si="77" ref="CA42:CA57">SUM(W42,AY42)</f>
        <v>135393</v>
      </c>
      <c r="CB42" s="74">
        <f aca="true" t="shared" si="78" ref="CB42:CB57">SUM(X42,AZ42)</f>
        <v>0</v>
      </c>
      <c r="CC42" s="74">
        <f aca="true" t="shared" si="79" ref="CC42:CC57">SUM(Y42,BA42)</f>
        <v>135393</v>
      </c>
      <c r="CD42" s="74">
        <f aca="true" t="shared" si="80" ref="CD42:CD57">SUM(Z42,BB42)</f>
        <v>0</v>
      </c>
      <c r="CE42" s="74">
        <f aca="true" t="shared" si="81" ref="CE42:CE57">SUM(AA42,BC42)</f>
        <v>0</v>
      </c>
      <c r="CF42" s="75">
        <v>0</v>
      </c>
      <c r="CG42" s="74">
        <f aca="true" t="shared" si="82" ref="CG42:CG57">SUM(AC42,BE42)</f>
        <v>0</v>
      </c>
      <c r="CH42" s="74">
        <f aca="true" t="shared" si="83" ref="CH42:CH57">SUM(AD42,BF42)</f>
        <v>0</v>
      </c>
      <c r="CI42" s="74">
        <f aca="true" t="shared" si="84" ref="CI42:CI57">SUM(AE42,BG42)</f>
        <v>308841</v>
      </c>
    </row>
    <row r="43" spans="1:87" s="50" customFormat="1" ht="12" customHeight="1">
      <c r="A43" s="53" t="s">
        <v>448</v>
      </c>
      <c r="B43" s="54" t="s">
        <v>499</v>
      </c>
      <c r="C43" s="53" t="s">
        <v>500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418225</v>
      </c>
      <c r="M43" s="74">
        <f t="shared" si="48"/>
        <v>26469</v>
      </c>
      <c r="N43" s="74">
        <v>24709</v>
      </c>
      <c r="O43" s="74">
        <v>0</v>
      </c>
      <c r="P43" s="74">
        <v>1760</v>
      </c>
      <c r="Q43" s="74">
        <v>0</v>
      </c>
      <c r="R43" s="74">
        <f t="shared" si="49"/>
        <v>132741</v>
      </c>
      <c r="S43" s="74">
        <v>0</v>
      </c>
      <c r="T43" s="74">
        <v>131829</v>
      </c>
      <c r="U43" s="74">
        <v>912</v>
      </c>
      <c r="V43" s="74">
        <v>0</v>
      </c>
      <c r="W43" s="74">
        <f t="shared" si="50"/>
        <v>259015</v>
      </c>
      <c r="X43" s="74">
        <v>0</v>
      </c>
      <c r="Y43" s="74">
        <v>232664</v>
      </c>
      <c r="Z43" s="74">
        <v>13967</v>
      </c>
      <c r="AA43" s="74">
        <v>12384</v>
      </c>
      <c r="AB43" s="75">
        <v>0</v>
      </c>
      <c r="AC43" s="74">
        <v>0</v>
      </c>
      <c r="AD43" s="74">
        <v>9691</v>
      </c>
      <c r="AE43" s="74">
        <f t="shared" si="51"/>
        <v>427916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339497</v>
      </c>
      <c r="AO43" s="74">
        <f t="shared" si="55"/>
        <v>46299</v>
      </c>
      <c r="AP43" s="74">
        <v>34072</v>
      </c>
      <c r="AQ43" s="74">
        <v>0</v>
      </c>
      <c r="AR43" s="74">
        <v>12227</v>
      </c>
      <c r="AS43" s="74">
        <v>0</v>
      </c>
      <c r="AT43" s="74">
        <f t="shared" si="56"/>
        <v>71418</v>
      </c>
      <c r="AU43" s="74">
        <v>0</v>
      </c>
      <c r="AV43" s="74">
        <v>71418</v>
      </c>
      <c r="AW43" s="74">
        <v>0</v>
      </c>
      <c r="AX43" s="74">
        <v>0</v>
      </c>
      <c r="AY43" s="74">
        <f t="shared" si="57"/>
        <v>221780</v>
      </c>
      <c r="AZ43" s="74">
        <v>160265</v>
      </c>
      <c r="BA43" s="74">
        <v>60443</v>
      </c>
      <c r="BB43" s="74">
        <v>0</v>
      </c>
      <c r="BC43" s="74">
        <v>1072</v>
      </c>
      <c r="BD43" s="75">
        <v>0</v>
      </c>
      <c r="BE43" s="74">
        <v>0</v>
      </c>
      <c r="BF43" s="74">
        <v>3962</v>
      </c>
      <c r="BG43" s="74">
        <f t="shared" si="58"/>
        <v>343459</v>
      </c>
      <c r="BH43" s="74">
        <f t="shared" si="59"/>
        <v>0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0</v>
      </c>
      <c r="BO43" s="75">
        <v>0</v>
      </c>
      <c r="BP43" s="74">
        <f t="shared" si="66"/>
        <v>757722</v>
      </c>
      <c r="BQ43" s="74">
        <f t="shared" si="67"/>
        <v>72768</v>
      </c>
      <c r="BR43" s="74">
        <f t="shared" si="68"/>
        <v>58781</v>
      </c>
      <c r="BS43" s="74">
        <f t="shared" si="69"/>
        <v>0</v>
      </c>
      <c r="BT43" s="74">
        <f t="shared" si="70"/>
        <v>13987</v>
      </c>
      <c r="BU43" s="74">
        <f t="shared" si="71"/>
        <v>0</v>
      </c>
      <c r="BV43" s="74">
        <f t="shared" si="72"/>
        <v>204159</v>
      </c>
      <c r="BW43" s="74">
        <f t="shared" si="73"/>
        <v>0</v>
      </c>
      <c r="BX43" s="74">
        <f t="shared" si="74"/>
        <v>203247</v>
      </c>
      <c r="BY43" s="74">
        <f t="shared" si="75"/>
        <v>912</v>
      </c>
      <c r="BZ43" s="74">
        <f t="shared" si="76"/>
        <v>0</v>
      </c>
      <c r="CA43" s="74">
        <f t="shared" si="77"/>
        <v>480795</v>
      </c>
      <c r="CB43" s="74">
        <f t="shared" si="78"/>
        <v>160265</v>
      </c>
      <c r="CC43" s="74">
        <f t="shared" si="79"/>
        <v>293107</v>
      </c>
      <c r="CD43" s="74">
        <f t="shared" si="80"/>
        <v>13967</v>
      </c>
      <c r="CE43" s="74">
        <f t="shared" si="81"/>
        <v>13456</v>
      </c>
      <c r="CF43" s="75">
        <v>0</v>
      </c>
      <c r="CG43" s="74">
        <f t="shared" si="82"/>
        <v>0</v>
      </c>
      <c r="CH43" s="74">
        <f t="shared" si="83"/>
        <v>13653</v>
      </c>
      <c r="CI43" s="74">
        <f t="shared" si="84"/>
        <v>771375</v>
      </c>
    </row>
    <row r="44" spans="1:87" s="50" customFormat="1" ht="12" customHeight="1">
      <c r="A44" s="53" t="s">
        <v>448</v>
      </c>
      <c r="B44" s="54" t="s">
        <v>501</v>
      </c>
      <c r="C44" s="53" t="s">
        <v>502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0</v>
      </c>
      <c r="M44" s="74">
        <f t="shared" si="48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f t="shared" si="51"/>
        <v>0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434566</v>
      </c>
      <c r="AO44" s="74">
        <f t="shared" si="55"/>
        <v>37537</v>
      </c>
      <c r="AP44" s="74">
        <v>23999</v>
      </c>
      <c r="AQ44" s="74">
        <v>0</v>
      </c>
      <c r="AR44" s="74">
        <v>13538</v>
      </c>
      <c r="AS44" s="74">
        <v>0</v>
      </c>
      <c r="AT44" s="74">
        <f t="shared" si="56"/>
        <v>171640</v>
      </c>
      <c r="AU44" s="74">
        <v>0</v>
      </c>
      <c r="AV44" s="74">
        <v>171640</v>
      </c>
      <c r="AW44" s="74">
        <v>0</v>
      </c>
      <c r="AX44" s="74">
        <v>0</v>
      </c>
      <c r="AY44" s="74">
        <f t="shared" si="57"/>
        <v>225389</v>
      </c>
      <c r="AZ44" s="74">
        <v>198355</v>
      </c>
      <c r="BA44" s="74">
        <v>0</v>
      </c>
      <c r="BB44" s="74">
        <v>225</v>
      </c>
      <c r="BC44" s="74">
        <v>26809</v>
      </c>
      <c r="BD44" s="75">
        <v>0</v>
      </c>
      <c r="BE44" s="74">
        <v>0</v>
      </c>
      <c r="BF44" s="74">
        <v>0</v>
      </c>
      <c r="BG44" s="74">
        <f t="shared" si="58"/>
        <v>434566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v>0</v>
      </c>
      <c r="BP44" s="74">
        <f t="shared" si="66"/>
        <v>434566</v>
      </c>
      <c r="BQ44" s="74">
        <f t="shared" si="67"/>
        <v>37537</v>
      </c>
      <c r="BR44" s="74">
        <f t="shared" si="68"/>
        <v>23999</v>
      </c>
      <c r="BS44" s="74">
        <f t="shared" si="69"/>
        <v>0</v>
      </c>
      <c r="BT44" s="74">
        <f t="shared" si="70"/>
        <v>13538</v>
      </c>
      <c r="BU44" s="74">
        <f t="shared" si="71"/>
        <v>0</v>
      </c>
      <c r="BV44" s="74">
        <f t="shared" si="72"/>
        <v>171640</v>
      </c>
      <c r="BW44" s="74">
        <f t="shared" si="73"/>
        <v>0</v>
      </c>
      <c r="BX44" s="74">
        <f t="shared" si="74"/>
        <v>171640</v>
      </c>
      <c r="BY44" s="74">
        <f t="shared" si="75"/>
        <v>0</v>
      </c>
      <c r="BZ44" s="74">
        <f t="shared" si="76"/>
        <v>0</v>
      </c>
      <c r="CA44" s="74">
        <f t="shared" si="77"/>
        <v>225389</v>
      </c>
      <c r="CB44" s="74">
        <f t="shared" si="78"/>
        <v>198355</v>
      </c>
      <c r="CC44" s="74">
        <f t="shared" si="79"/>
        <v>0</v>
      </c>
      <c r="CD44" s="74">
        <f t="shared" si="80"/>
        <v>225</v>
      </c>
      <c r="CE44" s="74">
        <f t="shared" si="81"/>
        <v>26809</v>
      </c>
      <c r="CF44" s="75">
        <v>0</v>
      </c>
      <c r="CG44" s="74">
        <f t="shared" si="82"/>
        <v>0</v>
      </c>
      <c r="CH44" s="74">
        <f t="shared" si="83"/>
        <v>0</v>
      </c>
      <c r="CI44" s="74">
        <f t="shared" si="84"/>
        <v>434566</v>
      </c>
    </row>
    <row r="45" spans="1:87" s="50" customFormat="1" ht="12" customHeight="1">
      <c r="A45" s="53" t="s">
        <v>448</v>
      </c>
      <c r="B45" s="54" t="s">
        <v>503</v>
      </c>
      <c r="C45" s="53" t="s">
        <v>504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0</v>
      </c>
      <c r="M45" s="74">
        <f t="shared" si="48"/>
        <v>0</v>
      </c>
      <c r="N45" s="74">
        <v>0</v>
      </c>
      <c r="O45" s="74">
        <v>0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50"/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f t="shared" si="51"/>
        <v>0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337902</v>
      </c>
      <c r="AO45" s="74">
        <f t="shared" si="55"/>
        <v>56168</v>
      </c>
      <c r="AP45" s="74">
        <v>56168</v>
      </c>
      <c r="AQ45" s="74">
        <v>0</v>
      </c>
      <c r="AR45" s="74">
        <v>0</v>
      </c>
      <c r="AS45" s="74">
        <v>0</v>
      </c>
      <c r="AT45" s="74">
        <f t="shared" si="56"/>
        <v>128391</v>
      </c>
      <c r="AU45" s="74">
        <v>0</v>
      </c>
      <c r="AV45" s="74">
        <v>128391</v>
      </c>
      <c r="AW45" s="74">
        <v>0</v>
      </c>
      <c r="AX45" s="74">
        <v>0</v>
      </c>
      <c r="AY45" s="74">
        <f t="shared" si="57"/>
        <v>153343</v>
      </c>
      <c r="AZ45" s="74">
        <v>151558</v>
      </c>
      <c r="BA45" s="74">
        <v>0</v>
      </c>
      <c r="BB45" s="74">
        <v>1785</v>
      </c>
      <c r="BC45" s="74">
        <v>0</v>
      </c>
      <c r="BD45" s="75">
        <v>0</v>
      </c>
      <c r="BE45" s="74">
        <v>0</v>
      </c>
      <c r="BF45" s="74">
        <v>69964</v>
      </c>
      <c r="BG45" s="74">
        <f t="shared" si="58"/>
        <v>407866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v>0</v>
      </c>
      <c r="BP45" s="74">
        <f t="shared" si="66"/>
        <v>337902</v>
      </c>
      <c r="BQ45" s="74">
        <f t="shared" si="67"/>
        <v>56168</v>
      </c>
      <c r="BR45" s="74">
        <f t="shared" si="68"/>
        <v>56168</v>
      </c>
      <c r="BS45" s="74">
        <f t="shared" si="69"/>
        <v>0</v>
      </c>
      <c r="BT45" s="74">
        <f t="shared" si="70"/>
        <v>0</v>
      </c>
      <c r="BU45" s="74">
        <f t="shared" si="71"/>
        <v>0</v>
      </c>
      <c r="BV45" s="74">
        <f t="shared" si="72"/>
        <v>128391</v>
      </c>
      <c r="BW45" s="74">
        <f t="shared" si="73"/>
        <v>0</v>
      </c>
      <c r="BX45" s="74">
        <f t="shared" si="74"/>
        <v>128391</v>
      </c>
      <c r="BY45" s="74">
        <f t="shared" si="75"/>
        <v>0</v>
      </c>
      <c r="BZ45" s="74">
        <f t="shared" si="76"/>
        <v>0</v>
      </c>
      <c r="CA45" s="74">
        <f t="shared" si="77"/>
        <v>153343</v>
      </c>
      <c r="CB45" s="74">
        <f t="shared" si="78"/>
        <v>151558</v>
      </c>
      <c r="CC45" s="74">
        <f t="shared" si="79"/>
        <v>0</v>
      </c>
      <c r="CD45" s="74">
        <f t="shared" si="80"/>
        <v>1785</v>
      </c>
      <c r="CE45" s="74">
        <f t="shared" si="81"/>
        <v>0</v>
      </c>
      <c r="CF45" s="75">
        <v>0</v>
      </c>
      <c r="CG45" s="74">
        <f t="shared" si="82"/>
        <v>0</v>
      </c>
      <c r="CH45" s="74">
        <f t="shared" si="83"/>
        <v>69964</v>
      </c>
      <c r="CI45" s="74">
        <f t="shared" si="84"/>
        <v>407866</v>
      </c>
    </row>
    <row r="46" spans="1:87" s="50" customFormat="1" ht="12" customHeight="1">
      <c r="A46" s="53" t="s">
        <v>448</v>
      </c>
      <c r="B46" s="54" t="s">
        <v>505</v>
      </c>
      <c r="C46" s="53" t="s">
        <v>506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47"/>
        <v>213771</v>
      </c>
      <c r="M46" s="74">
        <f t="shared" si="48"/>
        <v>85534</v>
      </c>
      <c r="N46" s="74">
        <v>38900</v>
      </c>
      <c r="O46" s="74">
        <v>0</v>
      </c>
      <c r="P46" s="74">
        <v>46634</v>
      </c>
      <c r="Q46" s="74">
        <v>0</v>
      </c>
      <c r="R46" s="74">
        <f t="shared" si="49"/>
        <v>128237</v>
      </c>
      <c r="S46" s="74">
        <v>0</v>
      </c>
      <c r="T46" s="74">
        <v>128237</v>
      </c>
      <c r="U46" s="74">
        <v>0</v>
      </c>
      <c r="V46" s="74">
        <v>0</v>
      </c>
      <c r="W46" s="74">
        <f t="shared" si="50"/>
        <v>0</v>
      </c>
      <c r="X46" s="74">
        <v>0</v>
      </c>
      <c r="Y46" s="74">
        <v>0</v>
      </c>
      <c r="Z46" s="74">
        <v>0</v>
      </c>
      <c r="AA46" s="74">
        <v>0</v>
      </c>
      <c r="AB46" s="75">
        <v>0</v>
      </c>
      <c r="AC46" s="74">
        <v>0</v>
      </c>
      <c r="AD46" s="74"/>
      <c r="AE46" s="74">
        <f t="shared" si="51"/>
        <v>213771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58"/>
        <v>0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v>0</v>
      </c>
      <c r="BP46" s="74">
        <f t="shared" si="66"/>
        <v>213771</v>
      </c>
      <c r="BQ46" s="74">
        <f t="shared" si="67"/>
        <v>85534</v>
      </c>
      <c r="BR46" s="74">
        <f t="shared" si="68"/>
        <v>38900</v>
      </c>
      <c r="BS46" s="74">
        <f t="shared" si="69"/>
        <v>0</v>
      </c>
      <c r="BT46" s="74">
        <f t="shared" si="70"/>
        <v>46634</v>
      </c>
      <c r="BU46" s="74">
        <f t="shared" si="71"/>
        <v>0</v>
      </c>
      <c r="BV46" s="74">
        <f t="shared" si="72"/>
        <v>128237</v>
      </c>
      <c r="BW46" s="74">
        <f t="shared" si="73"/>
        <v>0</v>
      </c>
      <c r="BX46" s="74">
        <f t="shared" si="74"/>
        <v>128237</v>
      </c>
      <c r="BY46" s="74">
        <f t="shared" si="75"/>
        <v>0</v>
      </c>
      <c r="BZ46" s="74">
        <f t="shared" si="76"/>
        <v>0</v>
      </c>
      <c r="CA46" s="74">
        <f t="shared" si="77"/>
        <v>0</v>
      </c>
      <c r="CB46" s="74">
        <f t="shared" si="78"/>
        <v>0</v>
      </c>
      <c r="CC46" s="74">
        <f t="shared" si="79"/>
        <v>0</v>
      </c>
      <c r="CD46" s="74">
        <f t="shared" si="80"/>
        <v>0</v>
      </c>
      <c r="CE46" s="74">
        <f t="shared" si="81"/>
        <v>0</v>
      </c>
      <c r="CF46" s="75">
        <v>0</v>
      </c>
      <c r="CG46" s="74">
        <f t="shared" si="82"/>
        <v>0</v>
      </c>
      <c r="CH46" s="74">
        <f t="shared" si="83"/>
        <v>0</v>
      </c>
      <c r="CI46" s="74">
        <f t="shared" si="84"/>
        <v>213771</v>
      </c>
    </row>
    <row r="47" spans="1:87" s="50" customFormat="1" ht="12" customHeight="1">
      <c r="A47" s="53" t="s">
        <v>448</v>
      </c>
      <c r="B47" s="54" t="s">
        <v>507</v>
      </c>
      <c r="C47" s="53" t="s">
        <v>508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391932</v>
      </c>
      <c r="M47" s="74">
        <f t="shared" si="48"/>
        <v>15406</v>
      </c>
      <c r="N47" s="74">
        <v>15406</v>
      </c>
      <c r="O47" s="74">
        <v>0</v>
      </c>
      <c r="P47" s="74">
        <v>0</v>
      </c>
      <c r="Q47" s="74">
        <v>0</v>
      </c>
      <c r="R47" s="74">
        <f t="shared" si="49"/>
        <v>150031</v>
      </c>
      <c r="S47" s="74">
        <v>0</v>
      </c>
      <c r="T47" s="74">
        <v>135960</v>
      </c>
      <c r="U47" s="74">
        <v>14071</v>
      </c>
      <c r="V47" s="74">
        <v>0</v>
      </c>
      <c r="W47" s="74">
        <f t="shared" si="50"/>
        <v>226495</v>
      </c>
      <c r="X47" s="74">
        <v>105552</v>
      </c>
      <c r="Y47" s="74">
        <v>117236</v>
      </c>
      <c r="Z47" s="74">
        <v>1024</v>
      </c>
      <c r="AA47" s="74">
        <v>2683</v>
      </c>
      <c r="AB47" s="75">
        <v>0</v>
      </c>
      <c r="AC47" s="74">
        <v>0</v>
      </c>
      <c r="AD47" s="74">
        <v>0</v>
      </c>
      <c r="AE47" s="74">
        <f t="shared" si="51"/>
        <v>391932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322203</v>
      </c>
      <c r="AO47" s="74">
        <f t="shared" si="55"/>
        <v>46218</v>
      </c>
      <c r="AP47" s="74">
        <v>13203</v>
      </c>
      <c r="AQ47" s="74">
        <v>0</v>
      </c>
      <c r="AR47" s="74">
        <v>33015</v>
      </c>
      <c r="AS47" s="74">
        <v>0</v>
      </c>
      <c r="AT47" s="74">
        <f t="shared" si="56"/>
        <v>66760</v>
      </c>
      <c r="AU47" s="74">
        <v>0</v>
      </c>
      <c r="AV47" s="74">
        <v>66760</v>
      </c>
      <c r="AW47" s="74">
        <v>0</v>
      </c>
      <c r="AX47" s="74">
        <v>0</v>
      </c>
      <c r="AY47" s="74">
        <f t="shared" si="57"/>
        <v>209225</v>
      </c>
      <c r="AZ47" s="74">
        <v>182744</v>
      </c>
      <c r="BA47" s="74">
        <v>5276</v>
      </c>
      <c r="BB47" s="74">
        <v>20130</v>
      </c>
      <c r="BC47" s="74">
        <v>1075</v>
      </c>
      <c r="BD47" s="75">
        <v>0</v>
      </c>
      <c r="BE47" s="74">
        <v>0</v>
      </c>
      <c r="BF47" s="74">
        <v>0</v>
      </c>
      <c r="BG47" s="74">
        <f t="shared" si="58"/>
        <v>322203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v>0</v>
      </c>
      <c r="BP47" s="74">
        <f t="shared" si="66"/>
        <v>714135</v>
      </c>
      <c r="BQ47" s="74">
        <f t="shared" si="67"/>
        <v>61624</v>
      </c>
      <c r="BR47" s="74">
        <f t="shared" si="68"/>
        <v>28609</v>
      </c>
      <c r="BS47" s="74">
        <f t="shared" si="69"/>
        <v>0</v>
      </c>
      <c r="BT47" s="74">
        <f t="shared" si="70"/>
        <v>33015</v>
      </c>
      <c r="BU47" s="74">
        <f t="shared" si="71"/>
        <v>0</v>
      </c>
      <c r="BV47" s="74">
        <f t="shared" si="72"/>
        <v>216791</v>
      </c>
      <c r="BW47" s="74">
        <f t="shared" si="73"/>
        <v>0</v>
      </c>
      <c r="BX47" s="74">
        <f t="shared" si="74"/>
        <v>202720</v>
      </c>
      <c r="BY47" s="74">
        <f t="shared" si="75"/>
        <v>14071</v>
      </c>
      <c r="BZ47" s="74">
        <f t="shared" si="76"/>
        <v>0</v>
      </c>
      <c r="CA47" s="74">
        <f t="shared" si="77"/>
        <v>435720</v>
      </c>
      <c r="CB47" s="74">
        <f t="shared" si="78"/>
        <v>288296</v>
      </c>
      <c r="CC47" s="74">
        <f t="shared" si="79"/>
        <v>122512</v>
      </c>
      <c r="CD47" s="74">
        <f t="shared" si="80"/>
        <v>21154</v>
      </c>
      <c r="CE47" s="74">
        <f t="shared" si="81"/>
        <v>3758</v>
      </c>
      <c r="CF47" s="75">
        <v>0</v>
      </c>
      <c r="CG47" s="74">
        <f t="shared" si="82"/>
        <v>0</v>
      </c>
      <c r="CH47" s="74">
        <f t="shared" si="83"/>
        <v>0</v>
      </c>
      <c r="CI47" s="74">
        <f t="shared" si="84"/>
        <v>714135</v>
      </c>
    </row>
    <row r="48" spans="1:87" s="50" customFormat="1" ht="12" customHeight="1">
      <c r="A48" s="53" t="s">
        <v>448</v>
      </c>
      <c r="B48" s="54" t="s">
        <v>509</v>
      </c>
      <c r="C48" s="53" t="s">
        <v>510</v>
      </c>
      <c r="D48" s="74">
        <f t="shared" si="45"/>
        <v>711897</v>
      </c>
      <c r="E48" s="74">
        <f t="shared" si="46"/>
        <v>711897</v>
      </c>
      <c r="F48" s="74">
        <v>0</v>
      </c>
      <c r="G48" s="74">
        <v>711897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1094934</v>
      </c>
      <c r="M48" s="74">
        <f t="shared" si="48"/>
        <v>62141</v>
      </c>
      <c r="N48" s="74">
        <v>62141</v>
      </c>
      <c r="O48" s="74">
        <v>0</v>
      </c>
      <c r="P48" s="74">
        <v>0</v>
      </c>
      <c r="Q48" s="74">
        <v>0</v>
      </c>
      <c r="R48" s="74">
        <f t="shared" si="49"/>
        <v>336290</v>
      </c>
      <c r="S48" s="74">
        <v>6942</v>
      </c>
      <c r="T48" s="74">
        <v>319010</v>
      </c>
      <c r="U48" s="74">
        <v>10338</v>
      </c>
      <c r="V48" s="74">
        <v>0</v>
      </c>
      <c r="W48" s="74">
        <f t="shared" si="50"/>
        <v>696503</v>
      </c>
      <c r="X48" s="74">
        <v>210473</v>
      </c>
      <c r="Y48" s="74">
        <v>480217</v>
      </c>
      <c r="Z48" s="74">
        <v>5813</v>
      </c>
      <c r="AA48" s="74"/>
      <c r="AB48" s="75">
        <v>0</v>
      </c>
      <c r="AC48" s="74">
        <v>0</v>
      </c>
      <c r="AD48" s="74">
        <v>8392</v>
      </c>
      <c r="AE48" s="74">
        <f t="shared" si="51"/>
        <v>1815223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58"/>
        <v>0</v>
      </c>
      <c r="BH48" s="74">
        <f t="shared" si="59"/>
        <v>711897</v>
      </c>
      <c r="BI48" s="74">
        <f t="shared" si="60"/>
        <v>711897</v>
      </c>
      <c r="BJ48" s="74">
        <f t="shared" si="61"/>
        <v>0</v>
      </c>
      <c r="BK48" s="74">
        <f t="shared" si="62"/>
        <v>711897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v>0</v>
      </c>
      <c r="BP48" s="74">
        <f t="shared" si="66"/>
        <v>1094934</v>
      </c>
      <c r="BQ48" s="74">
        <f t="shared" si="67"/>
        <v>62141</v>
      </c>
      <c r="BR48" s="74">
        <f t="shared" si="68"/>
        <v>62141</v>
      </c>
      <c r="BS48" s="74">
        <f t="shared" si="69"/>
        <v>0</v>
      </c>
      <c r="BT48" s="74">
        <f t="shared" si="70"/>
        <v>0</v>
      </c>
      <c r="BU48" s="74">
        <f t="shared" si="71"/>
        <v>0</v>
      </c>
      <c r="BV48" s="74">
        <f t="shared" si="72"/>
        <v>336290</v>
      </c>
      <c r="BW48" s="74">
        <f t="shared" si="73"/>
        <v>6942</v>
      </c>
      <c r="BX48" s="74">
        <f t="shared" si="74"/>
        <v>319010</v>
      </c>
      <c r="BY48" s="74">
        <f t="shared" si="75"/>
        <v>10338</v>
      </c>
      <c r="BZ48" s="74">
        <f t="shared" si="76"/>
        <v>0</v>
      </c>
      <c r="CA48" s="74">
        <f t="shared" si="77"/>
        <v>696503</v>
      </c>
      <c r="CB48" s="74">
        <f t="shared" si="78"/>
        <v>210473</v>
      </c>
      <c r="CC48" s="74">
        <f t="shared" si="79"/>
        <v>480217</v>
      </c>
      <c r="CD48" s="74">
        <f t="shared" si="80"/>
        <v>5813</v>
      </c>
      <c r="CE48" s="74">
        <f t="shared" si="81"/>
        <v>0</v>
      </c>
      <c r="CF48" s="75">
        <v>0</v>
      </c>
      <c r="CG48" s="74">
        <f t="shared" si="82"/>
        <v>0</v>
      </c>
      <c r="CH48" s="74">
        <f t="shared" si="83"/>
        <v>8392</v>
      </c>
      <c r="CI48" s="74">
        <f t="shared" si="84"/>
        <v>1815223</v>
      </c>
    </row>
    <row r="49" spans="1:87" s="50" customFormat="1" ht="12" customHeight="1">
      <c r="A49" s="53" t="s">
        <v>448</v>
      </c>
      <c r="B49" s="54" t="s">
        <v>511</v>
      </c>
      <c r="C49" s="53" t="s">
        <v>512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1295201</v>
      </c>
      <c r="M49" s="74">
        <f t="shared" si="48"/>
        <v>177539</v>
      </c>
      <c r="N49" s="74">
        <v>132217</v>
      </c>
      <c r="O49" s="74">
        <v>0</v>
      </c>
      <c r="P49" s="74">
        <v>45322</v>
      </c>
      <c r="Q49" s="74">
        <v>0</v>
      </c>
      <c r="R49" s="74">
        <f t="shared" si="49"/>
        <v>521139</v>
      </c>
      <c r="S49" s="74">
        <v>0</v>
      </c>
      <c r="T49" s="74">
        <v>505972</v>
      </c>
      <c r="U49" s="74">
        <v>15167</v>
      </c>
      <c r="V49" s="74">
        <v>0</v>
      </c>
      <c r="W49" s="74">
        <f t="shared" si="50"/>
        <v>596523</v>
      </c>
      <c r="X49" s="74">
        <v>278088</v>
      </c>
      <c r="Y49" s="74">
        <v>299830</v>
      </c>
      <c r="Z49" s="74">
        <v>18605</v>
      </c>
      <c r="AA49" s="74">
        <v>0</v>
      </c>
      <c r="AB49" s="75">
        <v>0</v>
      </c>
      <c r="AC49" s="74">
        <v>0</v>
      </c>
      <c r="AD49" s="74">
        <v>0</v>
      </c>
      <c r="AE49" s="74">
        <f t="shared" si="51"/>
        <v>1295201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425720</v>
      </c>
      <c r="AO49" s="74">
        <f t="shared" si="55"/>
        <v>157059</v>
      </c>
      <c r="AP49" s="74">
        <v>130430</v>
      </c>
      <c r="AQ49" s="74">
        <v>0</v>
      </c>
      <c r="AR49" s="74">
        <v>26629</v>
      </c>
      <c r="AS49" s="74">
        <v>0</v>
      </c>
      <c r="AT49" s="74">
        <f t="shared" si="56"/>
        <v>201457</v>
      </c>
      <c r="AU49" s="74">
        <v>0</v>
      </c>
      <c r="AV49" s="74">
        <v>201457</v>
      </c>
      <c r="AW49" s="74">
        <v>0</v>
      </c>
      <c r="AX49" s="74">
        <v>0</v>
      </c>
      <c r="AY49" s="74">
        <f t="shared" si="57"/>
        <v>67204</v>
      </c>
      <c r="AZ49" s="74">
        <v>0</v>
      </c>
      <c r="BA49" s="74">
        <v>67204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58"/>
        <v>425720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v>0</v>
      </c>
      <c r="BP49" s="74">
        <f t="shared" si="66"/>
        <v>1720921</v>
      </c>
      <c r="BQ49" s="74">
        <f t="shared" si="67"/>
        <v>334598</v>
      </c>
      <c r="BR49" s="74">
        <f t="shared" si="68"/>
        <v>262647</v>
      </c>
      <c r="BS49" s="74">
        <f t="shared" si="69"/>
        <v>0</v>
      </c>
      <c r="BT49" s="74">
        <f t="shared" si="70"/>
        <v>71951</v>
      </c>
      <c r="BU49" s="74">
        <f t="shared" si="71"/>
        <v>0</v>
      </c>
      <c r="BV49" s="74">
        <f t="shared" si="72"/>
        <v>722596</v>
      </c>
      <c r="BW49" s="74">
        <f t="shared" si="73"/>
        <v>0</v>
      </c>
      <c r="BX49" s="74">
        <f t="shared" si="74"/>
        <v>707429</v>
      </c>
      <c r="BY49" s="74">
        <f t="shared" si="75"/>
        <v>15167</v>
      </c>
      <c r="BZ49" s="74">
        <f t="shared" si="76"/>
        <v>0</v>
      </c>
      <c r="CA49" s="74">
        <f t="shared" si="77"/>
        <v>663727</v>
      </c>
      <c r="CB49" s="74">
        <f t="shared" si="78"/>
        <v>278088</v>
      </c>
      <c r="CC49" s="74">
        <f t="shared" si="79"/>
        <v>367034</v>
      </c>
      <c r="CD49" s="74">
        <f t="shared" si="80"/>
        <v>18605</v>
      </c>
      <c r="CE49" s="74">
        <f t="shared" si="81"/>
        <v>0</v>
      </c>
      <c r="CF49" s="75">
        <v>0</v>
      </c>
      <c r="CG49" s="74">
        <f t="shared" si="82"/>
        <v>0</v>
      </c>
      <c r="CH49" s="74">
        <f t="shared" si="83"/>
        <v>0</v>
      </c>
      <c r="CI49" s="74">
        <f t="shared" si="84"/>
        <v>1720921</v>
      </c>
    </row>
    <row r="50" spans="1:87" s="50" customFormat="1" ht="12" customHeight="1">
      <c r="A50" s="53" t="s">
        <v>448</v>
      </c>
      <c r="B50" s="54" t="s">
        <v>513</v>
      </c>
      <c r="C50" s="53" t="s">
        <v>514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0</v>
      </c>
      <c r="M50" s="74">
        <f t="shared" si="48"/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50"/>
        <v>0</v>
      </c>
      <c r="X50" s="74">
        <v>0</v>
      </c>
      <c r="Y50" s="74">
        <v>0</v>
      </c>
      <c r="Z50" s="74">
        <v>0</v>
      </c>
      <c r="AA50" s="74">
        <v>0</v>
      </c>
      <c r="AB50" s="75">
        <v>0</v>
      </c>
      <c r="AC50" s="74">
        <v>0</v>
      </c>
      <c r="AD50" s="74">
        <v>0</v>
      </c>
      <c r="AE50" s="74">
        <f t="shared" si="51"/>
        <v>0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368923</v>
      </c>
      <c r="AO50" s="74">
        <f t="shared" si="55"/>
        <v>46830</v>
      </c>
      <c r="AP50" s="74">
        <v>46830</v>
      </c>
      <c r="AQ50" s="74">
        <v>0</v>
      </c>
      <c r="AR50" s="74">
        <v>0</v>
      </c>
      <c r="AS50" s="74">
        <v>0</v>
      </c>
      <c r="AT50" s="74">
        <f t="shared" si="56"/>
        <v>569</v>
      </c>
      <c r="AU50" s="74">
        <v>0</v>
      </c>
      <c r="AV50" s="74">
        <v>569</v>
      </c>
      <c r="AW50" s="74">
        <v>0</v>
      </c>
      <c r="AX50" s="74">
        <v>0</v>
      </c>
      <c r="AY50" s="74">
        <f t="shared" si="57"/>
        <v>321524</v>
      </c>
      <c r="AZ50" s="74">
        <v>0</v>
      </c>
      <c r="BA50" s="74">
        <v>321524</v>
      </c>
      <c r="BB50" s="74">
        <v>0</v>
      </c>
      <c r="BC50" s="74">
        <v>0</v>
      </c>
      <c r="BD50" s="75">
        <v>0</v>
      </c>
      <c r="BE50" s="74">
        <v>0</v>
      </c>
      <c r="BF50" s="74">
        <v>10108</v>
      </c>
      <c r="BG50" s="74">
        <f t="shared" si="58"/>
        <v>379031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v>0</v>
      </c>
      <c r="BP50" s="74">
        <f t="shared" si="66"/>
        <v>368923</v>
      </c>
      <c r="BQ50" s="74">
        <f t="shared" si="67"/>
        <v>46830</v>
      </c>
      <c r="BR50" s="74">
        <f t="shared" si="68"/>
        <v>46830</v>
      </c>
      <c r="BS50" s="74">
        <f t="shared" si="69"/>
        <v>0</v>
      </c>
      <c r="BT50" s="74">
        <f t="shared" si="70"/>
        <v>0</v>
      </c>
      <c r="BU50" s="74">
        <f t="shared" si="71"/>
        <v>0</v>
      </c>
      <c r="BV50" s="74">
        <f t="shared" si="72"/>
        <v>569</v>
      </c>
      <c r="BW50" s="74">
        <f t="shared" si="73"/>
        <v>0</v>
      </c>
      <c r="BX50" s="74">
        <f t="shared" si="74"/>
        <v>569</v>
      </c>
      <c r="BY50" s="74">
        <f t="shared" si="75"/>
        <v>0</v>
      </c>
      <c r="BZ50" s="74">
        <f t="shared" si="76"/>
        <v>0</v>
      </c>
      <c r="CA50" s="74">
        <f t="shared" si="77"/>
        <v>321524</v>
      </c>
      <c r="CB50" s="74">
        <f t="shared" si="78"/>
        <v>0</v>
      </c>
      <c r="CC50" s="74">
        <f t="shared" si="79"/>
        <v>321524</v>
      </c>
      <c r="CD50" s="74">
        <f t="shared" si="80"/>
        <v>0</v>
      </c>
      <c r="CE50" s="74">
        <f t="shared" si="81"/>
        <v>0</v>
      </c>
      <c r="CF50" s="75">
        <v>0</v>
      </c>
      <c r="CG50" s="74">
        <f t="shared" si="82"/>
        <v>0</v>
      </c>
      <c r="CH50" s="74">
        <f t="shared" si="83"/>
        <v>10108</v>
      </c>
      <c r="CI50" s="74">
        <f t="shared" si="84"/>
        <v>379031</v>
      </c>
    </row>
    <row r="51" spans="1:87" s="50" customFormat="1" ht="12" customHeight="1">
      <c r="A51" s="53" t="s">
        <v>448</v>
      </c>
      <c r="B51" s="54" t="s">
        <v>515</v>
      </c>
      <c r="C51" s="53" t="s">
        <v>516</v>
      </c>
      <c r="D51" s="74">
        <f t="shared" si="45"/>
        <v>27666</v>
      </c>
      <c r="E51" s="74">
        <f t="shared" si="46"/>
        <v>27666</v>
      </c>
      <c r="F51" s="74">
        <v>0</v>
      </c>
      <c r="G51" s="74">
        <v>23745</v>
      </c>
      <c r="H51" s="74">
        <v>3921</v>
      </c>
      <c r="I51" s="74">
        <v>0</v>
      </c>
      <c r="J51" s="74">
        <v>0</v>
      </c>
      <c r="K51" s="75">
        <v>0</v>
      </c>
      <c r="L51" s="74">
        <f t="shared" si="47"/>
        <v>588118</v>
      </c>
      <c r="M51" s="74">
        <f t="shared" si="48"/>
        <v>122067</v>
      </c>
      <c r="N51" s="74">
        <v>26156</v>
      </c>
      <c r="O51" s="74">
        <v>30346</v>
      </c>
      <c r="P51" s="74">
        <v>49174</v>
      </c>
      <c r="Q51" s="74">
        <v>16391</v>
      </c>
      <c r="R51" s="74">
        <f t="shared" si="49"/>
        <v>33998</v>
      </c>
      <c r="S51" s="74">
        <v>10217</v>
      </c>
      <c r="T51" s="74">
        <v>19187</v>
      </c>
      <c r="U51" s="74">
        <v>4594</v>
      </c>
      <c r="V51" s="74">
        <v>0</v>
      </c>
      <c r="W51" s="74">
        <f t="shared" si="50"/>
        <v>432053</v>
      </c>
      <c r="X51" s="74">
        <v>43470</v>
      </c>
      <c r="Y51" s="74">
        <v>381990</v>
      </c>
      <c r="Z51" s="74">
        <v>5383</v>
      </c>
      <c r="AA51" s="74">
        <v>1210</v>
      </c>
      <c r="AB51" s="75">
        <v>0</v>
      </c>
      <c r="AC51" s="74">
        <v>0</v>
      </c>
      <c r="AD51" s="74">
        <v>8447</v>
      </c>
      <c r="AE51" s="74">
        <f t="shared" si="51"/>
        <v>624231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58"/>
        <v>0</v>
      </c>
      <c r="BH51" s="74">
        <f t="shared" si="59"/>
        <v>27666</v>
      </c>
      <c r="BI51" s="74">
        <f t="shared" si="60"/>
        <v>27666</v>
      </c>
      <c r="BJ51" s="74">
        <f t="shared" si="61"/>
        <v>0</v>
      </c>
      <c r="BK51" s="74">
        <f t="shared" si="62"/>
        <v>23745</v>
      </c>
      <c r="BL51" s="74">
        <f t="shared" si="63"/>
        <v>3921</v>
      </c>
      <c r="BM51" s="74">
        <f t="shared" si="64"/>
        <v>0</v>
      </c>
      <c r="BN51" s="74">
        <f t="shared" si="65"/>
        <v>0</v>
      </c>
      <c r="BO51" s="75">
        <v>0</v>
      </c>
      <c r="BP51" s="74">
        <f t="shared" si="66"/>
        <v>588118</v>
      </c>
      <c r="BQ51" s="74">
        <f t="shared" si="67"/>
        <v>122067</v>
      </c>
      <c r="BR51" s="74">
        <f t="shared" si="68"/>
        <v>26156</v>
      </c>
      <c r="BS51" s="74">
        <f t="shared" si="69"/>
        <v>30346</v>
      </c>
      <c r="BT51" s="74">
        <f t="shared" si="70"/>
        <v>49174</v>
      </c>
      <c r="BU51" s="74">
        <f t="shared" si="71"/>
        <v>16391</v>
      </c>
      <c r="BV51" s="74">
        <f t="shared" si="72"/>
        <v>33998</v>
      </c>
      <c r="BW51" s="74">
        <f t="shared" si="73"/>
        <v>10217</v>
      </c>
      <c r="BX51" s="74">
        <f t="shared" si="74"/>
        <v>19187</v>
      </c>
      <c r="BY51" s="74">
        <f t="shared" si="75"/>
        <v>4594</v>
      </c>
      <c r="BZ51" s="74">
        <f t="shared" si="76"/>
        <v>0</v>
      </c>
      <c r="CA51" s="74">
        <f t="shared" si="77"/>
        <v>432053</v>
      </c>
      <c r="CB51" s="74">
        <f t="shared" si="78"/>
        <v>43470</v>
      </c>
      <c r="CC51" s="74">
        <f t="shared" si="79"/>
        <v>381990</v>
      </c>
      <c r="CD51" s="74">
        <f t="shared" si="80"/>
        <v>5383</v>
      </c>
      <c r="CE51" s="74">
        <f t="shared" si="81"/>
        <v>1210</v>
      </c>
      <c r="CF51" s="75">
        <v>0</v>
      </c>
      <c r="CG51" s="74">
        <f t="shared" si="82"/>
        <v>0</v>
      </c>
      <c r="CH51" s="74">
        <f t="shared" si="83"/>
        <v>8447</v>
      </c>
      <c r="CI51" s="74">
        <f t="shared" si="84"/>
        <v>624231</v>
      </c>
    </row>
    <row r="52" spans="1:87" s="50" customFormat="1" ht="12" customHeight="1">
      <c r="A52" s="53" t="s">
        <v>448</v>
      </c>
      <c r="B52" s="54" t="s">
        <v>517</v>
      </c>
      <c r="C52" s="53" t="s">
        <v>518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51"/>
        <v>0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128735</v>
      </c>
      <c r="AO52" s="74">
        <f t="shared" si="55"/>
        <v>19979</v>
      </c>
      <c r="AP52" s="74">
        <v>19979</v>
      </c>
      <c r="AQ52" s="74">
        <v>0</v>
      </c>
      <c r="AR52" s="74">
        <v>0</v>
      </c>
      <c r="AS52" s="74">
        <v>0</v>
      </c>
      <c r="AT52" s="74">
        <f t="shared" si="56"/>
        <v>81236</v>
      </c>
      <c r="AU52" s="74">
        <v>0</v>
      </c>
      <c r="AV52" s="74">
        <v>81236</v>
      </c>
      <c r="AW52" s="74">
        <v>0</v>
      </c>
      <c r="AX52" s="74">
        <v>0</v>
      </c>
      <c r="AY52" s="74">
        <f t="shared" si="57"/>
        <v>27520</v>
      </c>
      <c r="AZ52" s="74">
        <v>0</v>
      </c>
      <c r="BA52" s="74">
        <v>27520</v>
      </c>
      <c r="BB52" s="74">
        <v>0</v>
      </c>
      <c r="BC52" s="74">
        <v>0</v>
      </c>
      <c r="BD52" s="75">
        <v>0</v>
      </c>
      <c r="BE52" s="74">
        <v>0</v>
      </c>
      <c r="BF52" s="74">
        <v>0</v>
      </c>
      <c r="BG52" s="74">
        <f t="shared" si="58"/>
        <v>128735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v>0</v>
      </c>
      <c r="BP52" s="74">
        <f t="shared" si="66"/>
        <v>128735</v>
      </c>
      <c r="BQ52" s="74">
        <f t="shared" si="67"/>
        <v>19979</v>
      </c>
      <c r="BR52" s="74">
        <f t="shared" si="68"/>
        <v>19979</v>
      </c>
      <c r="BS52" s="74">
        <f t="shared" si="69"/>
        <v>0</v>
      </c>
      <c r="BT52" s="74">
        <f t="shared" si="70"/>
        <v>0</v>
      </c>
      <c r="BU52" s="74">
        <f t="shared" si="71"/>
        <v>0</v>
      </c>
      <c r="BV52" s="74">
        <f t="shared" si="72"/>
        <v>81236</v>
      </c>
      <c r="BW52" s="74">
        <f t="shared" si="73"/>
        <v>0</v>
      </c>
      <c r="BX52" s="74">
        <f t="shared" si="74"/>
        <v>81236</v>
      </c>
      <c r="BY52" s="74">
        <f t="shared" si="75"/>
        <v>0</v>
      </c>
      <c r="BZ52" s="74">
        <f t="shared" si="76"/>
        <v>0</v>
      </c>
      <c r="CA52" s="74">
        <f t="shared" si="77"/>
        <v>27520</v>
      </c>
      <c r="CB52" s="74">
        <f t="shared" si="78"/>
        <v>0</v>
      </c>
      <c r="CC52" s="74">
        <f t="shared" si="79"/>
        <v>27520</v>
      </c>
      <c r="CD52" s="74">
        <f t="shared" si="80"/>
        <v>0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0</v>
      </c>
      <c r="CI52" s="74">
        <f t="shared" si="84"/>
        <v>128735</v>
      </c>
    </row>
    <row r="53" spans="1:87" s="50" customFormat="1" ht="12" customHeight="1">
      <c r="A53" s="53" t="s">
        <v>448</v>
      </c>
      <c r="B53" s="54" t="s">
        <v>519</v>
      </c>
      <c r="C53" s="53" t="s">
        <v>520</v>
      </c>
      <c r="D53" s="74">
        <f t="shared" si="45"/>
        <v>5964</v>
      </c>
      <c r="E53" s="74">
        <f t="shared" si="46"/>
        <v>2604</v>
      </c>
      <c r="F53" s="74">
        <v>0</v>
      </c>
      <c r="G53" s="74">
        <v>2142</v>
      </c>
      <c r="H53" s="74">
        <v>462</v>
      </c>
      <c r="I53" s="74">
        <v>0</v>
      </c>
      <c r="J53" s="74">
        <v>3360</v>
      </c>
      <c r="K53" s="75">
        <v>0</v>
      </c>
      <c r="L53" s="74">
        <f t="shared" si="47"/>
        <v>634756</v>
      </c>
      <c r="M53" s="74">
        <f t="shared" si="48"/>
        <v>93667</v>
      </c>
      <c r="N53" s="74">
        <v>86004</v>
      </c>
      <c r="O53" s="74">
        <v>0</v>
      </c>
      <c r="P53" s="74">
        <v>0</v>
      </c>
      <c r="Q53" s="74">
        <v>7663</v>
      </c>
      <c r="R53" s="74">
        <f t="shared" si="49"/>
        <v>199712</v>
      </c>
      <c r="S53" s="74">
        <v>0</v>
      </c>
      <c r="T53" s="74">
        <v>168935</v>
      </c>
      <c r="U53" s="74">
        <v>30777</v>
      </c>
      <c r="V53" s="74">
        <v>0</v>
      </c>
      <c r="W53" s="74">
        <f t="shared" si="50"/>
        <v>341377</v>
      </c>
      <c r="X53" s="74">
        <v>152383</v>
      </c>
      <c r="Y53" s="74">
        <v>169731</v>
      </c>
      <c r="Z53" s="74">
        <v>19263</v>
      </c>
      <c r="AA53" s="74">
        <v>0</v>
      </c>
      <c r="AB53" s="75">
        <v>0</v>
      </c>
      <c r="AC53" s="74">
        <v>0</v>
      </c>
      <c r="AD53" s="74">
        <v>26374</v>
      </c>
      <c r="AE53" s="74">
        <f t="shared" si="51"/>
        <v>667094</v>
      </c>
      <c r="AF53" s="74">
        <f t="shared" si="52"/>
        <v>36307</v>
      </c>
      <c r="AG53" s="74">
        <f t="shared" si="53"/>
        <v>36307</v>
      </c>
      <c r="AH53" s="74">
        <v>0</v>
      </c>
      <c r="AI53" s="74">
        <v>36307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190850</v>
      </c>
      <c r="AO53" s="74">
        <f t="shared" si="55"/>
        <v>32951</v>
      </c>
      <c r="AP53" s="74">
        <v>32951</v>
      </c>
      <c r="AQ53" s="74">
        <v>0</v>
      </c>
      <c r="AR53" s="74">
        <v>0</v>
      </c>
      <c r="AS53" s="74">
        <v>0</v>
      </c>
      <c r="AT53" s="74">
        <f t="shared" si="56"/>
        <v>91053</v>
      </c>
      <c r="AU53" s="74">
        <v>0</v>
      </c>
      <c r="AV53" s="74">
        <v>91053</v>
      </c>
      <c r="AW53" s="74">
        <v>0</v>
      </c>
      <c r="AX53" s="74">
        <v>0</v>
      </c>
      <c r="AY53" s="74">
        <f t="shared" si="57"/>
        <v>66846</v>
      </c>
      <c r="AZ53" s="74">
        <v>22235</v>
      </c>
      <c r="BA53" s="74">
        <v>44611</v>
      </c>
      <c r="BB53" s="74">
        <v>0</v>
      </c>
      <c r="BC53" s="74">
        <v>0</v>
      </c>
      <c r="BD53" s="75">
        <v>0</v>
      </c>
      <c r="BE53" s="74">
        <v>0</v>
      </c>
      <c r="BF53" s="74">
        <v>8984</v>
      </c>
      <c r="BG53" s="74">
        <f t="shared" si="58"/>
        <v>236141</v>
      </c>
      <c r="BH53" s="74">
        <f t="shared" si="59"/>
        <v>42271</v>
      </c>
      <c r="BI53" s="74">
        <f t="shared" si="60"/>
        <v>38911</v>
      </c>
      <c r="BJ53" s="74">
        <f t="shared" si="61"/>
        <v>0</v>
      </c>
      <c r="BK53" s="74">
        <f t="shared" si="62"/>
        <v>38449</v>
      </c>
      <c r="BL53" s="74">
        <f t="shared" si="63"/>
        <v>462</v>
      </c>
      <c r="BM53" s="74">
        <f t="shared" si="64"/>
        <v>0</v>
      </c>
      <c r="BN53" s="74">
        <f t="shared" si="65"/>
        <v>3360</v>
      </c>
      <c r="BO53" s="75">
        <v>0</v>
      </c>
      <c r="BP53" s="74">
        <f t="shared" si="66"/>
        <v>825606</v>
      </c>
      <c r="BQ53" s="74">
        <f t="shared" si="67"/>
        <v>126618</v>
      </c>
      <c r="BR53" s="74">
        <f t="shared" si="68"/>
        <v>118955</v>
      </c>
      <c r="BS53" s="74">
        <f t="shared" si="69"/>
        <v>0</v>
      </c>
      <c r="BT53" s="74">
        <f t="shared" si="70"/>
        <v>0</v>
      </c>
      <c r="BU53" s="74">
        <f t="shared" si="71"/>
        <v>7663</v>
      </c>
      <c r="BV53" s="74">
        <f t="shared" si="72"/>
        <v>290765</v>
      </c>
      <c r="BW53" s="74">
        <f t="shared" si="73"/>
        <v>0</v>
      </c>
      <c r="BX53" s="74">
        <f t="shared" si="74"/>
        <v>259988</v>
      </c>
      <c r="BY53" s="74">
        <f t="shared" si="75"/>
        <v>30777</v>
      </c>
      <c r="BZ53" s="74">
        <f t="shared" si="76"/>
        <v>0</v>
      </c>
      <c r="CA53" s="74">
        <f t="shared" si="77"/>
        <v>408223</v>
      </c>
      <c r="CB53" s="74">
        <f t="shared" si="78"/>
        <v>174618</v>
      </c>
      <c r="CC53" s="74">
        <f t="shared" si="79"/>
        <v>214342</v>
      </c>
      <c r="CD53" s="74">
        <f t="shared" si="80"/>
        <v>19263</v>
      </c>
      <c r="CE53" s="74">
        <f t="shared" si="81"/>
        <v>0</v>
      </c>
      <c r="CF53" s="75">
        <v>0</v>
      </c>
      <c r="CG53" s="74">
        <f t="shared" si="82"/>
        <v>0</v>
      </c>
      <c r="CH53" s="74">
        <f t="shared" si="83"/>
        <v>35358</v>
      </c>
      <c r="CI53" s="74">
        <f t="shared" si="84"/>
        <v>903235</v>
      </c>
    </row>
    <row r="54" spans="1:87" s="50" customFormat="1" ht="12" customHeight="1">
      <c r="A54" s="53" t="s">
        <v>448</v>
      </c>
      <c r="B54" s="54" t="s">
        <v>521</v>
      </c>
      <c r="C54" s="53" t="s">
        <v>522</v>
      </c>
      <c r="D54" s="74">
        <f t="shared" si="45"/>
        <v>483025</v>
      </c>
      <c r="E54" s="74">
        <f t="shared" si="46"/>
        <v>483025</v>
      </c>
      <c r="F54" s="74">
        <v>0</v>
      </c>
      <c r="G54" s="74">
        <v>0</v>
      </c>
      <c r="H54" s="74">
        <v>483025</v>
      </c>
      <c r="I54" s="74"/>
      <c r="J54" s="74">
        <v>0</v>
      </c>
      <c r="K54" s="75">
        <v>0</v>
      </c>
      <c r="L54" s="74">
        <f t="shared" si="47"/>
        <v>626937</v>
      </c>
      <c r="M54" s="74">
        <f t="shared" si="48"/>
        <v>220152</v>
      </c>
      <c r="N54" s="74">
        <v>220152</v>
      </c>
      <c r="O54" s="74">
        <v>0</v>
      </c>
      <c r="P54" s="74">
        <v>0</v>
      </c>
      <c r="Q54" s="74"/>
      <c r="R54" s="74">
        <f t="shared" si="49"/>
        <v>335472</v>
      </c>
      <c r="S54" s="74">
        <v>0</v>
      </c>
      <c r="T54" s="74">
        <v>219532</v>
      </c>
      <c r="U54" s="74">
        <v>115940</v>
      </c>
      <c r="V54" s="74">
        <v>0</v>
      </c>
      <c r="W54" s="74">
        <f t="shared" si="50"/>
        <v>71313</v>
      </c>
      <c r="X54" s="74">
        <v>0</v>
      </c>
      <c r="Y54" s="74">
        <v>71313</v>
      </c>
      <c r="Z54" s="74">
        <v>0</v>
      </c>
      <c r="AA54" s="74">
        <v>0</v>
      </c>
      <c r="AB54" s="75">
        <v>0</v>
      </c>
      <c r="AC54" s="74">
        <v>0</v>
      </c>
      <c r="AD54" s="74">
        <v>10669</v>
      </c>
      <c r="AE54" s="74">
        <f t="shared" si="51"/>
        <v>1120631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415401</v>
      </c>
      <c r="AO54" s="74">
        <f t="shared" si="55"/>
        <v>149942</v>
      </c>
      <c r="AP54" s="74">
        <v>149942</v>
      </c>
      <c r="AQ54" s="74">
        <v>0</v>
      </c>
      <c r="AR54" s="74">
        <v>0</v>
      </c>
      <c r="AS54" s="74"/>
      <c r="AT54" s="74">
        <f t="shared" si="56"/>
        <v>245442</v>
      </c>
      <c r="AU54" s="74">
        <v>0</v>
      </c>
      <c r="AV54" s="74">
        <v>240620</v>
      </c>
      <c r="AW54" s="74">
        <v>4822</v>
      </c>
      <c r="AX54" s="74">
        <v>0</v>
      </c>
      <c r="AY54" s="74">
        <f t="shared" si="57"/>
        <v>20017</v>
      </c>
      <c r="AZ54" s="74">
        <v>0</v>
      </c>
      <c r="BA54" s="74">
        <v>20017</v>
      </c>
      <c r="BB54" s="74">
        <v>0</v>
      </c>
      <c r="BC54" s="74">
        <v>0</v>
      </c>
      <c r="BD54" s="75">
        <v>0</v>
      </c>
      <c r="BE54" s="74">
        <v>0</v>
      </c>
      <c r="BF54" s="74">
        <v>4330</v>
      </c>
      <c r="BG54" s="74">
        <f t="shared" si="58"/>
        <v>419731</v>
      </c>
      <c r="BH54" s="74">
        <f t="shared" si="59"/>
        <v>483025</v>
      </c>
      <c r="BI54" s="74">
        <f t="shared" si="60"/>
        <v>483025</v>
      </c>
      <c r="BJ54" s="74">
        <f t="shared" si="61"/>
        <v>0</v>
      </c>
      <c r="BK54" s="74">
        <f t="shared" si="62"/>
        <v>0</v>
      </c>
      <c r="BL54" s="74">
        <f t="shared" si="63"/>
        <v>483025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1042338</v>
      </c>
      <c r="BQ54" s="74">
        <f t="shared" si="67"/>
        <v>370094</v>
      </c>
      <c r="BR54" s="74">
        <f t="shared" si="68"/>
        <v>370094</v>
      </c>
      <c r="BS54" s="74">
        <f t="shared" si="69"/>
        <v>0</v>
      </c>
      <c r="BT54" s="74">
        <f t="shared" si="70"/>
        <v>0</v>
      </c>
      <c r="BU54" s="74">
        <f t="shared" si="71"/>
        <v>0</v>
      </c>
      <c r="BV54" s="74">
        <f t="shared" si="72"/>
        <v>580914</v>
      </c>
      <c r="BW54" s="74">
        <f t="shared" si="73"/>
        <v>0</v>
      </c>
      <c r="BX54" s="74">
        <f t="shared" si="74"/>
        <v>460152</v>
      </c>
      <c r="BY54" s="74">
        <f t="shared" si="75"/>
        <v>120762</v>
      </c>
      <c r="BZ54" s="74">
        <f t="shared" si="76"/>
        <v>0</v>
      </c>
      <c r="CA54" s="74">
        <f t="shared" si="77"/>
        <v>91330</v>
      </c>
      <c r="CB54" s="74">
        <f t="shared" si="78"/>
        <v>0</v>
      </c>
      <c r="CC54" s="74">
        <f t="shared" si="79"/>
        <v>91330</v>
      </c>
      <c r="CD54" s="74">
        <f t="shared" si="80"/>
        <v>0</v>
      </c>
      <c r="CE54" s="74">
        <f t="shared" si="81"/>
        <v>0</v>
      </c>
      <c r="CF54" s="75">
        <v>0</v>
      </c>
      <c r="CG54" s="74">
        <f t="shared" si="82"/>
        <v>0</v>
      </c>
      <c r="CH54" s="74">
        <f t="shared" si="83"/>
        <v>14999</v>
      </c>
      <c r="CI54" s="74">
        <f t="shared" si="84"/>
        <v>1540362</v>
      </c>
    </row>
    <row r="55" spans="1:87" s="50" customFormat="1" ht="12" customHeight="1">
      <c r="A55" s="53" t="s">
        <v>448</v>
      </c>
      <c r="B55" s="54" t="s">
        <v>523</v>
      </c>
      <c r="C55" s="53" t="s">
        <v>524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0</v>
      </c>
      <c r="M55" s="74">
        <f t="shared" si="48"/>
        <v>0</v>
      </c>
      <c r="N55" s="74">
        <v>0</v>
      </c>
      <c r="O55" s="74">
        <v>0</v>
      </c>
      <c r="P55" s="74">
        <v>0</v>
      </c>
      <c r="Q55" s="74">
        <v>0</v>
      </c>
      <c r="R55" s="74">
        <f t="shared" si="49"/>
        <v>0</v>
      </c>
      <c r="S55" s="74">
        <v>0</v>
      </c>
      <c r="T55" s="74">
        <v>0</v>
      </c>
      <c r="U55" s="74">
        <v>0</v>
      </c>
      <c r="V55" s="74">
        <v>0</v>
      </c>
      <c r="W55" s="74">
        <f t="shared" si="50"/>
        <v>0</v>
      </c>
      <c r="X55" s="74">
        <v>0</v>
      </c>
      <c r="Y55" s="74">
        <v>0</v>
      </c>
      <c r="Z55" s="74">
        <v>0</v>
      </c>
      <c r="AA55" s="74">
        <v>0</v>
      </c>
      <c r="AB55" s="75">
        <v>0</v>
      </c>
      <c r="AC55" s="74">
        <v>0</v>
      </c>
      <c r="AD55" s="74">
        <v>0</v>
      </c>
      <c r="AE55" s="74">
        <f t="shared" si="51"/>
        <v>0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162837</v>
      </c>
      <c r="AO55" s="74">
        <f t="shared" si="55"/>
        <v>55707</v>
      </c>
      <c r="AP55" s="74">
        <v>55707</v>
      </c>
      <c r="AQ55" s="74">
        <v>0</v>
      </c>
      <c r="AR55" s="74">
        <v>0</v>
      </c>
      <c r="AS55" s="74">
        <v>0</v>
      </c>
      <c r="AT55" s="74">
        <f t="shared" si="56"/>
        <v>105692</v>
      </c>
      <c r="AU55" s="74"/>
      <c r="AV55" s="74">
        <v>105692</v>
      </c>
      <c r="AW55" s="74">
        <v>0</v>
      </c>
      <c r="AX55" s="74">
        <v>0</v>
      </c>
      <c r="AY55" s="74">
        <f t="shared" si="57"/>
        <v>1438</v>
      </c>
      <c r="AZ55" s="74">
        <v>0</v>
      </c>
      <c r="BA55" s="74">
        <v>1438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162837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v>0</v>
      </c>
      <c r="BP55" s="74">
        <f t="shared" si="66"/>
        <v>162837</v>
      </c>
      <c r="BQ55" s="74">
        <f t="shared" si="67"/>
        <v>55707</v>
      </c>
      <c r="BR55" s="74">
        <f t="shared" si="68"/>
        <v>55707</v>
      </c>
      <c r="BS55" s="74">
        <f t="shared" si="69"/>
        <v>0</v>
      </c>
      <c r="BT55" s="74">
        <f t="shared" si="70"/>
        <v>0</v>
      </c>
      <c r="BU55" s="74">
        <f t="shared" si="71"/>
        <v>0</v>
      </c>
      <c r="BV55" s="74">
        <f t="shared" si="72"/>
        <v>105692</v>
      </c>
      <c r="BW55" s="74">
        <f t="shared" si="73"/>
        <v>0</v>
      </c>
      <c r="BX55" s="74">
        <f t="shared" si="74"/>
        <v>105692</v>
      </c>
      <c r="BY55" s="74">
        <f t="shared" si="75"/>
        <v>0</v>
      </c>
      <c r="BZ55" s="74">
        <f t="shared" si="76"/>
        <v>0</v>
      </c>
      <c r="CA55" s="74">
        <f t="shared" si="77"/>
        <v>1438</v>
      </c>
      <c r="CB55" s="74">
        <f t="shared" si="78"/>
        <v>0</v>
      </c>
      <c r="CC55" s="74">
        <f t="shared" si="79"/>
        <v>1438</v>
      </c>
      <c r="CD55" s="74">
        <f t="shared" si="80"/>
        <v>0</v>
      </c>
      <c r="CE55" s="74">
        <f t="shared" si="81"/>
        <v>0</v>
      </c>
      <c r="CF55" s="75">
        <v>0</v>
      </c>
      <c r="CG55" s="74">
        <f t="shared" si="82"/>
        <v>0</v>
      </c>
      <c r="CH55" s="74">
        <f t="shared" si="83"/>
        <v>0</v>
      </c>
      <c r="CI55" s="74">
        <f t="shared" si="84"/>
        <v>162837</v>
      </c>
    </row>
    <row r="56" spans="1:87" s="50" customFormat="1" ht="12" customHeight="1">
      <c r="A56" s="53" t="s">
        <v>448</v>
      </c>
      <c r="B56" s="54" t="s">
        <v>525</v>
      </c>
      <c r="C56" s="53" t="s">
        <v>526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52988</v>
      </c>
      <c r="M56" s="74">
        <f t="shared" si="48"/>
        <v>52988</v>
      </c>
      <c r="N56" s="74">
        <v>52988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0</v>
      </c>
      <c r="X56" s="74">
        <v>0</v>
      </c>
      <c r="Y56" s="74">
        <v>0</v>
      </c>
      <c r="Z56" s="74">
        <v>0</v>
      </c>
      <c r="AA56" s="74">
        <v>0</v>
      </c>
      <c r="AB56" s="75">
        <v>0</v>
      </c>
      <c r="AC56" s="74">
        <v>0</v>
      </c>
      <c r="AD56" s="74">
        <v>8304</v>
      </c>
      <c r="AE56" s="74">
        <f t="shared" si="51"/>
        <v>61292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v>0</v>
      </c>
      <c r="BP56" s="74">
        <f t="shared" si="66"/>
        <v>52988</v>
      </c>
      <c r="BQ56" s="74">
        <f t="shared" si="67"/>
        <v>52988</v>
      </c>
      <c r="BR56" s="74">
        <f t="shared" si="68"/>
        <v>52988</v>
      </c>
      <c r="BS56" s="74">
        <f t="shared" si="69"/>
        <v>0</v>
      </c>
      <c r="BT56" s="74">
        <f t="shared" si="70"/>
        <v>0</v>
      </c>
      <c r="BU56" s="74">
        <f t="shared" si="71"/>
        <v>0</v>
      </c>
      <c r="BV56" s="74">
        <f t="shared" si="72"/>
        <v>0</v>
      </c>
      <c r="BW56" s="74">
        <f t="shared" si="73"/>
        <v>0</v>
      </c>
      <c r="BX56" s="74">
        <f t="shared" si="74"/>
        <v>0</v>
      </c>
      <c r="BY56" s="74">
        <f t="shared" si="75"/>
        <v>0</v>
      </c>
      <c r="BZ56" s="74">
        <f t="shared" si="76"/>
        <v>0</v>
      </c>
      <c r="CA56" s="74">
        <f t="shared" si="77"/>
        <v>0</v>
      </c>
      <c r="CB56" s="74">
        <f t="shared" si="78"/>
        <v>0</v>
      </c>
      <c r="CC56" s="74">
        <f t="shared" si="79"/>
        <v>0</v>
      </c>
      <c r="CD56" s="74">
        <f t="shared" si="80"/>
        <v>0</v>
      </c>
      <c r="CE56" s="74">
        <f t="shared" si="81"/>
        <v>0</v>
      </c>
      <c r="CF56" s="75">
        <v>0</v>
      </c>
      <c r="CG56" s="74">
        <f t="shared" si="82"/>
        <v>0</v>
      </c>
      <c r="CH56" s="74">
        <f t="shared" si="83"/>
        <v>8304</v>
      </c>
      <c r="CI56" s="74">
        <f t="shared" si="84"/>
        <v>61292</v>
      </c>
    </row>
    <row r="57" spans="1:87" s="50" customFormat="1" ht="12" customHeight="1">
      <c r="A57" s="53" t="s">
        <v>448</v>
      </c>
      <c r="B57" s="54" t="s">
        <v>527</v>
      </c>
      <c r="C57" s="53" t="s">
        <v>528</v>
      </c>
      <c r="D57" s="74">
        <f t="shared" si="45"/>
        <v>3334799</v>
      </c>
      <c r="E57" s="74">
        <f t="shared" si="46"/>
        <v>3334799</v>
      </c>
      <c r="F57" s="74">
        <v>0</v>
      </c>
      <c r="G57" s="74">
        <v>3334799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81709</v>
      </c>
      <c r="M57" s="74">
        <f t="shared" si="48"/>
        <v>81709</v>
      </c>
      <c r="N57" s="74">
        <v>81709</v>
      </c>
      <c r="O57" s="74">
        <v>0</v>
      </c>
      <c r="P57" s="74">
        <v>0</v>
      </c>
      <c r="Q57" s="74">
        <v>0</v>
      </c>
      <c r="R57" s="74">
        <f t="shared" si="49"/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50"/>
        <v>0</v>
      </c>
      <c r="X57" s="74">
        <v>0</v>
      </c>
      <c r="Y57" s="74">
        <v>0</v>
      </c>
      <c r="Z57" s="74">
        <v>0</v>
      </c>
      <c r="AA57" s="74">
        <v>0</v>
      </c>
      <c r="AB57" s="75">
        <v>0</v>
      </c>
      <c r="AC57" s="74">
        <v>0</v>
      </c>
      <c r="AD57" s="74">
        <v>177279</v>
      </c>
      <c r="AE57" s="74">
        <f t="shared" si="51"/>
        <v>3593787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0</v>
      </c>
      <c r="BH57" s="74">
        <f t="shared" si="59"/>
        <v>3334799</v>
      </c>
      <c r="BI57" s="74">
        <f t="shared" si="60"/>
        <v>3334799</v>
      </c>
      <c r="BJ57" s="74">
        <f t="shared" si="61"/>
        <v>0</v>
      </c>
      <c r="BK57" s="74">
        <f t="shared" si="62"/>
        <v>3334799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v>0</v>
      </c>
      <c r="BP57" s="74">
        <f t="shared" si="66"/>
        <v>81709</v>
      </c>
      <c r="BQ57" s="74">
        <f t="shared" si="67"/>
        <v>81709</v>
      </c>
      <c r="BR57" s="74">
        <f t="shared" si="68"/>
        <v>81709</v>
      </c>
      <c r="BS57" s="74">
        <f t="shared" si="69"/>
        <v>0</v>
      </c>
      <c r="BT57" s="74">
        <f t="shared" si="70"/>
        <v>0</v>
      </c>
      <c r="BU57" s="74">
        <f t="shared" si="71"/>
        <v>0</v>
      </c>
      <c r="BV57" s="74">
        <f t="shared" si="72"/>
        <v>0</v>
      </c>
      <c r="BW57" s="74">
        <f t="shared" si="73"/>
        <v>0</v>
      </c>
      <c r="BX57" s="74">
        <f t="shared" si="74"/>
        <v>0</v>
      </c>
      <c r="BY57" s="74">
        <f t="shared" si="75"/>
        <v>0</v>
      </c>
      <c r="BZ57" s="74">
        <f t="shared" si="76"/>
        <v>0</v>
      </c>
      <c r="CA57" s="74">
        <f t="shared" si="77"/>
        <v>0</v>
      </c>
      <c r="CB57" s="74">
        <f t="shared" si="78"/>
        <v>0</v>
      </c>
      <c r="CC57" s="74">
        <f t="shared" si="79"/>
        <v>0</v>
      </c>
      <c r="CD57" s="74">
        <f t="shared" si="80"/>
        <v>0</v>
      </c>
      <c r="CE57" s="74">
        <f t="shared" si="81"/>
        <v>0</v>
      </c>
      <c r="CF57" s="75">
        <v>0</v>
      </c>
      <c r="CG57" s="74">
        <f t="shared" si="82"/>
        <v>0</v>
      </c>
      <c r="CH57" s="74">
        <f t="shared" si="83"/>
        <v>177279</v>
      </c>
      <c r="CI57" s="74">
        <f t="shared" si="84"/>
        <v>3593787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529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530</v>
      </c>
      <c r="B2" s="147" t="s">
        <v>531</v>
      </c>
      <c r="C2" s="156" t="s">
        <v>532</v>
      </c>
      <c r="D2" s="139" t="s">
        <v>533</v>
      </c>
      <c r="E2" s="114"/>
      <c r="F2" s="114"/>
      <c r="G2" s="114"/>
      <c r="H2" s="114"/>
      <c r="I2" s="114"/>
      <c r="J2" s="139" t="s">
        <v>534</v>
      </c>
      <c r="K2" s="59"/>
      <c r="L2" s="59"/>
      <c r="M2" s="59"/>
      <c r="N2" s="59"/>
      <c r="O2" s="59"/>
      <c r="P2" s="59"/>
      <c r="Q2" s="115"/>
      <c r="R2" s="139" t="s">
        <v>535</v>
      </c>
      <c r="S2" s="59"/>
      <c r="T2" s="59"/>
      <c r="U2" s="59"/>
      <c r="V2" s="59"/>
      <c r="W2" s="59"/>
      <c r="X2" s="59"/>
      <c r="Y2" s="115"/>
      <c r="Z2" s="139" t="s">
        <v>536</v>
      </c>
      <c r="AA2" s="59"/>
      <c r="AB2" s="59"/>
      <c r="AC2" s="59"/>
      <c r="AD2" s="59"/>
      <c r="AE2" s="59"/>
      <c r="AF2" s="59"/>
      <c r="AG2" s="115"/>
      <c r="AH2" s="139" t="s">
        <v>35</v>
      </c>
      <c r="AI2" s="59"/>
      <c r="AJ2" s="59"/>
      <c r="AK2" s="59"/>
      <c r="AL2" s="59"/>
      <c r="AM2" s="59"/>
      <c r="AN2" s="59"/>
      <c r="AO2" s="115"/>
      <c r="AP2" s="139" t="s">
        <v>537</v>
      </c>
      <c r="AQ2" s="59"/>
      <c r="AR2" s="59"/>
      <c r="AS2" s="59"/>
      <c r="AT2" s="59"/>
      <c r="AU2" s="59"/>
      <c r="AV2" s="59"/>
      <c r="AW2" s="115"/>
      <c r="AX2" s="139" t="s">
        <v>538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539</v>
      </c>
      <c r="E4" s="59"/>
      <c r="F4" s="118"/>
      <c r="G4" s="119" t="s">
        <v>540</v>
      </c>
      <c r="H4" s="59"/>
      <c r="I4" s="118"/>
      <c r="J4" s="159" t="s">
        <v>541</v>
      </c>
      <c r="K4" s="156" t="s">
        <v>542</v>
      </c>
      <c r="L4" s="119" t="s">
        <v>539</v>
      </c>
      <c r="M4" s="59"/>
      <c r="N4" s="118"/>
      <c r="O4" s="119" t="s">
        <v>540</v>
      </c>
      <c r="P4" s="59"/>
      <c r="Q4" s="118"/>
      <c r="R4" s="159" t="s">
        <v>541</v>
      </c>
      <c r="S4" s="156" t="s">
        <v>542</v>
      </c>
      <c r="T4" s="119" t="s">
        <v>539</v>
      </c>
      <c r="U4" s="59"/>
      <c r="V4" s="118"/>
      <c r="W4" s="119" t="s">
        <v>540</v>
      </c>
      <c r="X4" s="59"/>
      <c r="Y4" s="118"/>
      <c r="Z4" s="159" t="s">
        <v>541</v>
      </c>
      <c r="AA4" s="156" t="s">
        <v>542</v>
      </c>
      <c r="AB4" s="119" t="s">
        <v>539</v>
      </c>
      <c r="AC4" s="59"/>
      <c r="AD4" s="118"/>
      <c r="AE4" s="119" t="s">
        <v>540</v>
      </c>
      <c r="AF4" s="59"/>
      <c r="AG4" s="118"/>
      <c r="AH4" s="159" t="s">
        <v>541</v>
      </c>
      <c r="AI4" s="156" t="s">
        <v>542</v>
      </c>
      <c r="AJ4" s="119" t="s">
        <v>539</v>
      </c>
      <c r="AK4" s="59"/>
      <c r="AL4" s="118"/>
      <c r="AM4" s="119" t="s">
        <v>540</v>
      </c>
      <c r="AN4" s="59"/>
      <c r="AO4" s="118"/>
      <c r="AP4" s="159" t="s">
        <v>541</v>
      </c>
      <c r="AQ4" s="156" t="s">
        <v>542</v>
      </c>
      <c r="AR4" s="119" t="s">
        <v>539</v>
      </c>
      <c r="AS4" s="59"/>
      <c r="AT4" s="118"/>
      <c r="AU4" s="119" t="s">
        <v>540</v>
      </c>
      <c r="AV4" s="59"/>
      <c r="AW4" s="118"/>
      <c r="AX4" s="159" t="s">
        <v>541</v>
      </c>
      <c r="AY4" s="156" t="s">
        <v>542</v>
      </c>
      <c r="AZ4" s="119" t="s">
        <v>539</v>
      </c>
      <c r="BA4" s="59"/>
      <c r="BB4" s="118"/>
      <c r="BC4" s="119" t="s">
        <v>540</v>
      </c>
      <c r="BD4" s="59"/>
      <c r="BE4" s="118"/>
    </row>
    <row r="5" spans="1:57" s="45" customFormat="1" ht="22.5">
      <c r="A5" s="160"/>
      <c r="B5" s="148"/>
      <c r="C5" s="157"/>
      <c r="D5" s="140" t="s">
        <v>544</v>
      </c>
      <c r="E5" s="128" t="s">
        <v>545</v>
      </c>
      <c r="F5" s="129" t="s">
        <v>546</v>
      </c>
      <c r="G5" s="118" t="s">
        <v>544</v>
      </c>
      <c r="H5" s="128" t="s">
        <v>545</v>
      </c>
      <c r="I5" s="129" t="s">
        <v>546</v>
      </c>
      <c r="J5" s="160"/>
      <c r="K5" s="157"/>
      <c r="L5" s="140" t="s">
        <v>544</v>
      </c>
      <c r="M5" s="128" t="s">
        <v>545</v>
      </c>
      <c r="N5" s="129" t="s">
        <v>548</v>
      </c>
      <c r="O5" s="140" t="s">
        <v>544</v>
      </c>
      <c r="P5" s="128" t="s">
        <v>545</v>
      </c>
      <c r="Q5" s="129" t="s">
        <v>548</v>
      </c>
      <c r="R5" s="160"/>
      <c r="S5" s="157"/>
      <c r="T5" s="140" t="s">
        <v>544</v>
      </c>
      <c r="U5" s="128" t="s">
        <v>545</v>
      </c>
      <c r="V5" s="129" t="s">
        <v>548</v>
      </c>
      <c r="W5" s="140" t="s">
        <v>544</v>
      </c>
      <c r="X5" s="128" t="s">
        <v>545</v>
      </c>
      <c r="Y5" s="129" t="s">
        <v>548</v>
      </c>
      <c r="Z5" s="160"/>
      <c r="AA5" s="157"/>
      <c r="AB5" s="140" t="s">
        <v>544</v>
      </c>
      <c r="AC5" s="128" t="s">
        <v>545</v>
      </c>
      <c r="AD5" s="129" t="s">
        <v>548</v>
      </c>
      <c r="AE5" s="140" t="s">
        <v>544</v>
      </c>
      <c r="AF5" s="128" t="s">
        <v>545</v>
      </c>
      <c r="AG5" s="129" t="s">
        <v>548</v>
      </c>
      <c r="AH5" s="160"/>
      <c r="AI5" s="157"/>
      <c r="AJ5" s="140" t="s">
        <v>544</v>
      </c>
      <c r="AK5" s="128" t="s">
        <v>545</v>
      </c>
      <c r="AL5" s="129" t="s">
        <v>548</v>
      </c>
      <c r="AM5" s="140" t="s">
        <v>544</v>
      </c>
      <c r="AN5" s="128" t="s">
        <v>545</v>
      </c>
      <c r="AO5" s="129" t="s">
        <v>548</v>
      </c>
      <c r="AP5" s="160"/>
      <c r="AQ5" s="157"/>
      <c r="AR5" s="140" t="s">
        <v>544</v>
      </c>
      <c r="AS5" s="128" t="s">
        <v>545</v>
      </c>
      <c r="AT5" s="129" t="s">
        <v>548</v>
      </c>
      <c r="AU5" s="140" t="s">
        <v>544</v>
      </c>
      <c r="AV5" s="128" t="s">
        <v>545</v>
      </c>
      <c r="AW5" s="129" t="s">
        <v>548</v>
      </c>
      <c r="AX5" s="160"/>
      <c r="AY5" s="157"/>
      <c r="AZ5" s="140" t="s">
        <v>544</v>
      </c>
      <c r="BA5" s="128" t="s">
        <v>545</v>
      </c>
      <c r="BB5" s="129" t="s">
        <v>548</v>
      </c>
      <c r="BC5" s="140" t="s">
        <v>544</v>
      </c>
      <c r="BD5" s="128" t="s">
        <v>545</v>
      </c>
      <c r="BE5" s="129" t="s">
        <v>548</v>
      </c>
    </row>
    <row r="6" spans="1:57" s="46" customFormat="1" ht="13.5">
      <c r="A6" s="161"/>
      <c r="B6" s="149"/>
      <c r="C6" s="158"/>
      <c r="D6" s="141" t="s">
        <v>549</v>
      </c>
      <c r="E6" s="142" t="s">
        <v>549</v>
      </c>
      <c r="F6" s="142" t="s">
        <v>549</v>
      </c>
      <c r="G6" s="141" t="s">
        <v>549</v>
      </c>
      <c r="H6" s="142" t="s">
        <v>549</v>
      </c>
      <c r="I6" s="142" t="s">
        <v>549</v>
      </c>
      <c r="J6" s="161"/>
      <c r="K6" s="158"/>
      <c r="L6" s="141" t="s">
        <v>549</v>
      </c>
      <c r="M6" s="142" t="s">
        <v>549</v>
      </c>
      <c r="N6" s="142" t="s">
        <v>549</v>
      </c>
      <c r="O6" s="141" t="s">
        <v>549</v>
      </c>
      <c r="P6" s="142" t="s">
        <v>549</v>
      </c>
      <c r="Q6" s="142" t="s">
        <v>549</v>
      </c>
      <c r="R6" s="161"/>
      <c r="S6" s="158"/>
      <c r="T6" s="141" t="s">
        <v>549</v>
      </c>
      <c r="U6" s="142" t="s">
        <v>549</v>
      </c>
      <c r="V6" s="142" t="s">
        <v>549</v>
      </c>
      <c r="W6" s="141" t="s">
        <v>549</v>
      </c>
      <c r="X6" s="142" t="s">
        <v>549</v>
      </c>
      <c r="Y6" s="142" t="s">
        <v>549</v>
      </c>
      <c r="Z6" s="161"/>
      <c r="AA6" s="158"/>
      <c r="AB6" s="141" t="s">
        <v>549</v>
      </c>
      <c r="AC6" s="142" t="s">
        <v>549</v>
      </c>
      <c r="AD6" s="142" t="s">
        <v>549</v>
      </c>
      <c r="AE6" s="141" t="s">
        <v>549</v>
      </c>
      <c r="AF6" s="142" t="s">
        <v>549</v>
      </c>
      <c r="AG6" s="142" t="s">
        <v>549</v>
      </c>
      <c r="AH6" s="161"/>
      <c r="AI6" s="158"/>
      <c r="AJ6" s="141" t="s">
        <v>549</v>
      </c>
      <c r="AK6" s="142" t="s">
        <v>549</v>
      </c>
      <c r="AL6" s="142" t="s">
        <v>549</v>
      </c>
      <c r="AM6" s="141" t="s">
        <v>549</v>
      </c>
      <c r="AN6" s="142" t="s">
        <v>549</v>
      </c>
      <c r="AO6" s="142" t="s">
        <v>549</v>
      </c>
      <c r="AP6" s="161"/>
      <c r="AQ6" s="158"/>
      <c r="AR6" s="141" t="s">
        <v>549</v>
      </c>
      <c r="AS6" s="142" t="s">
        <v>549</v>
      </c>
      <c r="AT6" s="142" t="s">
        <v>549</v>
      </c>
      <c r="AU6" s="141" t="s">
        <v>549</v>
      </c>
      <c r="AV6" s="142" t="s">
        <v>549</v>
      </c>
      <c r="AW6" s="142" t="s">
        <v>549</v>
      </c>
      <c r="AX6" s="161"/>
      <c r="AY6" s="158"/>
      <c r="AZ6" s="141" t="s">
        <v>549</v>
      </c>
      <c r="BA6" s="142" t="s">
        <v>549</v>
      </c>
      <c r="BB6" s="142" t="s">
        <v>549</v>
      </c>
      <c r="BC6" s="141" t="s">
        <v>549</v>
      </c>
      <c r="BD6" s="142" t="s">
        <v>549</v>
      </c>
      <c r="BE6" s="142" t="s">
        <v>549</v>
      </c>
    </row>
    <row r="7" spans="1:57" s="61" customFormat="1" ht="12" customHeight="1">
      <c r="A7" s="48" t="s">
        <v>550</v>
      </c>
      <c r="B7" s="48">
        <v>3000</v>
      </c>
      <c r="C7" s="48" t="s">
        <v>546</v>
      </c>
      <c r="D7" s="70">
        <f aca="true" t="shared" si="0" ref="D7:I7">SUM(D8:D41)</f>
        <v>872905</v>
      </c>
      <c r="E7" s="70">
        <f t="shared" si="0"/>
        <v>4308760</v>
      </c>
      <c r="F7" s="70">
        <f t="shared" si="0"/>
        <v>5181665</v>
      </c>
      <c r="G7" s="70">
        <f t="shared" si="0"/>
        <v>2389</v>
      </c>
      <c r="H7" s="70">
        <f t="shared" si="0"/>
        <v>2575430</v>
      </c>
      <c r="I7" s="70">
        <f t="shared" si="0"/>
        <v>2577819</v>
      </c>
      <c r="J7" s="49">
        <f>COUNTIF(J8:J41,"&lt;&gt;")</f>
        <v>33</v>
      </c>
      <c r="K7" s="49">
        <f>COUNTIF(K8:K41,"&lt;&gt;")</f>
        <v>33</v>
      </c>
      <c r="L7" s="70">
        <f aca="true" t="shared" si="1" ref="L7:Q7">SUM(L8:L41)</f>
        <v>398240</v>
      </c>
      <c r="M7" s="70">
        <f t="shared" si="1"/>
        <v>4137948</v>
      </c>
      <c r="N7" s="70">
        <f t="shared" si="1"/>
        <v>4536188</v>
      </c>
      <c r="O7" s="70">
        <f t="shared" si="1"/>
        <v>2389</v>
      </c>
      <c r="P7" s="70">
        <f t="shared" si="1"/>
        <v>2020954</v>
      </c>
      <c r="Q7" s="70">
        <f t="shared" si="1"/>
        <v>2023343</v>
      </c>
      <c r="R7" s="49">
        <f>COUNTIF(R8:R41,"&lt;&gt;")</f>
        <v>10</v>
      </c>
      <c r="S7" s="49">
        <f>COUNTIF(S8:S41,"&lt;&gt;")</f>
        <v>10</v>
      </c>
      <c r="T7" s="70">
        <f aca="true" t="shared" si="2" ref="T7:Y7">SUM(T8:T41)</f>
        <v>326381</v>
      </c>
      <c r="U7" s="70">
        <f t="shared" si="2"/>
        <v>88198</v>
      </c>
      <c r="V7" s="70">
        <f t="shared" si="2"/>
        <v>414579</v>
      </c>
      <c r="W7" s="70">
        <f t="shared" si="2"/>
        <v>0</v>
      </c>
      <c r="X7" s="70">
        <f t="shared" si="2"/>
        <v>351345</v>
      </c>
      <c r="Y7" s="70">
        <f t="shared" si="2"/>
        <v>351345</v>
      </c>
      <c r="Z7" s="49">
        <f>COUNTIF(Z8:Z41,"&lt;&gt;")</f>
        <v>3</v>
      </c>
      <c r="AA7" s="49">
        <f>COUNTIF(AA8:AA41,"&lt;&gt;")</f>
        <v>3</v>
      </c>
      <c r="AB7" s="70">
        <f aca="true" t="shared" si="3" ref="AB7:AG7">SUM(AB8:AB41)</f>
        <v>148284</v>
      </c>
      <c r="AC7" s="70">
        <f t="shared" si="3"/>
        <v>0</v>
      </c>
      <c r="AD7" s="70">
        <f t="shared" si="3"/>
        <v>148284</v>
      </c>
      <c r="AE7" s="70">
        <f t="shared" si="3"/>
        <v>0</v>
      </c>
      <c r="AF7" s="70">
        <f t="shared" si="3"/>
        <v>63850</v>
      </c>
      <c r="AG7" s="70">
        <f t="shared" si="3"/>
        <v>63850</v>
      </c>
      <c r="AH7" s="49">
        <f>COUNTIF(AH8:AH41,"&lt;&gt;")</f>
        <v>1</v>
      </c>
      <c r="AI7" s="49">
        <f>COUNTIF(AI8:AI41,"&lt;&gt;")</f>
        <v>1</v>
      </c>
      <c r="AJ7" s="70">
        <f aca="true" t="shared" si="4" ref="AJ7:AO7">SUM(AJ8:AJ41)</f>
        <v>0</v>
      </c>
      <c r="AK7" s="70">
        <f t="shared" si="4"/>
        <v>82614</v>
      </c>
      <c r="AL7" s="70">
        <f t="shared" si="4"/>
        <v>82614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COUNTIF(AP8:AP41,"&lt;&gt;")</f>
        <v>1</v>
      </c>
      <c r="AQ7" s="49">
        <f>COUNTIF(AQ8:AQ41,"&lt;&gt;")</f>
        <v>1</v>
      </c>
      <c r="AR7" s="70">
        <f aca="true" t="shared" si="5" ref="AR7:AW7">SUM(AR8:AR41)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139281</v>
      </c>
      <c r="AW7" s="70">
        <f t="shared" si="5"/>
        <v>139281</v>
      </c>
      <c r="AX7" s="49">
        <f>COUNTIF(AX8:AX41,"&lt;&gt;")</f>
        <v>0</v>
      </c>
      <c r="AY7" s="49">
        <f>COUNTIF(AY8:AY41,"&lt;&gt;")</f>
        <v>0</v>
      </c>
      <c r="AZ7" s="70">
        <f aca="true" t="shared" si="6" ref="AZ7:BE7">SUM(AZ8:AZ41)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550</v>
      </c>
      <c r="B8" s="64" t="s">
        <v>551</v>
      </c>
      <c r="C8" s="51" t="s">
        <v>552</v>
      </c>
      <c r="D8" s="72">
        <f aca="true" t="shared" si="7" ref="D8:D41">SUM(L8,T8,AB8,AJ8,AR8,AZ8)</f>
        <v>41905</v>
      </c>
      <c r="E8" s="72">
        <f aca="true" t="shared" si="8" ref="E8:E41">SUM(M8,U8,AC8,AK8,AS8,BA8)</f>
        <v>416793</v>
      </c>
      <c r="F8" s="72">
        <f aca="true" t="shared" si="9" ref="F8:F41">SUM(D8:E8)</f>
        <v>458698</v>
      </c>
      <c r="G8" s="72">
        <f aca="true" t="shared" si="10" ref="G8:G41">SUM(O8,W8,AE8,AM8,AU8,BC8)</f>
        <v>0</v>
      </c>
      <c r="H8" s="72">
        <f aca="true" t="shared" si="11" ref="H8:H41">SUM(P8,X8,AF8,AN8,AV8,BD8)</f>
        <v>245979</v>
      </c>
      <c r="I8" s="72">
        <f aca="true" t="shared" si="12" ref="I8:I41">SUM(G8:H8)</f>
        <v>245979</v>
      </c>
      <c r="J8" s="65" t="s">
        <v>800</v>
      </c>
      <c r="K8" s="52" t="s">
        <v>801</v>
      </c>
      <c r="L8" s="72">
        <v>41905</v>
      </c>
      <c r="M8" s="72">
        <v>334179</v>
      </c>
      <c r="N8" s="72">
        <v>376084</v>
      </c>
      <c r="O8" s="72">
        <v>0</v>
      </c>
      <c r="P8" s="72">
        <v>0</v>
      </c>
      <c r="Q8" s="72">
        <v>0</v>
      </c>
      <c r="R8" s="65" t="s">
        <v>802</v>
      </c>
      <c r="S8" s="52" t="s">
        <v>803</v>
      </c>
      <c r="T8" s="72">
        <v>0</v>
      </c>
      <c r="U8" s="72">
        <v>0</v>
      </c>
      <c r="V8" s="72">
        <v>0</v>
      </c>
      <c r="W8" s="72">
        <v>0</v>
      </c>
      <c r="X8" s="72">
        <v>42848</v>
      </c>
      <c r="Y8" s="72">
        <v>42848</v>
      </c>
      <c r="Z8" s="65" t="s">
        <v>804</v>
      </c>
      <c r="AA8" s="52" t="s">
        <v>805</v>
      </c>
      <c r="AB8" s="72">
        <v>0</v>
      </c>
      <c r="AC8" s="72">
        <v>0</v>
      </c>
      <c r="AD8" s="72">
        <v>0</v>
      </c>
      <c r="AE8" s="72">
        <v>0</v>
      </c>
      <c r="AF8" s="72">
        <v>63850</v>
      </c>
      <c r="AG8" s="72">
        <v>63850</v>
      </c>
      <c r="AH8" s="65" t="s">
        <v>806</v>
      </c>
      <c r="AI8" s="52" t="s">
        <v>807</v>
      </c>
      <c r="AJ8" s="72">
        <v>0</v>
      </c>
      <c r="AK8" s="72">
        <v>82614</v>
      </c>
      <c r="AL8" s="72">
        <v>82614</v>
      </c>
      <c r="AM8" s="72">
        <v>0</v>
      </c>
      <c r="AN8" s="72">
        <v>0</v>
      </c>
      <c r="AO8" s="72">
        <v>0</v>
      </c>
      <c r="AP8" s="65" t="s">
        <v>808</v>
      </c>
      <c r="AQ8" s="52" t="s">
        <v>809</v>
      </c>
      <c r="AR8" s="72">
        <v>0</v>
      </c>
      <c r="AS8" s="72">
        <v>0</v>
      </c>
      <c r="AT8" s="72">
        <v>0</v>
      </c>
      <c r="AU8" s="72">
        <v>0</v>
      </c>
      <c r="AV8" s="72">
        <v>139281</v>
      </c>
      <c r="AW8" s="72">
        <v>139281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550</v>
      </c>
      <c r="B9" s="64" t="s">
        <v>553</v>
      </c>
      <c r="C9" s="51" t="s">
        <v>554</v>
      </c>
      <c r="D9" s="72">
        <f t="shared" si="7"/>
        <v>3193</v>
      </c>
      <c r="E9" s="72">
        <f t="shared" si="8"/>
        <v>279619</v>
      </c>
      <c r="F9" s="72">
        <f t="shared" si="9"/>
        <v>282812</v>
      </c>
      <c r="G9" s="72">
        <f t="shared" si="10"/>
        <v>1450</v>
      </c>
      <c r="H9" s="72">
        <f t="shared" si="11"/>
        <v>106454</v>
      </c>
      <c r="I9" s="72">
        <f t="shared" si="12"/>
        <v>107904</v>
      </c>
      <c r="J9" s="65" t="s">
        <v>810</v>
      </c>
      <c r="K9" s="52" t="s">
        <v>811</v>
      </c>
      <c r="L9" s="72">
        <v>3193</v>
      </c>
      <c r="M9" s="72">
        <v>279619</v>
      </c>
      <c r="N9" s="72">
        <v>282812</v>
      </c>
      <c r="O9" s="72">
        <v>1450</v>
      </c>
      <c r="P9" s="72">
        <v>106454</v>
      </c>
      <c r="Q9" s="72">
        <v>107904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550</v>
      </c>
      <c r="B10" s="64" t="s">
        <v>555</v>
      </c>
      <c r="C10" s="51" t="s">
        <v>556</v>
      </c>
      <c r="D10" s="72">
        <f t="shared" si="7"/>
        <v>158125</v>
      </c>
      <c r="E10" s="72">
        <f t="shared" si="8"/>
        <v>477104</v>
      </c>
      <c r="F10" s="72">
        <f t="shared" si="9"/>
        <v>635229</v>
      </c>
      <c r="G10" s="72">
        <f t="shared" si="10"/>
        <v>0</v>
      </c>
      <c r="H10" s="72">
        <f t="shared" si="11"/>
        <v>95091</v>
      </c>
      <c r="I10" s="72">
        <f t="shared" si="12"/>
        <v>95091</v>
      </c>
      <c r="J10" s="65" t="s">
        <v>812</v>
      </c>
      <c r="K10" s="52" t="s">
        <v>813</v>
      </c>
      <c r="L10" s="72">
        <v>32348</v>
      </c>
      <c r="M10" s="72">
        <v>477104</v>
      </c>
      <c r="N10" s="72">
        <v>509452</v>
      </c>
      <c r="O10" s="72">
        <v>0</v>
      </c>
      <c r="P10" s="72">
        <v>0</v>
      </c>
      <c r="Q10" s="72">
        <v>0</v>
      </c>
      <c r="R10" s="65" t="s">
        <v>814</v>
      </c>
      <c r="S10" s="52" t="s">
        <v>815</v>
      </c>
      <c r="T10" s="72">
        <v>0</v>
      </c>
      <c r="U10" s="72">
        <v>0</v>
      </c>
      <c r="V10" s="72">
        <v>0</v>
      </c>
      <c r="W10" s="72">
        <v>0</v>
      </c>
      <c r="X10" s="72">
        <v>95091</v>
      </c>
      <c r="Y10" s="72">
        <v>95091</v>
      </c>
      <c r="Z10" s="65" t="s">
        <v>816</v>
      </c>
      <c r="AA10" s="52" t="s">
        <v>817</v>
      </c>
      <c r="AB10" s="72">
        <v>125777</v>
      </c>
      <c r="AC10" s="72">
        <v>0</v>
      </c>
      <c r="AD10" s="72">
        <v>125777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550</v>
      </c>
      <c r="B11" s="64" t="s">
        <v>557</v>
      </c>
      <c r="C11" s="51" t="s">
        <v>558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200434</v>
      </c>
      <c r="I11" s="72">
        <f t="shared" si="12"/>
        <v>200434</v>
      </c>
      <c r="J11" s="65" t="s">
        <v>818</v>
      </c>
      <c r="K11" s="52" t="s">
        <v>819</v>
      </c>
      <c r="L11" s="72">
        <v>0</v>
      </c>
      <c r="M11" s="72">
        <v>0</v>
      </c>
      <c r="N11" s="72">
        <v>0</v>
      </c>
      <c r="O11" s="72">
        <v>0</v>
      </c>
      <c r="P11" s="72">
        <v>130365</v>
      </c>
      <c r="Q11" s="72">
        <v>130365</v>
      </c>
      <c r="R11" s="65" t="s">
        <v>804</v>
      </c>
      <c r="S11" s="52" t="s">
        <v>805</v>
      </c>
      <c r="T11" s="72">
        <v>0</v>
      </c>
      <c r="U11" s="72">
        <v>0</v>
      </c>
      <c r="V11" s="72">
        <v>0</v>
      </c>
      <c r="W11" s="72">
        <v>0</v>
      </c>
      <c r="X11" s="72">
        <v>70069</v>
      </c>
      <c r="Y11" s="72">
        <v>70069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550</v>
      </c>
      <c r="B12" s="54" t="s">
        <v>559</v>
      </c>
      <c r="C12" s="53" t="s">
        <v>560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119995</v>
      </c>
      <c r="I12" s="74">
        <f t="shared" si="12"/>
        <v>119995</v>
      </c>
      <c r="J12" s="54" t="s">
        <v>818</v>
      </c>
      <c r="K12" s="53" t="s">
        <v>819</v>
      </c>
      <c r="L12" s="74">
        <v>0</v>
      </c>
      <c r="M12" s="74">
        <v>0</v>
      </c>
      <c r="N12" s="74">
        <v>0</v>
      </c>
      <c r="O12" s="74">
        <v>0</v>
      </c>
      <c r="P12" s="74">
        <v>119995</v>
      </c>
      <c r="Q12" s="74">
        <v>119995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550</v>
      </c>
      <c r="B13" s="54" t="s">
        <v>561</v>
      </c>
      <c r="C13" s="53" t="s">
        <v>562</v>
      </c>
      <c r="D13" s="74">
        <f t="shared" si="7"/>
        <v>0</v>
      </c>
      <c r="E13" s="74">
        <f t="shared" si="8"/>
        <v>213640</v>
      </c>
      <c r="F13" s="74">
        <f t="shared" si="9"/>
        <v>213640</v>
      </c>
      <c r="G13" s="74">
        <f t="shared" si="10"/>
        <v>0</v>
      </c>
      <c r="H13" s="74">
        <f t="shared" si="11"/>
        <v>79937</v>
      </c>
      <c r="I13" s="74">
        <f t="shared" si="12"/>
        <v>79937</v>
      </c>
      <c r="J13" s="54" t="s">
        <v>820</v>
      </c>
      <c r="K13" s="53" t="s">
        <v>821</v>
      </c>
      <c r="L13" s="74">
        <v>0</v>
      </c>
      <c r="M13" s="74">
        <v>213640</v>
      </c>
      <c r="N13" s="74">
        <v>213640</v>
      </c>
      <c r="O13" s="74">
        <v>0</v>
      </c>
      <c r="P13" s="74">
        <v>79937</v>
      </c>
      <c r="Q13" s="74">
        <v>79937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550</v>
      </c>
      <c r="B14" s="54" t="s">
        <v>563</v>
      </c>
      <c r="C14" s="53" t="s">
        <v>564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550</v>
      </c>
      <c r="B15" s="54" t="s">
        <v>565</v>
      </c>
      <c r="C15" s="53" t="s">
        <v>566</v>
      </c>
      <c r="D15" s="74">
        <f t="shared" si="7"/>
        <v>0</v>
      </c>
      <c r="E15" s="74">
        <f t="shared" si="8"/>
        <v>936062</v>
      </c>
      <c r="F15" s="74">
        <f t="shared" si="9"/>
        <v>936062</v>
      </c>
      <c r="G15" s="74">
        <f t="shared" si="10"/>
        <v>0</v>
      </c>
      <c r="H15" s="74">
        <f t="shared" si="11"/>
        <v>338204</v>
      </c>
      <c r="I15" s="74">
        <f t="shared" si="12"/>
        <v>338204</v>
      </c>
      <c r="J15" s="54" t="s">
        <v>822</v>
      </c>
      <c r="K15" s="53" t="s">
        <v>823</v>
      </c>
      <c r="L15" s="74">
        <v>0</v>
      </c>
      <c r="M15" s="74">
        <v>936062</v>
      </c>
      <c r="N15" s="74">
        <v>936062</v>
      </c>
      <c r="O15" s="74">
        <v>0</v>
      </c>
      <c r="P15" s="74">
        <v>338204</v>
      </c>
      <c r="Q15" s="74">
        <v>338204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550</v>
      </c>
      <c r="B16" s="54" t="s">
        <v>567</v>
      </c>
      <c r="C16" s="53" t="s">
        <v>568</v>
      </c>
      <c r="D16" s="74">
        <f t="shared" si="7"/>
        <v>80235</v>
      </c>
      <c r="E16" s="74">
        <f t="shared" si="8"/>
        <v>0</v>
      </c>
      <c r="F16" s="74">
        <f t="shared" si="9"/>
        <v>80235</v>
      </c>
      <c r="G16" s="74">
        <f t="shared" si="10"/>
        <v>0</v>
      </c>
      <c r="H16" s="74">
        <f t="shared" si="11"/>
        <v>44314</v>
      </c>
      <c r="I16" s="74">
        <f t="shared" si="12"/>
        <v>44314</v>
      </c>
      <c r="J16" s="54" t="s">
        <v>814</v>
      </c>
      <c r="K16" s="53" t="s">
        <v>815</v>
      </c>
      <c r="L16" s="74">
        <v>0</v>
      </c>
      <c r="M16" s="74">
        <v>0</v>
      </c>
      <c r="N16" s="74">
        <v>0</v>
      </c>
      <c r="O16" s="74" t="s">
        <v>824</v>
      </c>
      <c r="P16" s="74">
        <v>44314</v>
      </c>
      <c r="Q16" s="74">
        <v>44314</v>
      </c>
      <c r="R16" s="54" t="s">
        <v>816</v>
      </c>
      <c r="S16" s="53" t="s">
        <v>817</v>
      </c>
      <c r="T16" s="74">
        <v>80235</v>
      </c>
      <c r="U16" s="74">
        <v>0</v>
      </c>
      <c r="V16" s="74">
        <v>80235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550</v>
      </c>
      <c r="B17" s="54" t="s">
        <v>569</v>
      </c>
      <c r="C17" s="53" t="s">
        <v>570</v>
      </c>
      <c r="D17" s="74">
        <f t="shared" si="7"/>
        <v>181922</v>
      </c>
      <c r="E17" s="74">
        <f t="shared" si="8"/>
        <v>0</v>
      </c>
      <c r="F17" s="74">
        <f t="shared" si="9"/>
        <v>181922</v>
      </c>
      <c r="G17" s="74">
        <f t="shared" si="10"/>
        <v>0</v>
      </c>
      <c r="H17" s="74">
        <f t="shared" si="11"/>
        <v>83116</v>
      </c>
      <c r="I17" s="74">
        <f t="shared" si="12"/>
        <v>83116</v>
      </c>
      <c r="J17" s="54" t="s">
        <v>825</v>
      </c>
      <c r="K17" s="53" t="s">
        <v>826</v>
      </c>
      <c r="L17" s="74">
        <v>0</v>
      </c>
      <c r="M17" s="74">
        <v>0</v>
      </c>
      <c r="N17" s="74">
        <v>0</v>
      </c>
      <c r="O17" s="74">
        <v>0</v>
      </c>
      <c r="P17" s="74">
        <v>83116</v>
      </c>
      <c r="Q17" s="74">
        <v>83116</v>
      </c>
      <c r="R17" s="54" t="s">
        <v>816</v>
      </c>
      <c r="S17" s="53" t="s">
        <v>817</v>
      </c>
      <c r="T17" s="74">
        <v>181922</v>
      </c>
      <c r="U17" s="74">
        <v>0</v>
      </c>
      <c r="V17" s="74">
        <v>181922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550</v>
      </c>
      <c r="B18" s="54" t="s">
        <v>571</v>
      </c>
      <c r="C18" s="53" t="s">
        <v>572</v>
      </c>
      <c r="D18" s="74">
        <f t="shared" si="7"/>
        <v>0</v>
      </c>
      <c r="E18" s="74">
        <f t="shared" si="8"/>
        <v>197671</v>
      </c>
      <c r="F18" s="74">
        <f t="shared" si="9"/>
        <v>197671</v>
      </c>
      <c r="G18" s="74">
        <f t="shared" si="10"/>
        <v>0</v>
      </c>
      <c r="H18" s="74">
        <f t="shared" si="11"/>
        <v>84814</v>
      </c>
      <c r="I18" s="74">
        <f t="shared" si="12"/>
        <v>84814</v>
      </c>
      <c r="J18" s="54" t="s">
        <v>827</v>
      </c>
      <c r="K18" s="53" t="s">
        <v>828</v>
      </c>
      <c r="L18" s="74">
        <v>0</v>
      </c>
      <c r="M18" s="74">
        <v>197671</v>
      </c>
      <c r="N18" s="74">
        <v>197671</v>
      </c>
      <c r="O18" s="74">
        <v>0</v>
      </c>
      <c r="P18" s="74">
        <v>84814</v>
      </c>
      <c r="Q18" s="74">
        <v>84814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550</v>
      </c>
      <c r="B19" s="54" t="s">
        <v>573</v>
      </c>
      <c r="C19" s="53" t="s">
        <v>574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112511</v>
      </c>
      <c r="I19" s="74">
        <f t="shared" si="12"/>
        <v>112511</v>
      </c>
      <c r="J19" s="54" t="s">
        <v>802</v>
      </c>
      <c r="K19" s="53" t="s">
        <v>803</v>
      </c>
      <c r="L19" s="74">
        <v>0</v>
      </c>
      <c r="M19" s="74">
        <v>0</v>
      </c>
      <c r="N19" s="74">
        <v>0</v>
      </c>
      <c r="O19" s="74">
        <v>0</v>
      </c>
      <c r="P19" s="74">
        <v>112511</v>
      </c>
      <c r="Q19" s="74">
        <v>112511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550</v>
      </c>
      <c r="B20" s="54" t="s">
        <v>575</v>
      </c>
      <c r="C20" s="53" t="s">
        <v>576</v>
      </c>
      <c r="D20" s="74">
        <f t="shared" si="7"/>
        <v>307769</v>
      </c>
      <c r="E20" s="74">
        <f t="shared" si="8"/>
        <v>387259</v>
      </c>
      <c r="F20" s="74">
        <f t="shared" si="9"/>
        <v>695028</v>
      </c>
      <c r="G20" s="74">
        <f t="shared" si="10"/>
        <v>0</v>
      </c>
      <c r="H20" s="74">
        <f t="shared" si="11"/>
        <v>317503</v>
      </c>
      <c r="I20" s="74">
        <f t="shared" si="12"/>
        <v>317503</v>
      </c>
      <c r="J20" s="54" t="s">
        <v>829</v>
      </c>
      <c r="K20" s="53" t="s">
        <v>830</v>
      </c>
      <c r="L20" s="74">
        <v>307769</v>
      </c>
      <c r="M20" s="74">
        <v>387259</v>
      </c>
      <c r="N20" s="74">
        <v>695028</v>
      </c>
      <c r="O20" s="74">
        <v>0</v>
      </c>
      <c r="P20" s="74">
        <v>317503</v>
      </c>
      <c r="Q20" s="74">
        <v>317503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550</v>
      </c>
      <c r="B21" s="54" t="s">
        <v>577</v>
      </c>
      <c r="C21" s="53" t="s">
        <v>578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60893</v>
      </c>
      <c r="I21" s="74">
        <f t="shared" si="12"/>
        <v>60893</v>
      </c>
      <c r="J21" s="54" t="s">
        <v>808</v>
      </c>
      <c r="K21" s="53" t="s">
        <v>809</v>
      </c>
      <c r="L21" s="74">
        <v>0</v>
      </c>
      <c r="M21" s="74">
        <v>0</v>
      </c>
      <c r="N21" s="74">
        <v>0</v>
      </c>
      <c r="O21" s="74">
        <v>0</v>
      </c>
      <c r="P21" s="74">
        <v>60893</v>
      </c>
      <c r="Q21" s="74">
        <v>60893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550</v>
      </c>
      <c r="B22" s="54" t="s">
        <v>579</v>
      </c>
      <c r="C22" s="53" t="s">
        <v>580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20822</v>
      </c>
      <c r="I22" s="74">
        <f t="shared" si="12"/>
        <v>20822</v>
      </c>
      <c r="J22" s="54" t="s">
        <v>802</v>
      </c>
      <c r="K22" s="53" t="s">
        <v>803</v>
      </c>
      <c r="L22" s="74">
        <v>0</v>
      </c>
      <c r="M22" s="74">
        <v>0</v>
      </c>
      <c r="N22" s="74">
        <v>0</v>
      </c>
      <c r="O22" s="74">
        <v>0</v>
      </c>
      <c r="P22" s="74">
        <v>20822</v>
      </c>
      <c r="Q22" s="74">
        <v>20822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550</v>
      </c>
      <c r="B23" s="54" t="s">
        <v>581</v>
      </c>
      <c r="C23" s="53" t="s">
        <v>582</v>
      </c>
      <c r="D23" s="74">
        <f t="shared" si="7"/>
        <v>0</v>
      </c>
      <c r="E23" s="74">
        <f t="shared" si="8"/>
        <v>94002</v>
      </c>
      <c r="F23" s="74">
        <f t="shared" si="9"/>
        <v>94002</v>
      </c>
      <c r="G23" s="74">
        <f t="shared" si="10"/>
        <v>0</v>
      </c>
      <c r="H23" s="74">
        <f t="shared" si="11"/>
        <v>51491</v>
      </c>
      <c r="I23" s="74">
        <f t="shared" si="12"/>
        <v>51491</v>
      </c>
      <c r="J23" s="54" t="s">
        <v>806</v>
      </c>
      <c r="K23" s="53" t="s">
        <v>807</v>
      </c>
      <c r="L23" s="74">
        <v>0</v>
      </c>
      <c r="M23" s="74">
        <v>94002</v>
      </c>
      <c r="N23" s="74">
        <v>94002</v>
      </c>
      <c r="O23" s="74">
        <v>0</v>
      </c>
      <c r="P23" s="74">
        <v>0</v>
      </c>
      <c r="Q23" s="74">
        <v>0</v>
      </c>
      <c r="R23" s="54" t="s">
        <v>802</v>
      </c>
      <c r="S23" s="53" t="s">
        <v>803</v>
      </c>
      <c r="T23" s="74">
        <v>0</v>
      </c>
      <c r="U23" s="74">
        <v>0</v>
      </c>
      <c r="V23" s="74">
        <v>0</v>
      </c>
      <c r="W23" s="74">
        <v>0</v>
      </c>
      <c r="X23" s="74">
        <v>51491</v>
      </c>
      <c r="Y23" s="74">
        <v>51491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550</v>
      </c>
      <c r="B24" s="54" t="s">
        <v>583</v>
      </c>
      <c r="C24" s="53" t="s">
        <v>584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161375</v>
      </c>
      <c r="I24" s="74">
        <f t="shared" si="12"/>
        <v>161375</v>
      </c>
      <c r="J24" s="54" t="s">
        <v>808</v>
      </c>
      <c r="K24" s="53" t="s">
        <v>809</v>
      </c>
      <c r="L24" s="74">
        <v>0</v>
      </c>
      <c r="M24" s="74">
        <v>0</v>
      </c>
      <c r="N24" s="74">
        <v>0</v>
      </c>
      <c r="O24" s="74">
        <v>0</v>
      </c>
      <c r="P24" s="74">
        <v>161375</v>
      </c>
      <c r="Q24" s="74">
        <v>161375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550</v>
      </c>
      <c r="B25" s="54" t="s">
        <v>585</v>
      </c>
      <c r="C25" s="53" t="s">
        <v>586</v>
      </c>
      <c r="D25" s="74">
        <f t="shared" si="7"/>
        <v>3796</v>
      </c>
      <c r="E25" s="74">
        <f t="shared" si="8"/>
        <v>241118</v>
      </c>
      <c r="F25" s="74">
        <f t="shared" si="9"/>
        <v>244914</v>
      </c>
      <c r="G25" s="74">
        <f t="shared" si="10"/>
        <v>0</v>
      </c>
      <c r="H25" s="74">
        <f t="shared" si="11"/>
        <v>57819</v>
      </c>
      <c r="I25" s="74">
        <f t="shared" si="12"/>
        <v>57819</v>
      </c>
      <c r="J25" s="54" t="s">
        <v>800</v>
      </c>
      <c r="K25" s="53" t="s">
        <v>801</v>
      </c>
      <c r="L25" s="74">
        <v>3796</v>
      </c>
      <c r="M25" s="74">
        <v>241118</v>
      </c>
      <c r="N25" s="74">
        <v>244914</v>
      </c>
      <c r="O25" s="74">
        <v>0</v>
      </c>
      <c r="P25" s="74">
        <v>0</v>
      </c>
      <c r="Q25" s="74">
        <v>0</v>
      </c>
      <c r="R25" s="54" t="s">
        <v>804</v>
      </c>
      <c r="S25" s="53" t="s">
        <v>805</v>
      </c>
      <c r="T25" s="74">
        <v>0</v>
      </c>
      <c r="U25" s="74">
        <v>0</v>
      </c>
      <c r="V25" s="74">
        <v>0</v>
      </c>
      <c r="W25" s="74">
        <v>0</v>
      </c>
      <c r="X25" s="74">
        <v>57819</v>
      </c>
      <c r="Y25" s="74">
        <v>57819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550</v>
      </c>
      <c r="B26" s="54" t="s">
        <v>587</v>
      </c>
      <c r="C26" s="53" t="s">
        <v>588</v>
      </c>
      <c r="D26" s="74">
        <f t="shared" si="7"/>
        <v>2999</v>
      </c>
      <c r="E26" s="74">
        <f t="shared" si="8"/>
        <v>215428</v>
      </c>
      <c r="F26" s="74">
        <f t="shared" si="9"/>
        <v>218427</v>
      </c>
      <c r="G26" s="74">
        <f t="shared" si="10"/>
        <v>0</v>
      </c>
      <c r="H26" s="74">
        <f t="shared" si="11"/>
        <v>34027</v>
      </c>
      <c r="I26" s="74">
        <f t="shared" si="12"/>
        <v>34027</v>
      </c>
      <c r="J26" s="54" t="s">
        <v>800</v>
      </c>
      <c r="K26" s="53" t="s">
        <v>801</v>
      </c>
      <c r="L26" s="74">
        <v>2999</v>
      </c>
      <c r="M26" s="74">
        <v>215428</v>
      </c>
      <c r="N26" s="74">
        <v>218427</v>
      </c>
      <c r="O26" s="74">
        <v>0</v>
      </c>
      <c r="P26" s="74">
        <v>0</v>
      </c>
      <c r="Q26" s="74">
        <v>0</v>
      </c>
      <c r="R26" s="54" t="s">
        <v>804</v>
      </c>
      <c r="S26" s="53" t="s">
        <v>805</v>
      </c>
      <c r="T26" s="74">
        <v>0</v>
      </c>
      <c r="U26" s="74">
        <v>0</v>
      </c>
      <c r="V26" s="74">
        <v>0</v>
      </c>
      <c r="W26" s="74">
        <v>0</v>
      </c>
      <c r="X26" s="74">
        <v>34027</v>
      </c>
      <c r="Y26" s="74">
        <v>34027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550</v>
      </c>
      <c r="B27" s="54" t="s">
        <v>589</v>
      </c>
      <c r="C27" s="53" t="s">
        <v>590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21853</v>
      </c>
      <c r="I27" s="74">
        <f t="shared" si="12"/>
        <v>21853</v>
      </c>
      <c r="J27" s="54" t="s">
        <v>818</v>
      </c>
      <c r="K27" s="53" t="s">
        <v>819</v>
      </c>
      <c r="L27" s="74">
        <v>0</v>
      </c>
      <c r="M27" s="74">
        <v>0</v>
      </c>
      <c r="N27" s="74">
        <v>0</v>
      </c>
      <c r="O27" s="74">
        <v>0</v>
      </c>
      <c r="P27" s="74">
        <v>21853</v>
      </c>
      <c r="Q27" s="74">
        <v>21853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550</v>
      </c>
      <c r="B28" s="54" t="s">
        <v>591</v>
      </c>
      <c r="C28" s="53" t="s">
        <v>592</v>
      </c>
      <c r="D28" s="74">
        <f t="shared" si="7"/>
        <v>4579</v>
      </c>
      <c r="E28" s="74">
        <f t="shared" si="8"/>
        <v>38922</v>
      </c>
      <c r="F28" s="74">
        <f t="shared" si="9"/>
        <v>43501</v>
      </c>
      <c r="G28" s="74">
        <f t="shared" si="10"/>
        <v>0</v>
      </c>
      <c r="H28" s="74">
        <f t="shared" si="11"/>
        <v>28315</v>
      </c>
      <c r="I28" s="74">
        <f t="shared" si="12"/>
        <v>28315</v>
      </c>
      <c r="J28" s="54" t="s">
        <v>829</v>
      </c>
      <c r="K28" s="53" t="s">
        <v>830</v>
      </c>
      <c r="L28" s="74">
        <v>4579</v>
      </c>
      <c r="M28" s="74">
        <v>38922</v>
      </c>
      <c r="N28" s="74">
        <v>43501</v>
      </c>
      <c r="O28" s="74">
        <v>0</v>
      </c>
      <c r="P28" s="74">
        <v>28315</v>
      </c>
      <c r="Q28" s="74">
        <v>28315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550</v>
      </c>
      <c r="B29" s="54" t="s">
        <v>593</v>
      </c>
      <c r="C29" s="53" t="s">
        <v>594</v>
      </c>
      <c r="D29" s="74">
        <f t="shared" si="7"/>
        <v>0</v>
      </c>
      <c r="E29" s="74">
        <f t="shared" si="8"/>
        <v>69350</v>
      </c>
      <c r="F29" s="74">
        <f t="shared" si="9"/>
        <v>69350</v>
      </c>
      <c r="G29" s="74">
        <f t="shared" si="10"/>
        <v>0</v>
      </c>
      <c r="H29" s="74">
        <f t="shared" si="11"/>
        <v>23126</v>
      </c>
      <c r="I29" s="74">
        <f t="shared" si="12"/>
        <v>23126</v>
      </c>
      <c r="J29" s="54" t="s">
        <v>822</v>
      </c>
      <c r="K29" s="53" t="s">
        <v>823</v>
      </c>
      <c r="L29" s="74">
        <v>0</v>
      </c>
      <c r="M29" s="74">
        <v>69350</v>
      </c>
      <c r="N29" s="74">
        <v>69350</v>
      </c>
      <c r="O29" s="74">
        <v>0</v>
      </c>
      <c r="P29" s="74">
        <v>23126</v>
      </c>
      <c r="Q29" s="74">
        <v>23126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550</v>
      </c>
      <c r="B30" s="54" t="s">
        <v>595</v>
      </c>
      <c r="C30" s="53" t="s">
        <v>596</v>
      </c>
      <c r="D30" s="74">
        <f t="shared" si="7"/>
        <v>0</v>
      </c>
      <c r="E30" s="74">
        <f t="shared" si="8"/>
        <v>63950</v>
      </c>
      <c r="F30" s="74">
        <f t="shared" si="9"/>
        <v>63950</v>
      </c>
      <c r="G30" s="74">
        <f t="shared" si="10"/>
        <v>0</v>
      </c>
      <c r="H30" s="74">
        <f t="shared" si="11"/>
        <v>27147</v>
      </c>
      <c r="I30" s="74">
        <f t="shared" si="12"/>
        <v>27147</v>
      </c>
      <c r="J30" s="54" t="s">
        <v>822</v>
      </c>
      <c r="K30" s="53" t="s">
        <v>823</v>
      </c>
      <c r="L30" s="74">
        <v>0</v>
      </c>
      <c r="M30" s="74">
        <v>63950</v>
      </c>
      <c r="N30" s="74">
        <v>63950</v>
      </c>
      <c r="O30" s="74">
        <v>0</v>
      </c>
      <c r="P30" s="74">
        <v>27147</v>
      </c>
      <c r="Q30" s="74">
        <v>27147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550</v>
      </c>
      <c r="B31" s="54" t="s">
        <v>597</v>
      </c>
      <c r="C31" s="53" t="s">
        <v>598</v>
      </c>
      <c r="D31" s="74">
        <f t="shared" si="7"/>
        <v>27826</v>
      </c>
      <c r="E31" s="74">
        <f t="shared" si="8"/>
        <v>88198</v>
      </c>
      <c r="F31" s="74">
        <f t="shared" si="9"/>
        <v>116024</v>
      </c>
      <c r="G31" s="74">
        <f t="shared" si="10"/>
        <v>0</v>
      </c>
      <c r="H31" s="74">
        <f t="shared" si="11"/>
        <v>13490</v>
      </c>
      <c r="I31" s="74">
        <f t="shared" si="12"/>
        <v>13490</v>
      </c>
      <c r="J31" s="54" t="s">
        <v>814</v>
      </c>
      <c r="K31" s="53" t="s">
        <v>815</v>
      </c>
      <c r="L31" s="74">
        <v>0</v>
      </c>
      <c r="M31" s="74">
        <v>0</v>
      </c>
      <c r="N31" s="74">
        <v>0</v>
      </c>
      <c r="O31" s="74">
        <v>0</v>
      </c>
      <c r="P31" s="74">
        <v>13490</v>
      </c>
      <c r="Q31" s="74">
        <v>13490</v>
      </c>
      <c r="R31" s="54" t="s">
        <v>812</v>
      </c>
      <c r="S31" s="53" t="s">
        <v>813</v>
      </c>
      <c r="T31" s="74">
        <v>5319</v>
      </c>
      <c r="U31" s="74">
        <v>88198</v>
      </c>
      <c r="V31" s="74">
        <v>93517</v>
      </c>
      <c r="W31" s="74">
        <v>0</v>
      </c>
      <c r="X31" s="74">
        <v>0</v>
      </c>
      <c r="Y31" s="74">
        <v>0</v>
      </c>
      <c r="Z31" s="54" t="s">
        <v>816</v>
      </c>
      <c r="AA31" s="53" t="s">
        <v>817</v>
      </c>
      <c r="AB31" s="74">
        <v>22507</v>
      </c>
      <c r="AC31" s="74">
        <v>0</v>
      </c>
      <c r="AD31" s="74">
        <v>22507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550</v>
      </c>
      <c r="B32" s="54" t="s">
        <v>599</v>
      </c>
      <c r="C32" s="53" t="s">
        <v>600</v>
      </c>
      <c r="D32" s="74">
        <f t="shared" si="7"/>
        <v>58905</v>
      </c>
      <c r="E32" s="74">
        <f t="shared" si="8"/>
        <v>0</v>
      </c>
      <c r="F32" s="74">
        <f t="shared" si="9"/>
        <v>58905</v>
      </c>
      <c r="G32" s="74">
        <f t="shared" si="10"/>
        <v>0</v>
      </c>
      <c r="H32" s="74">
        <f t="shared" si="11"/>
        <v>39026</v>
      </c>
      <c r="I32" s="74">
        <f t="shared" si="12"/>
        <v>39026</v>
      </c>
      <c r="J32" s="54" t="s">
        <v>825</v>
      </c>
      <c r="K32" s="53" t="s">
        <v>826</v>
      </c>
      <c r="L32" s="74">
        <v>0</v>
      </c>
      <c r="M32" s="74">
        <v>0</v>
      </c>
      <c r="N32" s="74">
        <v>0</v>
      </c>
      <c r="O32" s="74">
        <v>0</v>
      </c>
      <c r="P32" s="74">
        <v>39026</v>
      </c>
      <c r="Q32" s="74">
        <v>39026</v>
      </c>
      <c r="R32" s="54" t="s">
        <v>816</v>
      </c>
      <c r="S32" s="53" t="s">
        <v>817</v>
      </c>
      <c r="T32" s="74">
        <v>58905</v>
      </c>
      <c r="U32" s="74">
        <v>0</v>
      </c>
      <c r="V32" s="74">
        <v>58905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550</v>
      </c>
      <c r="B33" s="54" t="s">
        <v>601</v>
      </c>
      <c r="C33" s="53" t="s">
        <v>602</v>
      </c>
      <c r="D33" s="74">
        <f t="shared" si="7"/>
        <v>865</v>
      </c>
      <c r="E33" s="74">
        <f t="shared" si="8"/>
        <v>138529</v>
      </c>
      <c r="F33" s="74">
        <f t="shared" si="9"/>
        <v>139394</v>
      </c>
      <c r="G33" s="74">
        <f t="shared" si="10"/>
        <v>510</v>
      </c>
      <c r="H33" s="74">
        <f t="shared" si="11"/>
        <v>37236</v>
      </c>
      <c r="I33" s="74">
        <f t="shared" si="12"/>
        <v>37746</v>
      </c>
      <c r="J33" s="54" t="s">
        <v>810</v>
      </c>
      <c r="K33" s="53" t="s">
        <v>811</v>
      </c>
      <c r="L33" s="74">
        <v>865</v>
      </c>
      <c r="M33" s="74">
        <v>138529</v>
      </c>
      <c r="N33" s="74">
        <v>139394</v>
      </c>
      <c r="O33" s="74">
        <v>510</v>
      </c>
      <c r="P33" s="74">
        <v>37236</v>
      </c>
      <c r="Q33" s="74">
        <v>37746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550</v>
      </c>
      <c r="B34" s="54" t="s">
        <v>603</v>
      </c>
      <c r="C34" s="53" t="s">
        <v>604</v>
      </c>
      <c r="D34" s="74">
        <f t="shared" si="7"/>
        <v>535</v>
      </c>
      <c r="E34" s="74">
        <f t="shared" si="8"/>
        <v>106395</v>
      </c>
      <c r="F34" s="74">
        <f t="shared" si="9"/>
        <v>106930</v>
      </c>
      <c r="G34" s="74">
        <f t="shared" si="10"/>
        <v>303</v>
      </c>
      <c r="H34" s="74">
        <f t="shared" si="11"/>
        <v>22529</v>
      </c>
      <c r="I34" s="74">
        <f t="shared" si="12"/>
        <v>22832</v>
      </c>
      <c r="J34" s="54" t="s">
        <v>810</v>
      </c>
      <c r="K34" s="53" t="s">
        <v>811</v>
      </c>
      <c r="L34" s="74">
        <v>535</v>
      </c>
      <c r="M34" s="74">
        <v>106395</v>
      </c>
      <c r="N34" s="74">
        <v>106930</v>
      </c>
      <c r="O34" s="74">
        <v>303</v>
      </c>
      <c r="P34" s="74">
        <v>22529</v>
      </c>
      <c r="Q34" s="74">
        <v>22832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550</v>
      </c>
      <c r="B35" s="54" t="s">
        <v>605</v>
      </c>
      <c r="C35" s="53" t="s">
        <v>606</v>
      </c>
      <c r="D35" s="74">
        <f t="shared" si="7"/>
        <v>251</v>
      </c>
      <c r="E35" s="74">
        <f t="shared" si="8"/>
        <v>38852</v>
      </c>
      <c r="F35" s="74">
        <f t="shared" si="9"/>
        <v>39103</v>
      </c>
      <c r="G35" s="74">
        <f t="shared" si="10"/>
        <v>126</v>
      </c>
      <c r="H35" s="74">
        <f t="shared" si="11"/>
        <v>9529</v>
      </c>
      <c r="I35" s="74">
        <f t="shared" si="12"/>
        <v>9655</v>
      </c>
      <c r="J35" s="54" t="s">
        <v>810</v>
      </c>
      <c r="K35" s="53" t="s">
        <v>811</v>
      </c>
      <c r="L35" s="74">
        <v>251</v>
      </c>
      <c r="M35" s="74">
        <v>38852</v>
      </c>
      <c r="N35" s="74">
        <v>39103</v>
      </c>
      <c r="O35" s="74">
        <v>126</v>
      </c>
      <c r="P35" s="74">
        <v>9529</v>
      </c>
      <c r="Q35" s="74">
        <v>9655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550</v>
      </c>
      <c r="B36" s="54" t="s">
        <v>607</v>
      </c>
      <c r="C36" s="53" t="s">
        <v>608</v>
      </c>
      <c r="D36" s="74">
        <f t="shared" si="7"/>
        <v>0</v>
      </c>
      <c r="E36" s="74">
        <f t="shared" si="8"/>
        <v>21968</v>
      </c>
      <c r="F36" s="74">
        <f t="shared" si="9"/>
        <v>21968</v>
      </c>
      <c r="G36" s="74">
        <f t="shared" si="10"/>
        <v>0</v>
      </c>
      <c r="H36" s="74">
        <f t="shared" si="11"/>
        <v>10175</v>
      </c>
      <c r="I36" s="74">
        <f t="shared" si="12"/>
        <v>10175</v>
      </c>
      <c r="J36" s="54" t="s">
        <v>820</v>
      </c>
      <c r="K36" s="53" t="s">
        <v>821</v>
      </c>
      <c r="L36" s="74">
        <v>0</v>
      </c>
      <c r="M36" s="74">
        <v>21968</v>
      </c>
      <c r="N36" s="74">
        <v>21968</v>
      </c>
      <c r="O36" s="74">
        <v>0</v>
      </c>
      <c r="P36" s="74">
        <v>10175</v>
      </c>
      <c r="Q36" s="74">
        <v>10175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550</v>
      </c>
      <c r="B37" s="54" t="s">
        <v>609</v>
      </c>
      <c r="C37" s="53" t="s">
        <v>610</v>
      </c>
      <c r="D37" s="74">
        <f t="shared" si="7"/>
        <v>0</v>
      </c>
      <c r="E37" s="74">
        <f t="shared" si="8"/>
        <v>54612</v>
      </c>
      <c r="F37" s="74">
        <f t="shared" si="9"/>
        <v>54612</v>
      </c>
      <c r="G37" s="74">
        <f t="shared" si="10"/>
        <v>0</v>
      </c>
      <c r="H37" s="74">
        <f t="shared" si="11"/>
        <v>29591</v>
      </c>
      <c r="I37" s="74">
        <f t="shared" si="12"/>
        <v>29591</v>
      </c>
      <c r="J37" s="54" t="s">
        <v>827</v>
      </c>
      <c r="K37" s="53" t="s">
        <v>828</v>
      </c>
      <c r="L37" s="74">
        <v>0</v>
      </c>
      <c r="M37" s="74">
        <v>54612</v>
      </c>
      <c r="N37" s="74">
        <v>54612</v>
      </c>
      <c r="O37" s="74">
        <v>0</v>
      </c>
      <c r="P37" s="74">
        <v>29591</v>
      </c>
      <c r="Q37" s="74">
        <v>29591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550</v>
      </c>
      <c r="B38" s="54" t="s">
        <v>611</v>
      </c>
      <c r="C38" s="53" t="s">
        <v>612</v>
      </c>
      <c r="D38" s="74">
        <f t="shared" si="7"/>
        <v>0</v>
      </c>
      <c r="E38" s="74">
        <f t="shared" si="8"/>
        <v>34389</v>
      </c>
      <c r="F38" s="74">
        <f t="shared" si="9"/>
        <v>34389</v>
      </c>
      <c r="G38" s="74">
        <f t="shared" si="10"/>
        <v>0</v>
      </c>
      <c r="H38" s="74">
        <f t="shared" si="11"/>
        <v>10686</v>
      </c>
      <c r="I38" s="74">
        <f t="shared" si="12"/>
        <v>10686</v>
      </c>
      <c r="J38" s="54" t="s">
        <v>820</v>
      </c>
      <c r="K38" s="53" t="s">
        <v>821</v>
      </c>
      <c r="L38" s="74">
        <v>0</v>
      </c>
      <c r="M38" s="74">
        <v>34389</v>
      </c>
      <c r="N38" s="74">
        <v>34389</v>
      </c>
      <c r="O38" s="74">
        <v>0</v>
      </c>
      <c r="P38" s="74">
        <v>10686</v>
      </c>
      <c r="Q38" s="74">
        <v>10686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550</v>
      </c>
      <c r="B39" s="54" t="s">
        <v>613</v>
      </c>
      <c r="C39" s="53" t="s">
        <v>614</v>
      </c>
      <c r="D39" s="74">
        <f t="shared" si="7"/>
        <v>0</v>
      </c>
      <c r="E39" s="74">
        <f t="shared" si="8"/>
        <v>38519</v>
      </c>
      <c r="F39" s="74">
        <f t="shared" si="9"/>
        <v>38519</v>
      </c>
      <c r="G39" s="74">
        <f t="shared" si="10"/>
        <v>0</v>
      </c>
      <c r="H39" s="74">
        <f t="shared" si="11"/>
        <v>15961</v>
      </c>
      <c r="I39" s="74">
        <f t="shared" si="12"/>
        <v>15961</v>
      </c>
      <c r="J39" s="54" t="s">
        <v>827</v>
      </c>
      <c r="K39" s="53" t="s">
        <v>828</v>
      </c>
      <c r="L39" s="74">
        <v>0</v>
      </c>
      <c r="M39" s="74">
        <v>38519</v>
      </c>
      <c r="N39" s="74">
        <v>38519</v>
      </c>
      <c r="O39" s="74">
        <v>0</v>
      </c>
      <c r="P39" s="74">
        <v>15961</v>
      </c>
      <c r="Q39" s="74">
        <v>15961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550</v>
      </c>
      <c r="B40" s="54" t="s">
        <v>615</v>
      </c>
      <c r="C40" s="53" t="s">
        <v>616</v>
      </c>
      <c r="D40" s="74">
        <f t="shared" si="7"/>
        <v>0</v>
      </c>
      <c r="E40" s="74">
        <f t="shared" si="8"/>
        <v>73855</v>
      </c>
      <c r="F40" s="74">
        <f t="shared" si="9"/>
        <v>73855</v>
      </c>
      <c r="G40" s="74">
        <f t="shared" si="10"/>
        <v>0</v>
      </c>
      <c r="H40" s="74">
        <f t="shared" si="11"/>
        <v>34066</v>
      </c>
      <c r="I40" s="74">
        <f t="shared" si="12"/>
        <v>34066</v>
      </c>
      <c r="J40" s="54" t="s">
        <v>820</v>
      </c>
      <c r="K40" s="53" t="s">
        <v>821</v>
      </c>
      <c r="L40" s="74">
        <v>0</v>
      </c>
      <c r="M40" s="74">
        <v>73855</v>
      </c>
      <c r="N40" s="74">
        <v>73855</v>
      </c>
      <c r="O40" s="74">
        <v>0</v>
      </c>
      <c r="P40" s="74">
        <v>34066</v>
      </c>
      <c r="Q40" s="74">
        <v>34066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550</v>
      </c>
      <c r="B41" s="54" t="s">
        <v>617</v>
      </c>
      <c r="C41" s="53" t="s">
        <v>618</v>
      </c>
      <c r="D41" s="74">
        <f t="shared" si="7"/>
        <v>0</v>
      </c>
      <c r="E41" s="74">
        <f t="shared" si="8"/>
        <v>82525</v>
      </c>
      <c r="F41" s="74">
        <f t="shared" si="9"/>
        <v>82525</v>
      </c>
      <c r="G41" s="74">
        <f t="shared" si="10"/>
        <v>0</v>
      </c>
      <c r="H41" s="74">
        <f t="shared" si="11"/>
        <v>37921</v>
      </c>
      <c r="I41" s="74">
        <f t="shared" si="12"/>
        <v>37921</v>
      </c>
      <c r="J41" s="54" t="s">
        <v>827</v>
      </c>
      <c r="K41" s="53" t="s">
        <v>828</v>
      </c>
      <c r="L41" s="74">
        <v>0</v>
      </c>
      <c r="M41" s="74">
        <v>82525</v>
      </c>
      <c r="N41" s="74">
        <v>82525</v>
      </c>
      <c r="O41" s="74">
        <v>0</v>
      </c>
      <c r="P41" s="74">
        <v>37921</v>
      </c>
      <c r="Q41" s="74">
        <v>37921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3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619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620</v>
      </c>
      <c r="B2" s="147" t="s">
        <v>621</v>
      </c>
      <c r="C2" s="156" t="s">
        <v>622</v>
      </c>
      <c r="D2" s="165" t="s">
        <v>623</v>
      </c>
      <c r="E2" s="166"/>
      <c r="F2" s="143" t="s">
        <v>624</v>
      </c>
      <c r="G2" s="60"/>
      <c r="H2" s="60"/>
      <c r="I2" s="118"/>
      <c r="J2" s="143" t="s">
        <v>625</v>
      </c>
      <c r="K2" s="60"/>
      <c r="L2" s="60"/>
      <c r="M2" s="118"/>
      <c r="N2" s="143" t="s">
        <v>626</v>
      </c>
      <c r="O2" s="60"/>
      <c r="P2" s="60"/>
      <c r="Q2" s="118"/>
      <c r="R2" s="143" t="s">
        <v>627</v>
      </c>
      <c r="S2" s="60"/>
      <c r="T2" s="60"/>
      <c r="U2" s="118"/>
      <c r="V2" s="143" t="s">
        <v>628</v>
      </c>
      <c r="W2" s="60"/>
      <c r="X2" s="60"/>
      <c r="Y2" s="118"/>
      <c r="Z2" s="143" t="s">
        <v>629</v>
      </c>
      <c r="AA2" s="60"/>
      <c r="AB2" s="60"/>
      <c r="AC2" s="118"/>
      <c r="AD2" s="143" t="s">
        <v>630</v>
      </c>
      <c r="AE2" s="60"/>
      <c r="AF2" s="60"/>
      <c r="AG2" s="118"/>
      <c r="AH2" s="143" t="s">
        <v>631</v>
      </c>
      <c r="AI2" s="60"/>
      <c r="AJ2" s="60"/>
      <c r="AK2" s="118"/>
      <c r="AL2" s="143" t="s">
        <v>632</v>
      </c>
      <c r="AM2" s="60"/>
      <c r="AN2" s="60"/>
      <c r="AO2" s="118"/>
      <c r="AP2" s="143" t="s">
        <v>633</v>
      </c>
      <c r="AQ2" s="60"/>
      <c r="AR2" s="60"/>
      <c r="AS2" s="118"/>
      <c r="AT2" s="143" t="s">
        <v>634</v>
      </c>
      <c r="AU2" s="60"/>
      <c r="AV2" s="60"/>
      <c r="AW2" s="118"/>
      <c r="AX2" s="143" t="s">
        <v>635</v>
      </c>
      <c r="AY2" s="60"/>
      <c r="AZ2" s="60"/>
      <c r="BA2" s="118"/>
      <c r="BB2" s="143" t="s">
        <v>636</v>
      </c>
      <c r="BC2" s="60"/>
      <c r="BD2" s="60"/>
      <c r="BE2" s="118"/>
      <c r="BF2" s="143" t="s">
        <v>637</v>
      </c>
      <c r="BG2" s="60"/>
      <c r="BH2" s="60"/>
      <c r="BI2" s="118"/>
      <c r="BJ2" s="143" t="s">
        <v>638</v>
      </c>
      <c r="BK2" s="60"/>
      <c r="BL2" s="60"/>
      <c r="BM2" s="118"/>
      <c r="BN2" s="143" t="s">
        <v>639</v>
      </c>
      <c r="BO2" s="60"/>
      <c r="BP2" s="60"/>
      <c r="BQ2" s="118"/>
      <c r="BR2" s="143" t="s">
        <v>640</v>
      </c>
      <c r="BS2" s="60"/>
      <c r="BT2" s="60"/>
      <c r="BU2" s="118"/>
      <c r="BV2" s="143" t="s">
        <v>641</v>
      </c>
      <c r="BW2" s="60"/>
      <c r="BX2" s="60"/>
      <c r="BY2" s="118"/>
      <c r="BZ2" s="143" t="s">
        <v>642</v>
      </c>
      <c r="CA2" s="60"/>
      <c r="CB2" s="60"/>
      <c r="CC2" s="118"/>
      <c r="CD2" s="143" t="s">
        <v>643</v>
      </c>
      <c r="CE2" s="60"/>
      <c r="CF2" s="60"/>
      <c r="CG2" s="118"/>
      <c r="CH2" s="143" t="s">
        <v>644</v>
      </c>
      <c r="CI2" s="60"/>
      <c r="CJ2" s="60"/>
      <c r="CK2" s="118"/>
      <c r="CL2" s="143" t="s">
        <v>645</v>
      </c>
      <c r="CM2" s="60"/>
      <c r="CN2" s="60"/>
      <c r="CO2" s="118"/>
      <c r="CP2" s="143" t="s">
        <v>646</v>
      </c>
      <c r="CQ2" s="60"/>
      <c r="CR2" s="60"/>
      <c r="CS2" s="118"/>
      <c r="CT2" s="143" t="s">
        <v>647</v>
      </c>
      <c r="CU2" s="60"/>
      <c r="CV2" s="60"/>
      <c r="CW2" s="118"/>
      <c r="CX2" s="143" t="s">
        <v>648</v>
      </c>
      <c r="CY2" s="60"/>
      <c r="CZ2" s="60"/>
      <c r="DA2" s="118"/>
      <c r="DB2" s="143" t="s">
        <v>649</v>
      </c>
      <c r="DC2" s="60"/>
      <c r="DD2" s="60"/>
      <c r="DE2" s="118"/>
      <c r="DF2" s="143" t="s">
        <v>650</v>
      </c>
      <c r="DG2" s="60"/>
      <c r="DH2" s="60"/>
      <c r="DI2" s="118"/>
      <c r="DJ2" s="143" t="s">
        <v>651</v>
      </c>
      <c r="DK2" s="60"/>
      <c r="DL2" s="60"/>
      <c r="DM2" s="118"/>
      <c r="DN2" s="143" t="s">
        <v>652</v>
      </c>
      <c r="DO2" s="60"/>
      <c r="DP2" s="60"/>
      <c r="DQ2" s="118"/>
      <c r="DR2" s="143" t="s">
        <v>653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654</v>
      </c>
      <c r="E4" s="159" t="s">
        <v>655</v>
      </c>
      <c r="F4" s="159" t="s">
        <v>656</v>
      </c>
      <c r="G4" s="159" t="s">
        <v>657</v>
      </c>
      <c r="H4" s="159" t="s">
        <v>654</v>
      </c>
      <c r="I4" s="159" t="s">
        <v>655</v>
      </c>
      <c r="J4" s="159" t="s">
        <v>656</v>
      </c>
      <c r="K4" s="159" t="s">
        <v>657</v>
      </c>
      <c r="L4" s="159" t="s">
        <v>654</v>
      </c>
      <c r="M4" s="159" t="s">
        <v>655</v>
      </c>
      <c r="N4" s="159" t="s">
        <v>656</v>
      </c>
      <c r="O4" s="159" t="s">
        <v>657</v>
      </c>
      <c r="P4" s="159" t="s">
        <v>654</v>
      </c>
      <c r="Q4" s="159" t="s">
        <v>655</v>
      </c>
      <c r="R4" s="159" t="s">
        <v>656</v>
      </c>
      <c r="S4" s="159" t="s">
        <v>657</v>
      </c>
      <c r="T4" s="159" t="s">
        <v>654</v>
      </c>
      <c r="U4" s="159" t="s">
        <v>655</v>
      </c>
      <c r="V4" s="159" t="s">
        <v>656</v>
      </c>
      <c r="W4" s="159" t="s">
        <v>657</v>
      </c>
      <c r="X4" s="159" t="s">
        <v>654</v>
      </c>
      <c r="Y4" s="159" t="s">
        <v>655</v>
      </c>
      <c r="Z4" s="159" t="s">
        <v>656</v>
      </c>
      <c r="AA4" s="159" t="s">
        <v>657</v>
      </c>
      <c r="AB4" s="159" t="s">
        <v>654</v>
      </c>
      <c r="AC4" s="159" t="s">
        <v>655</v>
      </c>
      <c r="AD4" s="159" t="s">
        <v>656</v>
      </c>
      <c r="AE4" s="159" t="s">
        <v>657</v>
      </c>
      <c r="AF4" s="159" t="s">
        <v>654</v>
      </c>
      <c r="AG4" s="159" t="s">
        <v>655</v>
      </c>
      <c r="AH4" s="159" t="s">
        <v>656</v>
      </c>
      <c r="AI4" s="159" t="s">
        <v>657</v>
      </c>
      <c r="AJ4" s="159" t="s">
        <v>654</v>
      </c>
      <c r="AK4" s="159" t="s">
        <v>655</v>
      </c>
      <c r="AL4" s="159" t="s">
        <v>656</v>
      </c>
      <c r="AM4" s="159" t="s">
        <v>657</v>
      </c>
      <c r="AN4" s="159" t="s">
        <v>654</v>
      </c>
      <c r="AO4" s="159" t="s">
        <v>655</v>
      </c>
      <c r="AP4" s="159" t="s">
        <v>656</v>
      </c>
      <c r="AQ4" s="159" t="s">
        <v>657</v>
      </c>
      <c r="AR4" s="159" t="s">
        <v>654</v>
      </c>
      <c r="AS4" s="159" t="s">
        <v>655</v>
      </c>
      <c r="AT4" s="159" t="s">
        <v>656</v>
      </c>
      <c r="AU4" s="159" t="s">
        <v>657</v>
      </c>
      <c r="AV4" s="159" t="s">
        <v>654</v>
      </c>
      <c r="AW4" s="159" t="s">
        <v>655</v>
      </c>
      <c r="AX4" s="159" t="s">
        <v>656</v>
      </c>
      <c r="AY4" s="159" t="s">
        <v>657</v>
      </c>
      <c r="AZ4" s="159" t="s">
        <v>654</v>
      </c>
      <c r="BA4" s="159" t="s">
        <v>655</v>
      </c>
      <c r="BB4" s="159" t="s">
        <v>656</v>
      </c>
      <c r="BC4" s="159" t="s">
        <v>657</v>
      </c>
      <c r="BD4" s="159" t="s">
        <v>654</v>
      </c>
      <c r="BE4" s="159" t="s">
        <v>655</v>
      </c>
      <c r="BF4" s="159" t="s">
        <v>656</v>
      </c>
      <c r="BG4" s="159" t="s">
        <v>657</v>
      </c>
      <c r="BH4" s="159" t="s">
        <v>654</v>
      </c>
      <c r="BI4" s="159" t="s">
        <v>655</v>
      </c>
      <c r="BJ4" s="159" t="s">
        <v>656</v>
      </c>
      <c r="BK4" s="159" t="s">
        <v>657</v>
      </c>
      <c r="BL4" s="159" t="s">
        <v>654</v>
      </c>
      <c r="BM4" s="159" t="s">
        <v>655</v>
      </c>
      <c r="BN4" s="159" t="s">
        <v>656</v>
      </c>
      <c r="BO4" s="159" t="s">
        <v>657</v>
      </c>
      <c r="BP4" s="159" t="s">
        <v>654</v>
      </c>
      <c r="BQ4" s="159" t="s">
        <v>655</v>
      </c>
      <c r="BR4" s="159" t="s">
        <v>656</v>
      </c>
      <c r="BS4" s="159" t="s">
        <v>657</v>
      </c>
      <c r="BT4" s="159" t="s">
        <v>654</v>
      </c>
      <c r="BU4" s="159" t="s">
        <v>655</v>
      </c>
      <c r="BV4" s="159" t="s">
        <v>656</v>
      </c>
      <c r="BW4" s="159" t="s">
        <v>657</v>
      </c>
      <c r="BX4" s="159" t="s">
        <v>654</v>
      </c>
      <c r="BY4" s="159" t="s">
        <v>655</v>
      </c>
      <c r="BZ4" s="159" t="s">
        <v>656</v>
      </c>
      <c r="CA4" s="159" t="s">
        <v>657</v>
      </c>
      <c r="CB4" s="159" t="s">
        <v>654</v>
      </c>
      <c r="CC4" s="159" t="s">
        <v>655</v>
      </c>
      <c r="CD4" s="159" t="s">
        <v>656</v>
      </c>
      <c r="CE4" s="159" t="s">
        <v>657</v>
      </c>
      <c r="CF4" s="159" t="s">
        <v>654</v>
      </c>
      <c r="CG4" s="159" t="s">
        <v>655</v>
      </c>
      <c r="CH4" s="159" t="s">
        <v>656</v>
      </c>
      <c r="CI4" s="159" t="s">
        <v>657</v>
      </c>
      <c r="CJ4" s="159" t="s">
        <v>654</v>
      </c>
      <c r="CK4" s="159" t="s">
        <v>655</v>
      </c>
      <c r="CL4" s="159" t="s">
        <v>656</v>
      </c>
      <c r="CM4" s="159" t="s">
        <v>657</v>
      </c>
      <c r="CN4" s="159" t="s">
        <v>654</v>
      </c>
      <c r="CO4" s="159" t="s">
        <v>655</v>
      </c>
      <c r="CP4" s="159" t="s">
        <v>656</v>
      </c>
      <c r="CQ4" s="159" t="s">
        <v>657</v>
      </c>
      <c r="CR4" s="159" t="s">
        <v>654</v>
      </c>
      <c r="CS4" s="159" t="s">
        <v>655</v>
      </c>
      <c r="CT4" s="159" t="s">
        <v>656</v>
      </c>
      <c r="CU4" s="159" t="s">
        <v>657</v>
      </c>
      <c r="CV4" s="159" t="s">
        <v>654</v>
      </c>
      <c r="CW4" s="159" t="s">
        <v>655</v>
      </c>
      <c r="CX4" s="159" t="s">
        <v>656</v>
      </c>
      <c r="CY4" s="159" t="s">
        <v>657</v>
      </c>
      <c r="CZ4" s="159" t="s">
        <v>654</v>
      </c>
      <c r="DA4" s="159" t="s">
        <v>655</v>
      </c>
      <c r="DB4" s="159" t="s">
        <v>656</v>
      </c>
      <c r="DC4" s="159" t="s">
        <v>657</v>
      </c>
      <c r="DD4" s="159" t="s">
        <v>654</v>
      </c>
      <c r="DE4" s="159" t="s">
        <v>655</v>
      </c>
      <c r="DF4" s="159" t="s">
        <v>656</v>
      </c>
      <c r="DG4" s="159" t="s">
        <v>657</v>
      </c>
      <c r="DH4" s="159" t="s">
        <v>654</v>
      </c>
      <c r="DI4" s="159" t="s">
        <v>655</v>
      </c>
      <c r="DJ4" s="159" t="s">
        <v>656</v>
      </c>
      <c r="DK4" s="159" t="s">
        <v>657</v>
      </c>
      <c r="DL4" s="159" t="s">
        <v>654</v>
      </c>
      <c r="DM4" s="159" t="s">
        <v>655</v>
      </c>
      <c r="DN4" s="159" t="s">
        <v>656</v>
      </c>
      <c r="DO4" s="159" t="s">
        <v>657</v>
      </c>
      <c r="DP4" s="159" t="s">
        <v>654</v>
      </c>
      <c r="DQ4" s="159" t="s">
        <v>655</v>
      </c>
      <c r="DR4" s="159" t="s">
        <v>656</v>
      </c>
      <c r="DS4" s="159" t="s">
        <v>657</v>
      </c>
      <c r="DT4" s="159" t="s">
        <v>654</v>
      </c>
      <c r="DU4" s="159" t="s">
        <v>655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658</v>
      </c>
      <c r="E6" s="142" t="s">
        <v>658</v>
      </c>
      <c r="F6" s="164"/>
      <c r="G6" s="161"/>
      <c r="H6" s="142" t="s">
        <v>658</v>
      </c>
      <c r="I6" s="142" t="s">
        <v>658</v>
      </c>
      <c r="J6" s="164"/>
      <c r="K6" s="161"/>
      <c r="L6" s="142" t="s">
        <v>658</v>
      </c>
      <c r="M6" s="142" t="s">
        <v>658</v>
      </c>
      <c r="N6" s="164"/>
      <c r="O6" s="161"/>
      <c r="P6" s="142" t="s">
        <v>658</v>
      </c>
      <c r="Q6" s="142" t="s">
        <v>658</v>
      </c>
      <c r="R6" s="164"/>
      <c r="S6" s="161"/>
      <c r="T6" s="142" t="s">
        <v>658</v>
      </c>
      <c r="U6" s="142" t="s">
        <v>658</v>
      </c>
      <c r="V6" s="164"/>
      <c r="W6" s="161"/>
      <c r="X6" s="142" t="s">
        <v>658</v>
      </c>
      <c r="Y6" s="142" t="s">
        <v>658</v>
      </c>
      <c r="Z6" s="164"/>
      <c r="AA6" s="161"/>
      <c r="AB6" s="142" t="s">
        <v>658</v>
      </c>
      <c r="AC6" s="142" t="s">
        <v>658</v>
      </c>
      <c r="AD6" s="164"/>
      <c r="AE6" s="161"/>
      <c r="AF6" s="142" t="s">
        <v>658</v>
      </c>
      <c r="AG6" s="142" t="s">
        <v>658</v>
      </c>
      <c r="AH6" s="164"/>
      <c r="AI6" s="161"/>
      <c r="AJ6" s="142" t="s">
        <v>658</v>
      </c>
      <c r="AK6" s="142" t="s">
        <v>658</v>
      </c>
      <c r="AL6" s="164"/>
      <c r="AM6" s="161"/>
      <c r="AN6" s="142" t="s">
        <v>658</v>
      </c>
      <c r="AO6" s="142" t="s">
        <v>658</v>
      </c>
      <c r="AP6" s="164"/>
      <c r="AQ6" s="161"/>
      <c r="AR6" s="142" t="s">
        <v>658</v>
      </c>
      <c r="AS6" s="142" t="s">
        <v>658</v>
      </c>
      <c r="AT6" s="164"/>
      <c r="AU6" s="161"/>
      <c r="AV6" s="142" t="s">
        <v>658</v>
      </c>
      <c r="AW6" s="142" t="s">
        <v>658</v>
      </c>
      <c r="AX6" s="164"/>
      <c r="AY6" s="161"/>
      <c r="AZ6" s="142" t="s">
        <v>658</v>
      </c>
      <c r="BA6" s="142" t="s">
        <v>658</v>
      </c>
      <c r="BB6" s="164"/>
      <c r="BC6" s="161"/>
      <c r="BD6" s="142" t="s">
        <v>658</v>
      </c>
      <c r="BE6" s="142" t="s">
        <v>658</v>
      </c>
      <c r="BF6" s="164"/>
      <c r="BG6" s="161"/>
      <c r="BH6" s="142" t="s">
        <v>658</v>
      </c>
      <c r="BI6" s="142" t="s">
        <v>658</v>
      </c>
      <c r="BJ6" s="164"/>
      <c r="BK6" s="161"/>
      <c r="BL6" s="142" t="s">
        <v>658</v>
      </c>
      <c r="BM6" s="142" t="s">
        <v>658</v>
      </c>
      <c r="BN6" s="164"/>
      <c r="BO6" s="161"/>
      <c r="BP6" s="142" t="s">
        <v>658</v>
      </c>
      <c r="BQ6" s="142" t="s">
        <v>658</v>
      </c>
      <c r="BR6" s="164"/>
      <c r="BS6" s="161"/>
      <c r="BT6" s="142" t="s">
        <v>658</v>
      </c>
      <c r="BU6" s="142" t="s">
        <v>658</v>
      </c>
      <c r="BV6" s="164"/>
      <c r="BW6" s="161"/>
      <c r="BX6" s="142" t="s">
        <v>658</v>
      </c>
      <c r="BY6" s="142" t="s">
        <v>658</v>
      </c>
      <c r="BZ6" s="164"/>
      <c r="CA6" s="161"/>
      <c r="CB6" s="142" t="s">
        <v>658</v>
      </c>
      <c r="CC6" s="142" t="s">
        <v>658</v>
      </c>
      <c r="CD6" s="164"/>
      <c r="CE6" s="161"/>
      <c r="CF6" s="142" t="s">
        <v>658</v>
      </c>
      <c r="CG6" s="142" t="s">
        <v>658</v>
      </c>
      <c r="CH6" s="164"/>
      <c r="CI6" s="161"/>
      <c r="CJ6" s="142" t="s">
        <v>658</v>
      </c>
      <c r="CK6" s="142" t="s">
        <v>658</v>
      </c>
      <c r="CL6" s="164"/>
      <c r="CM6" s="161"/>
      <c r="CN6" s="142" t="s">
        <v>658</v>
      </c>
      <c r="CO6" s="142" t="s">
        <v>658</v>
      </c>
      <c r="CP6" s="164"/>
      <c r="CQ6" s="161"/>
      <c r="CR6" s="142" t="s">
        <v>658</v>
      </c>
      <c r="CS6" s="142" t="s">
        <v>658</v>
      </c>
      <c r="CT6" s="164"/>
      <c r="CU6" s="161"/>
      <c r="CV6" s="142" t="s">
        <v>658</v>
      </c>
      <c r="CW6" s="142" t="s">
        <v>658</v>
      </c>
      <c r="CX6" s="164"/>
      <c r="CY6" s="161"/>
      <c r="CZ6" s="142" t="s">
        <v>658</v>
      </c>
      <c r="DA6" s="142" t="s">
        <v>658</v>
      </c>
      <c r="DB6" s="164"/>
      <c r="DC6" s="161"/>
      <c r="DD6" s="142" t="s">
        <v>658</v>
      </c>
      <c r="DE6" s="142" t="s">
        <v>658</v>
      </c>
      <c r="DF6" s="164"/>
      <c r="DG6" s="161"/>
      <c r="DH6" s="142" t="s">
        <v>658</v>
      </c>
      <c r="DI6" s="142" t="s">
        <v>658</v>
      </c>
      <c r="DJ6" s="164"/>
      <c r="DK6" s="161"/>
      <c r="DL6" s="142" t="s">
        <v>658</v>
      </c>
      <c r="DM6" s="142" t="s">
        <v>658</v>
      </c>
      <c r="DN6" s="164"/>
      <c r="DO6" s="161"/>
      <c r="DP6" s="142" t="s">
        <v>658</v>
      </c>
      <c r="DQ6" s="142" t="s">
        <v>658</v>
      </c>
      <c r="DR6" s="164"/>
      <c r="DS6" s="161"/>
      <c r="DT6" s="142" t="s">
        <v>658</v>
      </c>
      <c r="DU6" s="142" t="s">
        <v>658</v>
      </c>
    </row>
    <row r="7" spans="1:125" s="61" customFormat="1" ht="12" customHeight="1">
      <c r="A7" s="48" t="s">
        <v>659</v>
      </c>
      <c r="B7" s="48">
        <v>3000</v>
      </c>
      <c r="C7" s="48" t="s">
        <v>660</v>
      </c>
      <c r="D7" s="70">
        <f>SUM(D8:D23)</f>
        <v>5181665</v>
      </c>
      <c r="E7" s="70">
        <f>SUM(E8:E23)</f>
        <v>2577819</v>
      </c>
      <c r="F7" s="49">
        <f>COUNTIF(F8:F23,"&lt;&gt;")</f>
        <v>15</v>
      </c>
      <c r="G7" s="49">
        <f>COUNTIF(G8:G23,"&lt;&gt;")</f>
        <v>15</v>
      </c>
      <c r="H7" s="70">
        <f>SUM(H8:H23)</f>
        <v>3486673</v>
      </c>
      <c r="I7" s="70">
        <f>SUM(I8:I23)</f>
        <v>1482913</v>
      </c>
      <c r="J7" s="49">
        <f>COUNTIF(J8:J23,"&lt;&gt;")</f>
        <v>15</v>
      </c>
      <c r="K7" s="49">
        <f>COUNTIF(K8:K23,"&lt;&gt;")</f>
        <v>15</v>
      </c>
      <c r="L7" s="70">
        <f>SUM(L8:L23)</f>
        <v>903560</v>
      </c>
      <c r="M7" s="70">
        <f>SUM(M8:M23)</f>
        <v>584091</v>
      </c>
      <c r="N7" s="49">
        <f>COUNTIF(N8:N23,"&lt;&gt;")</f>
        <v>11</v>
      </c>
      <c r="O7" s="49">
        <f>COUNTIF(O8:O23,"&lt;&gt;")</f>
        <v>11</v>
      </c>
      <c r="P7" s="70">
        <f>SUM(P8:P23)</f>
        <v>558543</v>
      </c>
      <c r="Q7" s="70">
        <f>SUM(Q8:Q23)</f>
        <v>365615</v>
      </c>
      <c r="R7" s="49">
        <f>COUNTIF(R8:R23,"&lt;&gt;")</f>
        <v>6</v>
      </c>
      <c r="S7" s="49">
        <f>COUNTIF(S8:S23,"&lt;&gt;")</f>
        <v>6</v>
      </c>
      <c r="T7" s="70">
        <f>SUM(T8:T23)</f>
        <v>210382</v>
      </c>
      <c r="U7" s="70">
        <f>SUM(U8:U23)</f>
        <v>145200</v>
      </c>
      <c r="V7" s="49">
        <f>COUNTIF(V8:V23,"&lt;&gt;")</f>
        <v>1</v>
      </c>
      <c r="W7" s="49">
        <f>COUNTIF(W8:W23,"&lt;&gt;")</f>
        <v>1</v>
      </c>
      <c r="X7" s="70">
        <f>SUM(X8:X23)</f>
        <v>22507</v>
      </c>
      <c r="Y7" s="70">
        <f>SUM(Y8:Y23)</f>
        <v>0</v>
      </c>
      <c r="Z7" s="49">
        <f>COUNTIF(Z8:Z23,"&lt;&gt;")</f>
        <v>0</v>
      </c>
      <c r="AA7" s="49">
        <f>COUNTIF(AA8:AA23,"&lt;&gt;")</f>
        <v>0</v>
      </c>
      <c r="AB7" s="70">
        <f>SUM(AB8:AB23)</f>
        <v>0</v>
      </c>
      <c r="AC7" s="70">
        <f>SUM(AC8:AC23)</f>
        <v>0</v>
      </c>
      <c r="AD7" s="49">
        <f>COUNTIF(AD8:AD23,"&lt;&gt;")</f>
        <v>0</v>
      </c>
      <c r="AE7" s="49">
        <f>COUNTIF(AE8:AE23,"&lt;&gt;")</f>
        <v>0</v>
      </c>
      <c r="AF7" s="70">
        <f>SUM(AF8:AF23)</f>
        <v>0</v>
      </c>
      <c r="AG7" s="70">
        <f>SUM(AG8:AG23)</f>
        <v>0</v>
      </c>
      <c r="AH7" s="49">
        <f>COUNTIF(AH8:AH23,"&lt;&gt;")</f>
        <v>0</v>
      </c>
      <c r="AI7" s="49">
        <f>COUNTIF(AI8:AI23,"&lt;&gt;")</f>
        <v>0</v>
      </c>
      <c r="AJ7" s="70">
        <f>SUM(AJ8:AJ23)</f>
        <v>0</v>
      </c>
      <c r="AK7" s="70">
        <f>SUM(AK8:AK23)</f>
        <v>0</v>
      </c>
      <c r="AL7" s="49">
        <f>COUNTIF(AL8:AL23,"&lt;&gt;")</f>
        <v>0</v>
      </c>
      <c r="AM7" s="49">
        <f>COUNTIF(AM8:AM23,"&lt;&gt;")</f>
        <v>0</v>
      </c>
      <c r="AN7" s="70">
        <f>SUM(AN8:AN23)</f>
        <v>0</v>
      </c>
      <c r="AO7" s="70">
        <f>SUM(AO8:AO23)</f>
        <v>0</v>
      </c>
      <c r="AP7" s="49">
        <f>COUNTIF(AP8:AP23,"&lt;&gt;")</f>
        <v>0</v>
      </c>
      <c r="AQ7" s="49">
        <f>COUNTIF(AQ8:AQ23,"&lt;&gt;")</f>
        <v>0</v>
      </c>
      <c r="AR7" s="70">
        <f>SUM(AR8:AR23)</f>
        <v>0</v>
      </c>
      <c r="AS7" s="70">
        <f>SUM(AS8:AS23)</f>
        <v>0</v>
      </c>
      <c r="AT7" s="49">
        <f>COUNTIF(AT8:AT23,"&lt;&gt;")</f>
        <v>0</v>
      </c>
      <c r="AU7" s="49">
        <f>COUNTIF(AU8:AU23,"&lt;&gt;")</f>
        <v>0</v>
      </c>
      <c r="AV7" s="70">
        <f>SUM(AV8:AV23)</f>
        <v>0</v>
      </c>
      <c r="AW7" s="70">
        <f>SUM(AW8:AW23)</f>
        <v>0</v>
      </c>
      <c r="AX7" s="49">
        <f>COUNTIF(AX8:AX23,"&lt;&gt;")</f>
        <v>0</v>
      </c>
      <c r="AY7" s="49">
        <f>COUNTIF(AY8:AY23,"&lt;&gt;")</f>
        <v>0</v>
      </c>
      <c r="AZ7" s="70">
        <f>SUM(AZ8:AZ23)</f>
        <v>0</v>
      </c>
      <c r="BA7" s="70">
        <f>SUM(BA8:BA23)</f>
        <v>0</v>
      </c>
      <c r="BB7" s="49">
        <f>COUNTIF(BB8:BB23,"&lt;&gt;")</f>
        <v>0</v>
      </c>
      <c r="BC7" s="49">
        <f>COUNTIF(BC8:BC23,"&lt;&gt;")</f>
        <v>0</v>
      </c>
      <c r="BD7" s="70">
        <f>SUM(BD8:BD23)</f>
        <v>0</v>
      </c>
      <c r="BE7" s="70">
        <f>SUM(BE8:BE23)</f>
        <v>0</v>
      </c>
      <c r="BF7" s="49">
        <f>COUNTIF(BF8:BF23,"&lt;&gt;")</f>
        <v>0</v>
      </c>
      <c r="BG7" s="49">
        <f>COUNTIF(BG8:BG23,"&lt;&gt;")</f>
        <v>0</v>
      </c>
      <c r="BH7" s="70">
        <f>SUM(BH8:BH23)</f>
        <v>0</v>
      </c>
      <c r="BI7" s="70">
        <f>SUM(BI8:BI23)</f>
        <v>0</v>
      </c>
      <c r="BJ7" s="49">
        <f>COUNTIF(BJ8:BJ23,"&lt;&gt;")</f>
        <v>0</v>
      </c>
      <c r="BK7" s="49">
        <f>COUNTIF(BK8:BK23,"&lt;&gt;")</f>
        <v>0</v>
      </c>
      <c r="BL7" s="70">
        <f>SUM(BL8:BL23)</f>
        <v>0</v>
      </c>
      <c r="BM7" s="70">
        <f>SUM(BM8:BM23)</f>
        <v>0</v>
      </c>
      <c r="BN7" s="49">
        <f>COUNTIF(BN8:BN23,"&lt;&gt;")</f>
        <v>0</v>
      </c>
      <c r="BO7" s="49">
        <f>COUNTIF(BO8:BO23,"&lt;&gt;")</f>
        <v>0</v>
      </c>
      <c r="BP7" s="70">
        <f>SUM(BP8:BP23)</f>
        <v>0</v>
      </c>
      <c r="BQ7" s="70">
        <f>SUM(BQ8:BQ23)</f>
        <v>0</v>
      </c>
      <c r="BR7" s="49">
        <f>COUNTIF(BR8:BR23,"&lt;&gt;")</f>
        <v>0</v>
      </c>
      <c r="BS7" s="49">
        <f>COUNTIF(BS8:BS23,"&lt;&gt;")</f>
        <v>0</v>
      </c>
      <c r="BT7" s="70">
        <f>SUM(BT8:BT23)</f>
        <v>0</v>
      </c>
      <c r="BU7" s="70">
        <f>SUM(BU8:BU23)</f>
        <v>0</v>
      </c>
      <c r="BV7" s="49">
        <f>COUNTIF(BV8:BV23,"&lt;&gt;")</f>
        <v>0</v>
      </c>
      <c r="BW7" s="49">
        <f>COUNTIF(BW8:BW23,"&lt;&gt;")</f>
        <v>0</v>
      </c>
      <c r="BX7" s="70">
        <f>SUM(BX8:BX23)</f>
        <v>0</v>
      </c>
      <c r="BY7" s="70">
        <f>SUM(BY8:BY23)</f>
        <v>0</v>
      </c>
      <c r="BZ7" s="49">
        <f>COUNTIF(BZ8:BZ23,"&lt;&gt;")</f>
        <v>0</v>
      </c>
      <c r="CA7" s="49">
        <f>COUNTIF(CA8:CA23,"&lt;&gt;")</f>
        <v>0</v>
      </c>
      <c r="CB7" s="70">
        <f>SUM(CB8:CB23)</f>
        <v>0</v>
      </c>
      <c r="CC7" s="70">
        <f>SUM(CC8:CC23)</f>
        <v>0</v>
      </c>
      <c r="CD7" s="49">
        <f>COUNTIF(CD8:CD23,"&lt;&gt;")</f>
        <v>0</v>
      </c>
      <c r="CE7" s="49">
        <f>COUNTIF(CE8:CE23,"&lt;&gt;")</f>
        <v>0</v>
      </c>
      <c r="CF7" s="70">
        <f>SUM(CF8:CF23)</f>
        <v>0</v>
      </c>
      <c r="CG7" s="70">
        <f>SUM(CG8:CG23)</f>
        <v>0</v>
      </c>
      <c r="CH7" s="49">
        <f>COUNTIF(CH8:CH23,"&lt;&gt;")</f>
        <v>0</v>
      </c>
      <c r="CI7" s="49">
        <f>COUNTIF(CI8:CI23,"&lt;&gt;")</f>
        <v>0</v>
      </c>
      <c r="CJ7" s="70">
        <f>SUM(CJ8:CJ23)</f>
        <v>0</v>
      </c>
      <c r="CK7" s="70">
        <f>SUM(CK8:CK23)</f>
        <v>0</v>
      </c>
      <c r="CL7" s="49">
        <f>COUNTIF(CL8:CL23,"&lt;&gt;")</f>
        <v>0</v>
      </c>
      <c r="CM7" s="49">
        <f>COUNTIF(CM8:CM23,"&lt;&gt;")</f>
        <v>0</v>
      </c>
      <c r="CN7" s="70">
        <f>SUM(CN8:CN23)</f>
        <v>0</v>
      </c>
      <c r="CO7" s="70">
        <f>SUM(CO8:CO23)</f>
        <v>0</v>
      </c>
      <c r="CP7" s="49">
        <f>COUNTIF(CP8:CP23,"&lt;&gt;")</f>
        <v>0</v>
      </c>
      <c r="CQ7" s="49">
        <f>COUNTIF(CQ8:CQ23,"&lt;&gt;")</f>
        <v>0</v>
      </c>
      <c r="CR7" s="70">
        <f>SUM(CR8:CR23)</f>
        <v>0</v>
      </c>
      <c r="CS7" s="70">
        <f>SUM(CS8:CS23)</f>
        <v>0</v>
      </c>
      <c r="CT7" s="49"/>
      <c r="CU7" s="49">
        <f>COUNTIF(CU8:CU23,"&lt;&gt;")</f>
        <v>0</v>
      </c>
      <c r="CV7" s="70">
        <f>COUNTIF(CV8:CV23,"&lt;&gt;")</f>
        <v>16</v>
      </c>
      <c r="CW7" s="70">
        <f>SUM(CW8:CW23)</f>
        <v>0</v>
      </c>
      <c r="CX7" s="49">
        <f>COUNTIF(CX8:CX23,"&lt;&gt;")</f>
        <v>0</v>
      </c>
      <c r="CY7" s="49">
        <f>COUNTIF(CY8:CY23,"&lt;&gt;")</f>
        <v>0</v>
      </c>
      <c r="CZ7" s="70">
        <f>SUM(CZ8:CZ23)</f>
        <v>0</v>
      </c>
      <c r="DA7" s="70">
        <f>SUM(DA8:DA23)</f>
        <v>0</v>
      </c>
      <c r="DB7" s="49">
        <f>COUNTIF(DB8:DB23,"&lt;&gt;")</f>
        <v>0</v>
      </c>
      <c r="DC7" s="49">
        <f>COUNTIF(DC8:DC23,"&lt;&gt;")</f>
        <v>0</v>
      </c>
      <c r="DD7" s="70">
        <f>SUM(DD8:DD23)</f>
        <v>0</v>
      </c>
      <c r="DE7" s="70">
        <f>SUM(DE8:DE23)</f>
        <v>0</v>
      </c>
      <c r="DF7" s="49">
        <f>COUNTIF(DF8:DF23,"&lt;&gt;")</f>
        <v>0</v>
      </c>
      <c r="DG7" s="49">
        <f>COUNTIF(DG8:DG23,"&lt;&gt;")</f>
        <v>0</v>
      </c>
      <c r="DH7" s="70">
        <f>SUM(DH8:DH23)</f>
        <v>0</v>
      </c>
      <c r="DI7" s="70">
        <f>SUM(DI8:DI23)</f>
        <v>0</v>
      </c>
      <c r="DJ7" s="49">
        <f>COUNTIF(DJ8:DJ23,"&lt;&gt;")</f>
        <v>0</v>
      </c>
      <c r="DK7" s="49">
        <f>COUNTIF(DK8:DK23,"&lt;&gt;")</f>
        <v>0</v>
      </c>
      <c r="DL7" s="70">
        <f>SUM(DL8:DL23)</f>
        <v>0</v>
      </c>
      <c r="DM7" s="70">
        <f>SUM(DM8:DM23)</f>
        <v>0</v>
      </c>
      <c r="DN7" s="49">
        <f>COUNTIF(DN8:DN23,"&lt;&gt;")</f>
        <v>0</v>
      </c>
      <c r="DO7" s="49">
        <f>COUNTIF(DO8:DO23,"&lt;&gt;")</f>
        <v>0</v>
      </c>
      <c r="DP7" s="70">
        <f>SUM(DP8:DP23)</f>
        <v>0</v>
      </c>
      <c r="DQ7" s="70">
        <f>SUM(DQ8:DQ23)</f>
        <v>0</v>
      </c>
      <c r="DR7" s="49">
        <f>COUNTIF(DR8:DR23,"&lt;&gt;")</f>
        <v>0</v>
      </c>
      <c r="DS7" s="49">
        <f>COUNTIF(DS8:DS23,"&lt;&gt;")</f>
        <v>0</v>
      </c>
      <c r="DT7" s="70">
        <f>SUM(DT8:DT23)</f>
        <v>0</v>
      </c>
      <c r="DU7" s="70">
        <f>SUM(DU8:DU23)</f>
        <v>0</v>
      </c>
    </row>
    <row r="8" spans="1:125" s="50" customFormat="1" ht="12" customHeight="1">
      <c r="A8" s="51" t="s">
        <v>659</v>
      </c>
      <c r="B8" s="64" t="s">
        <v>661</v>
      </c>
      <c r="C8" s="51" t="s">
        <v>662</v>
      </c>
      <c r="D8" s="72">
        <f aca="true" t="shared" si="0" ref="D8:D23">SUM(H8,L8,P8,T8,X8,AB8,AF8,AJ8,AN8,AR8,AV8,AZ8,BD8,BH8,BL8,BP8,BT8,BX8,CB8,CF8,CJ8,CN8,CR8,CV8,CZ8,DD8,DH8,DL8,DP8,DT8)</f>
        <v>0</v>
      </c>
      <c r="E8" s="72">
        <f aca="true" t="shared" si="1" ref="E8:E23">SUM(I8,M8,Q8,U8,Y8,AC8,AG8,AK8,AO8,AS8,AW8,BA8,BE8,BI8,BM8,BQ8,BU8,BY8,CC8,CG8,CK8,CO8,CS8,CW8,DA8,DE8,DI8,DM8,DQ8,DU8)</f>
        <v>272213</v>
      </c>
      <c r="F8" s="66" t="s">
        <v>831</v>
      </c>
      <c r="G8" s="52" t="s">
        <v>832</v>
      </c>
      <c r="H8" s="72">
        <v>0</v>
      </c>
      <c r="I8" s="72">
        <v>130365</v>
      </c>
      <c r="J8" s="66" t="s">
        <v>833</v>
      </c>
      <c r="K8" s="52" t="s">
        <v>834</v>
      </c>
      <c r="L8" s="72">
        <v>0</v>
      </c>
      <c r="M8" s="72">
        <v>119995</v>
      </c>
      <c r="N8" s="66" t="s">
        <v>835</v>
      </c>
      <c r="O8" s="52" t="s">
        <v>836</v>
      </c>
      <c r="P8" s="72">
        <v>0</v>
      </c>
      <c r="Q8" s="72">
        <v>21853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659</v>
      </c>
      <c r="B9" s="64" t="s">
        <v>663</v>
      </c>
      <c r="C9" s="51" t="s">
        <v>664</v>
      </c>
      <c r="D9" s="72">
        <f t="shared" si="0"/>
        <v>373327</v>
      </c>
      <c r="E9" s="72">
        <f t="shared" si="1"/>
        <v>168287</v>
      </c>
      <c r="F9" s="66" t="s">
        <v>837</v>
      </c>
      <c r="G9" s="52" t="s">
        <v>838</v>
      </c>
      <c r="H9" s="72">
        <v>197671</v>
      </c>
      <c r="I9" s="72">
        <v>84814</v>
      </c>
      <c r="J9" s="66" t="s">
        <v>839</v>
      </c>
      <c r="K9" s="52" t="s">
        <v>840</v>
      </c>
      <c r="L9" s="72">
        <v>82525</v>
      </c>
      <c r="M9" s="72">
        <v>37921</v>
      </c>
      <c r="N9" s="66" t="s">
        <v>841</v>
      </c>
      <c r="O9" s="52" t="s">
        <v>842</v>
      </c>
      <c r="P9" s="72">
        <v>54612</v>
      </c>
      <c r="Q9" s="72">
        <v>29591</v>
      </c>
      <c r="R9" s="66" t="s">
        <v>843</v>
      </c>
      <c r="S9" s="52" t="s">
        <v>844</v>
      </c>
      <c r="T9" s="72">
        <v>38519</v>
      </c>
      <c r="U9" s="72">
        <v>15961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659</v>
      </c>
      <c r="B10" s="64" t="s">
        <v>665</v>
      </c>
      <c r="C10" s="51" t="s">
        <v>666</v>
      </c>
      <c r="D10" s="72">
        <f t="shared" si="0"/>
        <v>0</v>
      </c>
      <c r="E10" s="72">
        <f t="shared" si="1"/>
        <v>227672</v>
      </c>
      <c r="F10" s="66" t="s">
        <v>845</v>
      </c>
      <c r="G10" s="52" t="s">
        <v>846</v>
      </c>
      <c r="H10" s="72">
        <v>0</v>
      </c>
      <c r="I10" s="72">
        <v>42848</v>
      </c>
      <c r="J10" s="66" t="s">
        <v>847</v>
      </c>
      <c r="K10" s="52" t="s">
        <v>848</v>
      </c>
      <c r="L10" s="72">
        <v>0</v>
      </c>
      <c r="M10" s="72">
        <v>112511</v>
      </c>
      <c r="N10" s="66" t="s">
        <v>849</v>
      </c>
      <c r="O10" s="52" t="s">
        <v>850</v>
      </c>
      <c r="P10" s="72">
        <v>0</v>
      </c>
      <c r="Q10" s="72">
        <v>20822</v>
      </c>
      <c r="R10" s="66" t="s">
        <v>851</v>
      </c>
      <c r="S10" s="52" t="s">
        <v>852</v>
      </c>
      <c r="T10" s="72">
        <v>0</v>
      </c>
      <c r="U10" s="72">
        <v>51491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659</v>
      </c>
      <c r="B11" s="64" t="s">
        <v>667</v>
      </c>
      <c r="C11" s="51" t="s">
        <v>668</v>
      </c>
      <c r="D11" s="72">
        <f t="shared" si="0"/>
        <v>0</v>
      </c>
      <c r="E11" s="72">
        <f t="shared" si="1"/>
        <v>225765</v>
      </c>
      <c r="F11" s="66" t="s">
        <v>845</v>
      </c>
      <c r="G11" s="52" t="s">
        <v>846</v>
      </c>
      <c r="H11" s="72">
        <v>0</v>
      </c>
      <c r="I11" s="72">
        <v>63850</v>
      </c>
      <c r="J11" s="66" t="s">
        <v>831</v>
      </c>
      <c r="K11" s="52" t="s">
        <v>832</v>
      </c>
      <c r="L11" s="72">
        <v>0</v>
      </c>
      <c r="M11" s="72">
        <v>70069</v>
      </c>
      <c r="N11" s="66" t="s">
        <v>853</v>
      </c>
      <c r="O11" s="52" t="s">
        <v>854</v>
      </c>
      <c r="P11" s="72">
        <v>0</v>
      </c>
      <c r="Q11" s="72">
        <v>57819</v>
      </c>
      <c r="R11" s="66" t="s">
        <v>855</v>
      </c>
      <c r="S11" s="52" t="s">
        <v>856</v>
      </c>
      <c r="T11" s="72">
        <v>0</v>
      </c>
      <c r="U11" s="72">
        <v>34027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659</v>
      </c>
      <c r="B12" s="54" t="s">
        <v>669</v>
      </c>
      <c r="C12" s="53" t="s">
        <v>670</v>
      </c>
      <c r="D12" s="74">
        <f t="shared" si="0"/>
        <v>176616</v>
      </c>
      <c r="E12" s="74">
        <f t="shared" si="1"/>
        <v>0</v>
      </c>
      <c r="F12" s="54" t="s">
        <v>851</v>
      </c>
      <c r="G12" s="53" t="s">
        <v>852</v>
      </c>
      <c r="H12" s="74">
        <v>94002</v>
      </c>
      <c r="I12" s="74">
        <v>0</v>
      </c>
      <c r="J12" s="54" t="s">
        <v>845</v>
      </c>
      <c r="K12" s="53" t="s">
        <v>846</v>
      </c>
      <c r="L12" s="74">
        <v>82614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659</v>
      </c>
      <c r="B13" s="54" t="s">
        <v>671</v>
      </c>
      <c r="C13" s="53" t="s">
        <v>672</v>
      </c>
      <c r="D13" s="74">
        <f t="shared" si="0"/>
        <v>343852</v>
      </c>
      <c r="E13" s="74">
        <f t="shared" si="1"/>
        <v>134864</v>
      </c>
      <c r="F13" s="54" t="s">
        <v>857</v>
      </c>
      <c r="G13" s="53" t="s">
        <v>858</v>
      </c>
      <c r="H13" s="74">
        <v>213640</v>
      </c>
      <c r="I13" s="74">
        <v>79937</v>
      </c>
      <c r="J13" s="54" t="s">
        <v>859</v>
      </c>
      <c r="K13" s="53" t="s">
        <v>860</v>
      </c>
      <c r="L13" s="74">
        <v>21968</v>
      </c>
      <c r="M13" s="74">
        <v>10175</v>
      </c>
      <c r="N13" s="54" t="s">
        <v>861</v>
      </c>
      <c r="O13" s="53" t="s">
        <v>862</v>
      </c>
      <c r="P13" s="74">
        <v>34389</v>
      </c>
      <c r="Q13" s="74">
        <v>10686</v>
      </c>
      <c r="R13" s="54" t="s">
        <v>863</v>
      </c>
      <c r="S13" s="53" t="s">
        <v>864</v>
      </c>
      <c r="T13" s="74">
        <v>73855</v>
      </c>
      <c r="U13" s="74">
        <v>34066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659</v>
      </c>
      <c r="B14" s="54" t="s">
        <v>673</v>
      </c>
      <c r="C14" s="53" t="s">
        <v>674</v>
      </c>
      <c r="D14" s="74">
        <f t="shared" si="0"/>
        <v>839425</v>
      </c>
      <c r="E14" s="74">
        <f t="shared" si="1"/>
        <v>0</v>
      </c>
      <c r="F14" s="54" t="s">
        <v>845</v>
      </c>
      <c r="G14" s="53" t="s">
        <v>846</v>
      </c>
      <c r="H14" s="74">
        <v>376084</v>
      </c>
      <c r="I14" s="74">
        <v>0</v>
      </c>
      <c r="J14" s="54" t="s">
        <v>853</v>
      </c>
      <c r="K14" s="53" t="s">
        <v>854</v>
      </c>
      <c r="L14" s="74">
        <v>244914</v>
      </c>
      <c r="M14" s="74">
        <v>0</v>
      </c>
      <c r="N14" s="54" t="s">
        <v>855</v>
      </c>
      <c r="O14" s="53" t="s">
        <v>856</v>
      </c>
      <c r="P14" s="74">
        <v>218427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659</v>
      </c>
      <c r="B15" s="54" t="s">
        <v>675</v>
      </c>
      <c r="C15" s="53" t="s">
        <v>676</v>
      </c>
      <c r="D15" s="74">
        <f t="shared" si="0"/>
        <v>1069362</v>
      </c>
      <c r="E15" s="74">
        <f t="shared" si="1"/>
        <v>388477</v>
      </c>
      <c r="F15" s="54" t="s">
        <v>865</v>
      </c>
      <c r="G15" s="53" t="s">
        <v>866</v>
      </c>
      <c r="H15" s="74">
        <v>936062</v>
      </c>
      <c r="I15" s="74">
        <v>338204</v>
      </c>
      <c r="J15" s="54" t="s">
        <v>867</v>
      </c>
      <c r="K15" s="53" t="s">
        <v>868</v>
      </c>
      <c r="L15" s="74">
        <v>69350</v>
      </c>
      <c r="M15" s="74">
        <v>23126</v>
      </c>
      <c r="N15" s="54" t="s">
        <v>869</v>
      </c>
      <c r="O15" s="53" t="s">
        <v>870</v>
      </c>
      <c r="P15" s="74">
        <v>63950</v>
      </c>
      <c r="Q15" s="74">
        <v>27147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659</v>
      </c>
      <c r="B16" s="54" t="s">
        <v>677</v>
      </c>
      <c r="C16" s="53" t="s">
        <v>678</v>
      </c>
      <c r="D16" s="74">
        <f t="shared" si="0"/>
        <v>0</v>
      </c>
      <c r="E16" s="74">
        <f t="shared" si="1"/>
        <v>361549</v>
      </c>
      <c r="F16" s="54" t="s">
        <v>845</v>
      </c>
      <c r="G16" s="53" t="s">
        <v>846</v>
      </c>
      <c r="H16" s="74">
        <v>0</v>
      </c>
      <c r="I16" s="74">
        <v>139281</v>
      </c>
      <c r="J16" s="54" t="s">
        <v>871</v>
      </c>
      <c r="K16" s="53" t="s">
        <v>872</v>
      </c>
      <c r="L16" s="74">
        <v>0</v>
      </c>
      <c r="M16" s="74">
        <v>60893</v>
      </c>
      <c r="N16" s="54" t="s">
        <v>873</v>
      </c>
      <c r="O16" s="53" t="s">
        <v>874</v>
      </c>
      <c r="P16" s="74">
        <v>0</v>
      </c>
      <c r="Q16" s="74">
        <v>161375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659</v>
      </c>
      <c r="B17" s="54" t="s">
        <v>679</v>
      </c>
      <c r="C17" s="53" t="s">
        <v>680</v>
      </c>
      <c r="D17" s="74">
        <f t="shared" si="0"/>
        <v>602969</v>
      </c>
      <c r="E17" s="74">
        <f t="shared" si="1"/>
        <v>0</v>
      </c>
      <c r="F17" s="54" t="s">
        <v>875</v>
      </c>
      <c r="G17" s="53" t="s">
        <v>876</v>
      </c>
      <c r="H17" s="74">
        <v>509452</v>
      </c>
      <c r="I17" s="74">
        <v>0</v>
      </c>
      <c r="J17" s="54" t="s">
        <v>877</v>
      </c>
      <c r="K17" s="53" t="s">
        <v>878</v>
      </c>
      <c r="L17" s="74">
        <v>93517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659</v>
      </c>
      <c r="B18" s="54" t="s">
        <v>681</v>
      </c>
      <c r="C18" s="53" t="s">
        <v>682</v>
      </c>
      <c r="D18" s="74">
        <f t="shared" si="0"/>
        <v>0</v>
      </c>
      <c r="E18" s="74">
        <f t="shared" si="1"/>
        <v>122142</v>
      </c>
      <c r="F18" s="54" t="s">
        <v>879</v>
      </c>
      <c r="G18" s="53" t="s">
        <v>880</v>
      </c>
      <c r="H18" s="74">
        <v>0</v>
      </c>
      <c r="I18" s="74">
        <v>83116</v>
      </c>
      <c r="J18" s="54" t="s">
        <v>881</v>
      </c>
      <c r="K18" s="53" t="s">
        <v>882</v>
      </c>
      <c r="L18" s="74">
        <v>0</v>
      </c>
      <c r="M18" s="74">
        <v>39026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659</v>
      </c>
      <c r="B19" s="54" t="s">
        <v>683</v>
      </c>
      <c r="C19" s="53" t="s">
        <v>684</v>
      </c>
      <c r="D19" s="74">
        <f t="shared" si="0"/>
        <v>568239</v>
      </c>
      <c r="E19" s="74">
        <f t="shared" si="1"/>
        <v>178137</v>
      </c>
      <c r="F19" s="54" t="s">
        <v>883</v>
      </c>
      <c r="G19" s="53" t="s">
        <v>884</v>
      </c>
      <c r="H19" s="74">
        <v>282812</v>
      </c>
      <c r="I19" s="74">
        <v>107904</v>
      </c>
      <c r="J19" s="54" t="s">
        <v>885</v>
      </c>
      <c r="K19" s="53" t="s">
        <v>886</v>
      </c>
      <c r="L19" s="74">
        <v>139394</v>
      </c>
      <c r="M19" s="74">
        <v>37746</v>
      </c>
      <c r="N19" s="54" t="s">
        <v>887</v>
      </c>
      <c r="O19" s="53" t="s">
        <v>888</v>
      </c>
      <c r="P19" s="74">
        <v>106930</v>
      </c>
      <c r="Q19" s="74">
        <v>22832</v>
      </c>
      <c r="R19" s="54" t="s">
        <v>889</v>
      </c>
      <c r="S19" s="53" t="s">
        <v>890</v>
      </c>
      <c r="T19" s="74">
        <v>39103</v>
      </c>
      <c r="U19" s="74">
        <v>9655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659</v>
      </c>
      <c r="B20" s="54" t="s">
        <v>685</v>
      </c>
      <c r="C20" s="53" t="s">
        <v>686</v>
      </c>
      <c r="D20" s="74">
        <f t="shared" si="0"/>
        <v>738529</v>
      </c>
      <c r="E20" s="74">
        <f t="shared" si="1"/>
        <v>345818</v>
      </c>
      <c r="F20" s="54" t="s">
        <v>891</v>
      </c>
      <c r="G20" s="53" t="s">
        <v>892</v>
      </c>
      <c r="H20" s="74">
        <v>695028</v>
      </c>
      <c r="I20" s="74">
        <v>317503</v>
      </c>
      <c r="J20" s="54" t="s">
        <v>893</v>
      </c>
      <c r="K20" s="53" t="s">
        <v>894</v>
      </c>
      <c r="L20" s="74">
        <v>43501</v>
      </c>
      <c r="M20" s="74">
        <v>28315</v>
      </c>
      <c r="N20" s="54"/>
      <c r="O20" s="53"/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659</v>
      </c>
      <c r="B21" s="54" t="s">
        <v>688</v>
      </c>
      <c r="C21" s="53" t="s">
        <v>689</v>
      </c>
      <c r="D21" s="74">
        <f t="shared" si="0"/>
        <v>0</v>
      </c>
      <c r="E21" s="74">
        <f t="shared" si="1"/>
        <v>152895</v>
      </c>
      <c r="F21" s="54" t="s">
        <v>875</v>
      </c>
      <c r="G21" s="53" t="s">
        <v>876</v>
      </c>
      <c r="H21" s="74">
        <v>0</v>
      </c>
      <c r="I21" s="74">
        <v>95091</v>
      </c>
      <c r="J21" s="54" t="s">
        <v>895</v>
      </c>
      <c r="K21" s="53" t="s">
        <v>896</v>
      </c>
      <c r="L21" s="74">
        <v>0</v>
      </c>
      <c r="M21" s="74">
        <v>44314</v>
      </c>
      <c r="N21" s="54" t="s">
        <v>877</v>
      </c>
      <c r="O21" s="53" t="s">
        <v>878</v>
      </c>
      <c r="P21" s="74">
        <v>0</v>
      </c>
      <c r="Q21" s="74">
        <v>13490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659</v>
      </c>
      <c r="B22" s="54" t="s">
        <v>687</v>
      </c>
      <c r="C22" s="53" t="s">
        <v>690</v>
      </c>
      <c r="D22" s="74">
        <f t="shared" si="0"/>
        <v>0</v>
      </c>
      <c r="E22" s="74">
        <f t="shared" si="1"/>
        <v>0</v>
      </c>
      <c r="F22" s="54"/>
      <c r="G22" s="53"/>
      <c r="H22" s="74">
        <v>0</v>
      </c>
      <c r="I22" s="74">
        <v>0</v>
      </c>
      <c r="J22" s="54"/>
      <c r="K22" s="53"/>
      <c r="L22" s="74">
        <v>0</v>
      </c>
      <c r="M22" s="74">
        <v>0</v>
      </c>
      <c r="N22" s="54"/>
      <c r="O22" s="53"/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659</v>
      </c>
      <c r="B23" s="54" t="s">
        <v>691</v>
      </c>
      <c r="C23" s="53" t="s">
        <v>692</v>
      </c>
      <c r="D23" s="74">
        <f t="shared" si="0"/>
        <v>469346</v>
      </c>
      <c r="E23" s="74">
        <f t="shared" si="1"/>
        <v>0</v>
      </c>
      <c r="F23" s="54" t="s">
        <v>879</v>
      </c>
      <c r="G23" s="53" t="s">
        <v>880</v>
      </c>
      <c r="H23" s="74">
        <v>181922</v>
      </c>
      <c r="I23" s="74">
        <v>0</v>
      </c>
      <c r="J23" s="54" t="s">
        <v>875</v>
      </c>
      <c r="K23" s="53" t="s">
        <v>876</v>
      </c>
      <c r="L23" s="74">
        <v>125777</v>
      </c>
      <c r="M23" s="74">
        <v>0</v>
      </c>
      <c r="N23" s="54" t="s">
        <v>895</v>
      </c>
      <c r="O23" s="53" t="s">
        <v>896</v>
      </c>
      <c r="P23" s="74">
        <v>80235</v>
      </c>
      <c r="Q23" s="74">
        <v>0</v>
      </c>
      <c r="R23" s="54" t="s">
        <v>881</v>
      </c>
      <c r="S23" s="53" t="s">
        <v>882</v>
      </c>
      <c r="T23" s="74">
        <v>58905</v>
      </c>
      <c r="U23" s="74">
        <v>0</v>
      </c>
      <c r="V23" s="54" t="s">
        <v>877</v>
      </c>
      <c r="W23" s="53" t="s">
        <v>878</v>
      </c>
      <c r="X23" s="74">
        <v>22507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693</v>
      </c>
      <c r="D2" s="25" t="s">
        <v>107</v>
      </c>
      <c r="E2" s="144" t="s">
        <v>694</v>
      </c>
      <c r="F2" s="3"/>
      <c r="G2" s="3"/>
      <c r="H2" s="3"/>
      <c r="I2" s="3"/>
      <c r="J2" s="3"/>
      <c r="K2" s="3"/>
      <c r="L2" s="3" t="str">
        <f>LEFT(D2,2)</f>
        <v>03</v>
      </c>
      <c r="M2" s="3" t="str">
        <f>IF(L2&lt;&gt;"",VLOOKUP(L2,$AK$6:$AL$34,2,FALSE),"-")</f>
        <v>岩手県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695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696</v>
      </c>
      <c r="C6" s="192"/>
      <c r="D6" s="193"/>
      <c r="E6" s="13" t="s">
        <v>41</v>
      </c>
      <c r="F6" s="14" t="s">
        <v>43</v>
      </c>
      <c r="H6" s="169" t="s">
        <v>697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698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1934131</v>
      </c>
      <c r="F7" s="17">
        <f aca="true" t="shared" si="1" ref="F7:F12">AF14</f>
        <v>294</v>
      </c>
      <c r="H7" s="175" t="s">
        <v>543</v>
      </c>
      <c r="I7" s="175" t="s">
        <v>699</v>
      </c>
      <c r="J7" s="169" t="s">
        <v>85</v>
      </c>
      <c r="K7" s="171"/>
      <c r="L7" s="17">
        <f aca="true" t="shared" si="2" ref="L7:L12">AF21</f>
        <v>3221</v>
      </c>
      <c r="M7" s="17">
        <f aca="true" t="shared" si="3" ref="M7:M12">AF42</f>
        <v>0</v>
      </c>
      <c r="AC7" s="15" t="s">
        <v>77</v>
      </c>
      <c r="AD7" s="41" t="s">
        <v>700</v>
      </c>
      <c r="AE7" s="40" t="s">
        <v>701</v>
      </c>
      <c r="AF7" s="36">
        <f aca="true" ca="1" t="shared" si="4" ref="AF7:AF38">IF(AF$2=0,INDIRECT("'"&amp;AD7&amp;"'!"&amp;AE7&amp;$AI$2),0)</f>
        <v>1934131</v>
      </c>
      <c r="AG7" s="40"/>
      <c r="AH7" s="122" t="str">
        <f>+'廃棄物事業経費（歳入）'!B7</f>
        <v>03000</v>
      </c>
      <c r="AI7" s="2">
        <v>7</v>
      </c>
      <c r="AK7" s="26" t="s">
        <v>702</v>
      </c>
      <c r="AL7" s="28" t="s">
        <v>7</v>
      </c>
    </row>
    <row r="8" spans="2:38" ht="19.5" customHeight="1">
      <c r="B8" s="187" t="s">
        <v>703</v>
      </c>
      <c r="C8" s="189"/>
      <c r="D8" s="189"/>
      <c r="E8" s="17">
        <f t="shared" si="0"/>
        <v>7364</v>
      </c>
      <c r="F8" s="17">
        <f t="shared" si="1"/>
        <v>1048</v>
      </c>
      <c r="H8" s="178"/>
      <c r="I8" s="178"/>
      <c r="J8" s="169" t="s">
        <v>87</v>
      </c>
      <c r="K8" s="182"/>
      <c r="L8" s="17">
        <f t="shared" si="2"/>
        <v>4143447</v>
      </c>
      <c r="M8" s="17">
        <f t="shared" si="3"/>
        <v>36307</v>
      </c>
      <c r="AC8" s="15" t="s">
        <v>703</v>
      </c>
      <c r="AD8" s="41" t="s">
        <v>700</v>
      </c>
      <c r="AE8" s="40" t="s">
        <v>704</v>
      </c>
      <c r="AF8" s="36">
        <f ca="1" t="shared" si="4"/>
        <v>7364</v>
      </c>
      <c r="AG8" s="40"/>
      <c r="AH8" s="122" t="str">
        <f>+'廃棄物事業経費（歳入）'!B8</f>
        <v>03201</v>
      </c>
      <c r="AI8" s="2">
        <v>8</v>
      </c>
      <c r="AK8" s="26" t="s">
        <v>705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2216300</v>
      </c>
      <c r="F9" s="17">
        <f t="shared" si="1"/>
        <v>0</v>
      </c>
      <c r="H9" s="178"/>
      <c r="I9" s="178"/>
      <c r="J9" s="169" t="s">
        <v>89</v>
      </c>
      <c r="K9" s="171"/>
      <c r="L9" s="17">
        <f t="shared" si="2"/>
        <v>512024</v>
      </c>
      <c r="M9" s="17">
        <f t="shared" si="3"/>
        <v>0</v>
      </c>
      <c r="AC9" s="15" t="s">
        <v>80</v>
      </c>
      <c r="AD9" s="41" t="s">
        <v>700</v>
      </c>
      <c r="AE9" s="40" t="s">
        <v>706</v>
      </c>
      <c r="AF9" s="36">
        <f ca="1" t="shared" si="4"/>
        <v>2216300</v>
      </c>
      <c r="AG9" s="40"/>
      <c r="AH9" s="122" t="str">
        <f>+'廃棄物事業経費（歳入）'!B9</f>
        <v>03202</v>
      </c>
      <c r="AI9" s="2">
        <v>9</v>
      </c>
      <c r="AK9" s="26" t="s">
        <v>707</v>
      </c>
      <c r="AL9" s="28" t="s">
        <v>9</v>
      </c>
    </row>
    <row r="10" spans="2:38" ht="19.5" customHeight="1">
      <c r="B10" s="187" t="s">
        <v>708</v>
      </c>
      <c r="C10" s="189"/>
      <c r="D10" s="189"/>
      <c r="E10" s="17">
        <f t="shared" si="0"/>
        <v>1536200</v>
      </c>
      <c r="F10" s="17">
        <f t="shared" si="1"/>
        <v>1271125</v>
      </c>
      <c r="H10" s="178"/>
      <c r="I10" s="179"/>
      <c r="J10" s="169" t="s">
        <v>0</v>
      </c>
      <c r="K10" s="171"/>
      <c r="L10" s="17">
        <f t="shared" si="2"/>
        <v>0</v>
      </c>
      <c r="M10" s="17">
        <f t="shared" si="3"/>
        <v>0</v>
      </c>
      <c r="AC10" s="15" t="s">
        <v>708</v>
      </c>
      <c r="AD10" s="41" t="s">
        <v>700</v>
      </c>
      <c r="AE10" s="40" t="s">
        <v>709</v>
      </c>
      <c r="AF10" s="36">
        <f ca="1" t="shared" si="4"/>
        <v>1536200</v>
      </c>
      <c r="AG10" s="40"/>
      <c r="AH10" s="122" t="str">
        <f>+'廃棄物事業経費（歳入）'!B10</f>
        <v>03203</v>
      </c>
      <c r="AI10" s="2">
        <v>10</v>
      </c>
      <c r="AK10" s="26" t="s">
        <v>710</v>
      </c>
      <c r="AL10" s="28" t="s">
        <v>10</v>
      </c>
    </row>
    <row r="11" spans="2:38" ht="19.5" customHeight="1">
      <c r="B11" s="187" t="s">
        <v>711</v>
      </c>
      <c r="C11" s="189"/>
      <c r="D11" s="189"/>
      <c r="E11" s="17">
        <f t="shared" si="0"/>
        <v>5181665</v>
      </c>
      <c r="F11" s="17">
        <f t="shared" si="1"/>
        <v>2577819</v>
      </c>
      <c r="H11" s="178"/>
      <c r="I11" s="190" t="s">
        <v>57</v>
      </c>
      <c r="J11" s="190"/>
      <c r="K11" s="190"/>
      <c r="L11" s="17">
        <f t="shared" si="2"/>
        <v>317954</v>
      </c>
      <c r="M11" s="17">
        <f t="shared" si="3"/>
        <v>0</v>
      </c>
      <c r="AC11" s="15" t="s">
        <v>711</v>
      </c>
      <c r="AD11" s="41" t="s">
        <v>700</v>
      </c>
      <c r="AE11" s="40" t="s">
        <v>712</v>
      </c>
      <c r="AF11" s="36">
        <f ca="1" t="shared" si="4"/>
        <v>5181665</v>
      </c>
      <c r="AG11" s="40"/>
      <c r="AH11" s="122" t="str">
        <f>+'廃棄物事業経費（歳入）'!B11</f>
        <v>03205</v>
      </c>
      <c r="AI11" s="2">
        <v>11</v>
      </c>
      <c r="AK11" s="26" t="s">
        <v>713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1039043</v>
      </c>
      <c r="F12" s="17">
        <f t="shared" si="1"/>
        <v>35592</v>
      </c>
      <c r="H12" s="178"/>
      <c r="I12" s="190" t="s">
        <v>714</v>
      </c>
      <c r="J12" s="190"/>
      <c r="K12" s="190"/>
      <c r="L12" s="17">
        <f t="shared" si="2"/>
        <v>872905</v>
      </c>
      <c r="M12" s="17">
        <f t="shared" si="3"/>
        <v>2389</v>
      </c>
      <c r="AC12" s="15" t="s">
        <v>0</v>
      </c>
      <c r="AD12" s="41" t="s">
        <v>700</v>
      </c>
      <c r="AE12" s="40" t="s">
        <v>715</v>
      </c>
      <c r="AF12" s="36">
        <f ca="1" t="shared" si="4"/>
        <v>1039043</v>
      </c>
      <c r="AG12" s="40"/>
      <c r="AH12" s="122" t="str">
        <f>+'廃棄物事業経費（歳入）'!B12</f>
        <v>03206</v>
      </c>
      <c r="AI12" s="2">
        <v>12</v>
      </c>
      <c r="AK12" s="26" t="s">
        <v>716</v>
      </c>
      <c r="AL12" s="28" t="s">
        <v>12</v>
      </c>
    </row>
    <row r="13" spans="2:38" ht="19.5" customHeight="1">
      <c r="B13" s="183" t="s">
        <v>717</v>
      </c>
      <c r="C13" s="191"/>
      <c r="D13" s="191"/>
      <c r="E13" s="18">
        <f>SUM(E7:E12)</f>
        <v>11914703</v>
      </c>
      <c r="F13" s="18">
        <f>SUM(F7:F12)</f>
        <v>3885878</v>
      </c>
      <c r="H13" s="178"/>
      <c r="I13" s="172" t="s">
        <v>547</v>
      </c>
      <c r="J13" s="173"/>
      <c r="K13" s="174"/>
      <c r="L13" s="19">
        <f>SUM(L7:L12)</f>
        <v>5849551</v>
      </c>
      <c r="M13" s="19">
        <f>SUM(M7:M12)</f>
        <v>38696</v>
      </c>
      <c r="AC13" s="15" t="s">
        <v>54</v>
      </c>
      <c r="AD13" s="41" t="s">
        <v>700</v>
      </c>
      <c r="AE13" s="40" t="s">
        <v>718</v>
      </c>
      <c r="AF13" s="36">
        <f ca="1" t="shared" si="4"/>
        <v>11814852</v>
      </c>
      <c r="AG13" s="40"/>
      <c r="AH13" s="122" t="str">
        <f>+'廃棄物事業経費（歳入）'!B13</f>
        <v>03207</v>
      </c>
      <c r="AI13" s="2">
        <v>13</v>
      </c>
      <c r="AK13" s="26" t="s">
        <v>719</v>
      </c>
      <c r="AL13" s="28" t="s">
        <v>13</v>
      </c>
    </row>
    <row r="14" spans="2:38" ht="19.5" customHeight="1">
      <c r="B14" s="20"/>
      <c r="C14" s="185" t="s">
        <v>720</v>
      </c>
      <c r="D14" s="186"/>
      <c r="E14" s="22">
        <f>E13-E11</f>
        <v>6733038</v>
      </c>
      <c r="F14" s="22">
        <f>F13-F11</f>
        <v>1308059</v>
      </c>
      <c r="H14" s="179"/>
      <c r="I14" s="20"/>
      <c r="J14" s="24"/>
      <c r="K14" s="21" t="s">
        <v>720</v>
      </c>
      <c r="L14" s="23">
        <f>L13-L12</f>
        <v>4976646</v>
      </c>
      <c r="M14" s="23">
        <f>M13-M12</f>
        <v>36307</v>
      </c>
      <c r="AC14" s="15" t="s">
        <v>77</v>
      </c>
      <c r="AD14" s="41" t="s">
        <v>700</v>
      </c>
      <c r="AE14" s="40" t="s">
        <v>721</v>
      </c>
      <c r="AF14" s="36">
        <f ca="1" t="shared" si="4"/>
        <v>294</v>
      </c>
      <c r="AG14" s="40"/>
      <c r="AH14" s="122" t="str">
        <f>+'廃棄物事業経費（歳入）'!B14</f>
        <v>03208</v>
      </c>
      <c r="AI14" s="2">
        <v>14</v>
      </c>
      <c r="AK14" s="26" t="s">
        <v>722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11814852</v>
      </c>
      <c r="F15" s="17">
        <f>AF20</f>
        <v>2792984</v>
      </c>
      <c r="H15" s="175" t="s">
        <v>723</v>
      </c>
      <c r="I15" s="175" t="s">
        <v>724</v>
      </c>
      <c r="J15" s="16" t="s">
        <v>91</v>
      </c>
      <c r="K15" s="27"/>
      <c r="L15" s="17">
        <f aca="true" t="shared" si="5" ref="L15:L28">AF27</f>
        <v>1561619</v>
      </c>
      <c r="M15" s="17">
        <f aca="true" t="shared" si="6" ref="M15:M28">AF48</f>
        <v>680541</v>
      </c>
      <c r="AC15" s="15" t="s">
        <v>703</v>
      </c>
      <c r="AD15" s="41" t="s">
        <v>700</v>
      </c>
      <c r="AE15" s="40" t="s">
        <v>725</v>
      </c>
      <c r="AF15" s="36">
        <f ca="1" t="shared" si="4"/>
        <v>1048</v>
      </c>
      <c r="AG15" s="40"/>
      <c r="AH15" s="122" t="str">
        <f>+'廃棄物事業経費（歳入）'!B15</f>
        <v>03209</v>
      </c>
      <c r="AI15" s="2">
        <v>15</v>
      </c>
      <c r="AK15" s="26" t="s">
        <v>726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23729555</v>
      </c>
      <c r="F16" s="18">
        <f>SUM(F13,F15)</f>
        <v>6678862</v>
      </c>
      <c r="H16" s="176"/>
      <c r="I16" s="178"/>
      <c r="J16" s="178" t="s">
        <v>727</v>
      </c>
      <c r="K16" s="13" t="s">
        <v>93</v>
      </c>
      <c r="L16" s="17">
        <f t="shared" si="5"/>
        <v>731823</v>
      </c>
      <c r="M16" s="17">
        <f t="shared" si="6"/>
        <v>0</v>
      </c>
      <c r="AC16" s="15" t="s">
        <v>80</v>
      </c>
      <c r="AD16" s="41" t="s">
        <v>700</v>
      </c>
      <c r="AE16" s="40" t="s">
        <v>728</v>
      </c>
      <c r="AF16" s="36">
        <f ca="1" t="shared" si="4"/>
        <v>0</v>
      </c>
      <c r="AG16" s="40"/>
      <c r="AH16" s="122" t="str">
        <f>+'廃棄物事業経費（歳入）'!B16</f>
        <v>03210</v>
      </c>
      <c r="AI16" s="2">
        <v>16</v>
      </c>
      <c r="AK16" s="26" t="s">
        <v>729</v>
      </c>
      <c r="AL16" s="28" t="s">
        <v>16</v>
      </c>
    </row>
    <row r="17" spans="2:38" ht="19.5" customHeight="1">
      <c r="B17" s="20"/>
      <c r="C17" s="185" t="s">
        <v>720</v>
      </c>
      <c r="D17" s="186"/>
      <c r="E17" s="22">
        <f>SUM(E14:E15)</f>
        <v>18547890</v>
      </c>
      <c r="F17" s="22">
        <f>SUM(F14:F15)</f>
        <v>4101043</v>
      </c>
      <c r="H17" s="176"/>
      <c r="I17" s="178"/>
      <c r="J17" s="178"/>
      <c r="K17" s="13" t="s">
        <v>95</v>
      </c>
      <c r="L17" s="17">
        <f t="shared" si="5"/>
        <v>763862</v>
      </c>
      <c r="M17" s="17">
        <f t="shared" si="6"/>
        <v>85409</v>
      </c>
      <c r="AC17" s="15" t="s">
        <v>708</v>
      </c>
      <c r="AD17" s="41" t="s">
        <v>700</v>
      </c>
      <c r="AE17" s="40" t="s">
        <v>730</v>
      </c>
      <c r="AF17" s="36">
        <f ca="1" t="shared" si="4"/>
        <v>1271125</v>
      </c>
      <c r="AG17" s="40"/>
      <c r="AH17" s="122" t="str">
        <f>+'廃棄物事業経費（歳入）'!B17</f>
        <v>03211</v>
      </c>
      <c r="AI17" s="2">
        <v>17</v>
      </c>
      <c r="AK17" s="26" t="s">
        <v>731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70452</v>
      </c>
      <c r="M18" s="17">
        <f t="shared" si="6"/>
        <v>0</v>
      </c>
      <c r="AC18" s="15" t="s">
        <v>711</v>
      </c>
      <c r="AD18" s="41" t="s">
        <v>700</v>
      </c>
      <c r="AE18" s="40" t="s">
        <v>732</v>
      </c>
      <c r="AF18" s="36">
        <f ca="1" t="shared" si="4"/>
        <v>2577819</v>
      </c>
      <c r="AG18" s="40"/>
      <c r="AH18" s="122" t="str">
        <f>+'廃棄物事業経費（歳入）'!B18</f>
        <v>03213</v>
      </c>
      <c r="AI18" s="2">
        <v>18</v>
      </c>
      <c r="AK18" s="26" t="s">
        <v>733</v>
      </c>
      <c r="AL18" s="28" t="s">
        <v>18</v>
      </c>
    </row>
    <row r="19" spans="8:38" ht="19.5" customHeight="1">
      <c r="H19" s="176"/>
      <c r="I19" s="175" t="s">
        <v>734</v>
      </c>
      <c r="J19" s="169" t="s">
        <v>99</v>
      </c>
      <c r="K19" s="171"/>
      <c r="L19" s="17">
        <f t="shared" si="5"/>
        <v>158965</v>
      </c>
      <c r="M19" s="17">
        <f t="shared" si="6"/>
        <v>0</v>
      </c>
      <c r="AC19" s="15" t="s">
        <v>0</v>
      </c>
      <c r="AD19" s="41" t="s">
        <v>700</v>
      </c>
      <c r="AE19" s="40" t="s">
        <v>735</v>
      </c>
      <c r="AF19" s="36">
        <f ca="1" t="shared" si="4"/>
        <v>35592</v>
      </c>
      <c r="AG19" s="40"/>
      <c r="AH19" s="122" t="str">
        <f>+'廃棄物事業経費（歳入）'!B19</f>
        <v>03214</v>
      </c>
      <c r="AI19" s="2">
        <v>19</v>
      </c>
      <c r="AK19" s="26" t="s">
        <v>736</v>
      </c>
      <c r="AL19" s="28" t="s">
        <v>19</v>
      </c>
    </row>
    <row r="20" spans="2:38" ht="19.5" customHeight="1">
      <c r="B20" s="187" t="s">
        <v>737</v>
      </c>
      <c r="C20" s="188"/>
      <c r="D20" s="188"/>
      <c r="E20" s="29">
        <f>E11</f>
        <v>5181665</v>
      </c>
      <c r="F20" s="29">
        <f>F11</f>
        <v>2577819</v>
      </c>
      <c r="H20" s="176"/>
      <c r="I20" s="178"/>
      <c r="J20" s="169" t="s">
        <v>101</v>
      </c>
      <c r="K20" s="171"/>
      <c r="L20" s="17">
        <f t="shared" si="5"/>
        <v>3064598</v>
      </c>
      <c r="M20" s="17">
        <f t="shared" si="6"/>
        <v>1337886</v>
      </c>
      <c r="AC20" s="15" t="s">
        <v>54</v>
      </c>
      <c r="AD20" s="41" t="s">
        <v>700</v>
      </c>
      <c r="AE20" s="40" t="s">
        <v>738</v>
      </c>
      <c r="AF20" s="36">
        <f ca="1" t="shared" si="4"/>
        <v>2792984</v>
      </c>
      <c r="AG20" s="40"/>
      <c r="AH20" s="122" t="str">
        <f>+'廃棄物事業経費（歳入）'!B20</f>
        <v>03215</v>
      </c>
      <c r="AI20" s="2">
        <v>20</v>
      </c>
      <c r="AK20" s="26" t="s">
        <v>739</v>
      </c>
      <c r="AL20" s="28" t="s">
        <v>20</v>
      </c>
    </row>
    <row r="21" spans="2:38" ht="19.5" customHeight="1">
      <c r="B21" s="187" t="s">
        <v>740</v>
      </c>
      <c r="C21" s="187"/>
      <c r="D21" s="187"/>
      <c r="E21" s="29">
        <f>L12+L27</f>
        <v>5181665</v>
      </c>
      <c r="F21" s="29">
        <f>M12+M27</f>
        <v>2577819</v>
      </c>
      <c r="H21" s="176"/>
      <c r="I21" s="179"/>
      <c r="J21" s="169" t="s">
        <v>103</v>
      </c>
      <c r="K21" s="171"/>
      <c r="L21" s="17">
        <f t="shared" si="5"/>
        <v>258103</v>
      </c>
      <c r="M21" s="17">
        <f t="shared" si="6"/>
        <v>4822</v>
      </c>
      <c r="AB21" s="28" t="s">
        <v>41</v>
      </c>
      <c r="AC21" s="15" t="s">
        <v>741</v>
      </c>
      <c r="AD21" s="41" t="s">
        <v>742</v>
      </c>
      <c r="AE21" s="40" t="s">
        <v>701</v>
      </c>
      <c r="AF21" s="36">
        <f ca="1" t="shared" si="4"/>
        <v>3221</v>
      </c>
      <c r="AG21" s="40"/>
      <c r="AH21" s="122" t="str">
        <f>+'廃棄物事業経費（歳入）'!B21</f>
        <v>03301</v>
      </c>
      <c r="AI21" s="2">
        <v>21</v>
      </c>
      <c r="AK21" s="26" t="s">
        <v>743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26496</v>
      </c>
      <c r="M22" s="17">
        <f t="shared" si="6"/>
        <v>0</v>
      </c>
      <c r="AB22" s="28" t="s">
        <v>41</v>
      </c>
      <c r="AC22" s="15" t="s">
        <v>744</v>
      </c>
      <c r="AD22" s="41" t="s">
        <v>742</v>
      </c>
      <c r="AE22" s="40" t="s">
        <v>704</v>
      </c>
      <c r="AF22" s="36">
        <f ca="1" t="shared" si="4"/>
        <v>4143447</v>
      </c>
      <c r="AH22" s="122" t="str">
        <f>+'廃棄物事業経費（歳入）'!B22</f>
        <v>03302</v>
      </c>
      <c r="AI22" s="2">
        <v>22</v>
      </c>
      <c r="AK22" s="26" t="s">
        <v>745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746</v>
      </c>
      <c r="J23" s="172" t="s">
        <v>99</v>
      </c>
      <c r="K23" s="174"/>
      <c r="L23" s="17">
        <f t="shared" si="5"/>
        <v>2538255</v>
      </c>
      <c r="M23" s="17">
        <f t="shared" si="6"/>
        <v>1109520</v>
      </c>
      <c r="AB23" s="28" t="s">
        <v>41</v>
      </c>
      <c r="AC23" s="1" t="s">
        <v>747</v>
      </c>
      <c r="AD23" s="41" t="s">
        <v>742</v>
      </c>
      <c r="AE23" s="35" t="s">
        <v>706</v>
      </c>
      <c r="AF23" s="36">
        <f ca="1" t="shared" si="4"/>
        <v>512024</v>
      </c>
      <c r="AH23" s="122" t="str">
        <f>+'廃棄物事業経費（歳入）'!B23</f>
        <v>03303</v>
      </c>
      <c r="AI23" s="2">
        <v>23</v>
      </c>
      <c r="AK23" s="26" t="s">
        <v>748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3660751</v>
      </c>
      <c r="M24" s="17">
        <f t="shared" si="6"/>
        <v>694239</v>
      </c>
      <c r="AB24" s="28" t="s">
        <v>41</v>
      </c>
      <c r="AC24" s="15" t="s">
        <v>0</v>
      </c>
      <c r="AD24" s="41" t="s">
        <v>742</v>
      </c>
      <c r="AE24" s="40" t="s">
        <v>709</v>
      </c>
      <c r="AF24" s="36">
        <f ca="1" t="shared" si="4"/>
        <v>0</v>
      </c>
      <c r="AH24" s="122" t="str">
        <f>+'廃棄物事業経費（歳入）'!B24</f>
        <v>03305</v>
      </c>
      <c r="AI24" s="2">
        <v>24</v>
      </c>
      <c r="AK24" s="26" t="s">
        <v>749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193850</v>
      </c>
      <c r="M25" s="17">
        <f t="shared" si="6"/>
        <v>22140</v>
      </c>
      <c r="AB25" s="28" t="s">
        <v>41</v>
      </c>
      <c r="AC25" s="15" t="s">
        <v>57</v>
      </c>
      <c r="AD25" s="41" t="s">
        <v>742</v>
      </c>
      <c r="AE25" s="40" t="s">
        <v>712</v>
      </c>
      <c r="AF25" s="36">
        <f ca="1" t="shared" si="4"/>
        <v>317954</v>
      </c>
      <c r="AH25" s="122" t="str">
        <f>+'廃棄物事業経費（歳入）'!B25</f>
        <v>03321</v>
      </c>
      <c r="AI25" s="2">
        <v>25</v>
      </c>
      <c r="AK25" s="26" t="s">
        <v>750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23041</v>
      </c>
      <c r="M26" s="17">
        <f t="shared" si="6"/>
        <v>28956</v>
      </c>
      <c r="AB26" s="28" t="s">
        <v>41</v>
      </c>
      <c r="AC26" s="1" t="s">
        <v>714</v>
      </c>
      <c r="AD26" s="41" t="s">
        <v>742</v>
      </c>
      <c r="AE26" s="35" t="s">
        <v>715</v>
      </c>
      <c r="AF26" s="36">
        <f ca="1" t="shared" si="4"/>
        <v>872905</v>
      </c>
      <c r="AH26" s="122" t="str">
        <f>+'廃棄物事業経費（歳入）'!B26</f>
        <v>03322</v>
      </c>
      <c r="AI26" s="2">
        <v>26</v>
      </c>
      <c r="AK26" s="26" t="s">
        <v>751</v>
      </c>
      <c r="AL26" s="28" t="s">
        <v>26</v>
      </c>
    </row>
    <row r="27" spans="8:38" ht="19.5" customHeight="1">
      <c r="H27" s="176"/>
      <c r="I27" s="169" t="s">
        <v>714</v>
      </c>
      <c r="J27" s="170"/>
      <c r="K27" s="171"/>
      <c r="L27" s="17">
        <f t="shared" si="5"/>
        <v>4308760</v>
      </c>
      <c r="M27" s="17">
        <f t="shared" si="6"/>
        <v>2575430</v>
      </c>
      <c r="AB27" s="28" t="s">
        <v>41</v>
      </c>
      <c r="AC27" s="1" t="s">
        <v>752</v>
      </c>
      <c r="AD27" s="41" t="s">
        <v>742</v>
      </c>
      <c r="AE27" s="35" t="s">
        <v>753</v>
      </c>
      <c r="AF27" s="36">
        <f ca="1" t="shared" si="4"/>
        <v>1561619</v>
      </c>
      <c r="AH27" s="122" t="str">
        <f>+'廃棄物事業経費（歳入）'!B27</f>
        <v>03366</v>
      </c>
      <c r="AI27" s="2">
        <v>27</v>
      </c>
      <c r="AK27" s="26" t="s">
        <v>754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16255</v>
      </c>
      <c r="M28" s="17">
        <f t="shared" si="6"/>
        <v>0</v>
      </c>
      <c r="AB28" s="28" t="s">
        <v>41</v>
      </c>
      <c r="AC28" s="1" t="s">
        <v>755</v>
      </c>
      <c r="AD28" s="41" t="s">
        <v>742</v>
      </c>
      <c r="AE28" s="35" t="s">
        <v>721</v>
      </c>
      <c r="AF28" s="36">
        <f ca="1" t="shared" si="4"/>
        <v>731823</v>
      </c>
      <c r="AH28" s="122" t="str">
        <f>+'廃棄物事業経費（歳入）'!B28</f>
        <v>03381</v>
      </c>
      <c r="AI28" s="2">
        <v>28</v>
      </c>
      <c r="AK28" s="26" t="s">
        <v>756</v>
      </c>
      <c r="AL28" s="28" t="s">
        <v>28</v>
      </c>
    </row>
    <row r="29" spans="8:38" ht="19.5" customHeight="1">
      <c r="H29" s="176"/>
      <c r="I29" s="172" t="s">
        <v>547</v>
      </c>
      <c r="J29" s="173"/>
      <c r="K29" s="174"/>
      <c r="L29" s="19">
        <f>SUM(L15:L28)</f>
        <v>17376830</v>
      </c>
      <c r="M29" s="19">
        <f>SUM(M15:M28)</f>
        <v>6538943</v>
      </c>
      <c r="AB29" s="28" t="s">
        <v>41</v>
      </c>
      <c r="AC29" s="1" t="s">
        <v>757</v>
      </c>
      <c r="AD29" s="41" t="s">
        <v>742</v>
      </c>
      <c r="AE29" s="35" t="s">
        <v>725</v>
      </c>
      <c r="AF29" s="36">
        <f ca="1" t="shared" si="4"/>
        <v>763862</v>
      </c>
      <c r="AH29" s="122" t="str">
        <f>+'廃棄物事業経費（歳入）'!B29</f>
        <v>03402</v>
      </c>
      <c r="AI29" s="2">
        <v>29</v>
      </c>
      <c r="AK29" s="26" t="s">
        <v>758</v>
      </c>
      <c r="AL29" s="28" t="s">
        <v>29</v>
      </c>
    </row>
    <row r="30" spans="8:38" ht="19.5" customHeight="1">
      <c r="H30" s="177"/>
      <c r="I30" s="20"/>
      <c r="J30" s="24"/>
      <c r="K30" s="21" t="s">
        <v>720</v>
      </c>
      <c r="L30" s="23">
        <f>L29-L27</f>
        <v>13068070</v>
      </c>
      <c r="M30" s="23">
        <f>M29-M27</f>
        <v>3963513</v>
      </c>
      <c r="AB30" s="28" t="s">
        <v>41</v>
      </c>
      <c r="AC30" s="1" t="s">
        <v>759</v>
      </c>
      <c r="AD30" s="41" t="s">
        <v>742</v>
      </c>
      <c r="AE30" s="35" t="s">
        <v>728</v>
      </c>
      <c r="AF30" s="36">
        <f ca="1" t="shared" si="4"/>
        <v>70452</v>
      </c>
      <c r="AH30" s="122" t="str">
        <f>+'廃棄物事業経費（歳入）'!B30</f>
        <v>03422</v>
      </c>
      <c r="AI30" s="2">
        <v>30</v>
      </c>
      <c r="AK30" s="26" t="s">
        <v>760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503174</v>
      </c>
      <c r="M31" s="17">
        <f>AF62</f>
        <v>101223</v>
      </c>
      <c r="AB31" s="28" t="s">
        <v>41</v>
      </c>
      <c r="AC31" s="1" t="s">
        <v>761</v>
      </c>
      <c r="AD31" s="41" t="s">
        <v>742</v>
      </c>
      <c r="AE31" s="35" t="s">
        <v>732</v>
      </c>
      <c r="AF31" s="36">
        <f ca="1" t="shared" si="4"/>
        <v>158965</v>
      </c>
      <c r="AH31" s="122" t="str">
        <f>+'廃棄物事業経費（歳入）'!B31</f>
        <v>03441</v>
      </c>
      <c r="AI31" s="2">
        <v>31</v>
      </c>
      <c r="AK31" s="26" t="s">
        <v>762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23729555</v>
      </c>
      <c r="M32" s="19">
        <f>SUM(M13,M29,M31)</f>
        <v>6678862</v>
      </c>
      <c r="AB32" s="28" t="s">
        <v>41</v>
      </c>
      <c r="AC32" s="1" t="s">
        <v>763</v>
      </c>
      <c r="AD32" s="41" t="s">
        <v>742</v>
      </c>
      <c r="AE32" s="35" t="s">
        <v>735</v>
      </c>
      <c r="AF32" s="36">
        <f ca="1" t="shared" si="4"/>
        <v>3064598</v>
      </c>
      <c r="AH32" s="122" t="str">
        <f>+'廃棄物事業経費（歳入）'!B32</f>
        <v>03461</v>
      </c>
      <c r="AI32" s="2">
        <v>32</v>
      </c>
      <c r="AK32" s="26" t="s">
        <v>764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720</v>
      </c>
      <c r="L33" s="23">
        <f>SUM(L14,L30,L31)</f>
        <v>18547890</v>
      </c>
      <c r="M33" s="23">
        <f>SUM(M14,M30,M31)</f>
        <v>4101043</v>
      </c>
      <c r="AB33" s="28" t="s">
        <v>41</v>
      </c>
      <c r="AC33" s="1" t="s">
        <v>765</v>
      </c>
      <c r="AD33" s="41" t="s">
        <v>742</v>
      </c>
      <c r="AE33" s="35" t="s">
        <v>738</v>
      </c>
      <c r="AF33" s="36">
        <f ca="1" t="shared" si="4"/>
        <v>258103</v>
      </c>
      <c r="AH33" s="122" t="str">
        <f>+'廃棄物事業経費（歳入）'!B33</f>
        <v>03482</v>
      </c>
      <c r="AI33" s="2">
        <v>33</v>
      </c>
      <c r="AK33" s="26" t="s">
        <v>766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742</v>
      </c>
      <c r="AE34" s="35" t="s">
        <v>767</v>
      </c>
      <c r="AF34" s="36">
        <f ca="1" t="shared" si="4"/>
        <v>26496</v>
      </c>
      <c r="AH34" s="122" t="str">
        <f>+'廃棄物事業経費（歳入）'!B34</f>
        <v>03483</v>
      </c>
      <c r="AI34" s="2">
        <v>34</v>
      </c>
      <c r="AK34" s="26" t="s">
        <v>768</v>
      </c>
      <c r="AL34" s="28" t="s">
        <v>34</v>
      </c>
    </row>
    <row r="35" spans="28:35" ht="14.25" hidden="1">
      <c r="AB35" s="28" t="s">
        <v>41</v>
      </c>
      <c r="AC35" s="1" t="s">
        <v>769</v>
      </c>
      <c r="AD35" s="41" t="s">
        <v>742</v>
      </c>
      <c r="AE35" s="35" t="s">
        <v>770</v>
      </c>
      <c r="AF35" s="36">
        <f ca="1" t="shared" si="4"/>
        <v>2538255</v>
      </c>
      <c r="AH35" s="122" t="str">
        <f>+'廃棄物事業経費（歳入）'!B35</f>
        <v>03484</v>
      </c>
      <c r="AI35" s="2">
        <v>35</v>
      </c>
    </row>
    <row r="36" spans="28:35" ht="14.25" hidden="1">
      <c r="AB36" s="28" t="s">
        <v>41</v>
      </c>
      <c r="AC36" s="1" t="s">
        <v>771</v>
      </c>
      <c r="AD36" s="41" t="s">
        <v>742</v>
      </c>
      <c r="AE36" s="35" t="s">
        <v>772</v>
      </c>
      <c r="AF36" s="36">
        <f ca="1" t="shared" si="4"/>
        <v>3660751</v>
      </c>
      <c r="AH36" s="122" t="str">
        <f>+'廃棄物事業経費（歳入）'!B36</f>
        <v>03485</v>
      </c>
      <c r="AI36" s="2">
        <v>36</v>
      </c>
    </row>
    <row r="37" spans="28:35" ht="14.25" hidden="1">
      <c r="AB37" s="28" t="s">
        <v>41</v>
      </c>
      <c r="AC37" s="1" t="s">
        <v>773</v>
      </c>
      <c r="AD37" s="41" t="s">
        <v>742</v>
      </c>
      <c r="AE37" s="35" t="s">
        <v>774</v>
      </c>
      <c r="AF37" s="36">
        <f ca="1" t="shared" si="4"/>
        <v>193850</v>
      </c>
      <c r="AH37" s="122" t="str">
        <f>+'廃棄物事業経費（歳入）'!B37</f>
        <v>03501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742</v>
      </c>
      <c r="AE38" s="35" t="s">
        <v>775</v>
      </c>
      <c r="AF38" s="35">
        <f ca="1" t="shared" si="4"/>
        <v>23041</v>
      </c>
      <c r="AH38" s="122" t="str">
        <f>+'廃棄物事業経費（歳入）'!B38</f>
        <v>03503</v>
      </c>
      <c r="AI38" s="2">
        <v>38</v>
      </c>
    </row>
    <row r="39" spans="28:35" ht="14.25" hidden="1">
      <c r="AB39" s="28" t="s">
        <v>41</v>
      </c>
      <c r="AC39" s="1" t="s">
        <v>714</v>
      </c>
      <c r="AD39" s="41" t="s">
        <v>742</v>
      </c>
      <c r="AE39" s="35" t="s">
        <v>776</v>
      </c>
      <c r="AF39" s="35">
        <f aca="true" ca="1" t="shared" si="7" ref="AF39:AF70">IF(AF$2=0,INDIRECT("'"&amp;AD39&amp;"'!"&amp;AE39&amp;$AI$2),0)</f>
        <v>4308760</v>
      </c>
      <c r="AH39" s="122" t="str">
        <f>+'廃棄物事業経費（歳入）'!B39</f>
        <v>03506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742</v>
      </c>
      <c r="AE40" s="35" t="s">
        <v>777</v>
      </c>
      <c r="AF40" s="35">
        <f ca="1" t="shared" si="7"/>
        <v>16255</v>
      </c>
      <c r="AH40" s="122" t="str">
        <f>+'廃棄物事業経費（歳入）'!B40</f>
        <v>03507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742</v>
      </c>
      <c r="AE41" s="35" t="s">
        <v>778</v>
      </c>
      <c r="AF41" s="35">
        <f ca="1" t="shared" si="7"/>
        <v>503174</v>
      </c>
      <c r="AH41" s="122" t="str">
        <f>+'廃棄物事業経費（歳入）'!B41</f>
        <v>03524</v>
      </c>
      <c r="AI41" s="2">
        <v>41</v>
      </c>
    </row>
    <row r="42" spans="28:35" ht="14.25" hidden="1">
      <c r="AB42" s="28" t="s">
        <v>43</v>
      </c>
      <c r="AC42" s="15" t="s">
        <v>741</v>
      </c>
      <c r="AD42" s="41" t="s">
        <v>742</v>
      </c>
      <c r="AE42" s="35" t="s">
        <v>779</v>
      </c>
      <c r="AF42" s="35">
        <f ca="1" t="shared" si="7"/>
        <v>0</v>
      </c>
      <c r="AH42" s="122" t="str">
        <f>+'廃棄物事業経費（歳入）'!B42</f>
        <v>03819</v>
      </c>
      <c r="AI42" s="2">
        <v>42</v>
      </c>
    </row>
    <row r="43" spans="28:35" ht="14.25" hidden="1">
      <c r="AB43" s="28" t="s">
        <v>43</v>
      </c>
      <c r="AC43" s="15" t="s">
        <v>744</v>
      </c>
      <c r="AD43" s="41" t="s">
        <v>742</v>
      </c>
      <c r="AE43" s="35" t="s">
        <v>780</v>
      </c>
      <c r="AF43" s="35">
        <f ca="1" t="shared" si="7"/>
        <v>36307</v>
      </c>
      <c r="AH43" s="122" t="str">
        <f>+'廃棄物事業経費（歳入）'!B43</f>
        <v>03828</v>
      </c>
      <c r="AI43" s="2">
        <v>43</v>
      </c>
    </row>
    <row r="44" spans="28:35" ht="14.25" hidden="1">
      <c r="AB44" s="28" t="s">
        <v>43</v>
      </c>
      <c r="AC44" s="1" t="s">
        <v>747</v>
      </c>
      <c r="AD44" s="41" t="s">
        <v>742</v>
      </c>
      <c r="AE44" s="35" t="s">
        <v>781</v>
      </c>
      <c r="AF44" s="35">
        <f ca="1" t="shared" si="7"/>
        <v>0</v>
      </c>
      <c r="AH44" s="122" t="str">
        <f>+'廃棄物事業経費（歳入）'!B44</f>
        <v>03829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742</v>
      </c>
      <c r="AE45" s="35" t="s">
        <v>782</v>
      </c>
      <c r="AF45" s="35">
        <f ca="1" t="shared" si="7"/>
        <v>0</v>
      </c>
      <c r="AH45" s="122" t="str">
        <f>+'廃棄物事業経費（歳入）'!B45</f>
        <v>03831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742</v>
      </c>
      <c r="AE46" s="35" t="s">
        <v>783</v>
      </c>
      <c r="AF46" s="35">
        <f ca="1" t="shared" si="7"/>
        <v>0</v>
      </c>
      <c r="AH46" s="122" t="str">
        <f>+'廃棄物事業経費（歳入）'!B46</f>
        <v>03833</v>
      </c>
      <c r="AI46" s="2">
        <v>46</v>
      </c>
    </row>
    <row r="47" spans="28:35" ht="14.25" hidden="1">
      <c r="AB47" s="28" t="s">
        <v>43</v>
      </c>
      <c r="AC47" s="1" t="s">
        <v>714</v>
      </c>
      <c r="AD47" s="41" t="s">
        <v>742</v>
      </c>
      <c r="AE47" s="35" t="s">
        <v>784</v>
      </c>
      <c r="AF47" s="35">
        <f ca="1" t="shared" si="7"/>
        <v>2389</v>
      </c>
      <c r="AH47" s="122" t="str">
        <f>+'廃棄物事業経費（歳入）'!B47</f>
        <v>03835</v>
      </c>
      <c r="AI47" s="2">
        <v>47</v>
      </c>
    </row>
    <row r="48" spans="28:35" ht="14.25" hidden="1">
      <c r="AB48" s="28" t="s">
        <v>43</v>
      </c>
      <c r="AC48" s="1" t="s">
        <v>752</v>
      </c>
      <c r="AD48" s="41" t="s">
        <v>742</v>
      </c>
      <c r="AE48" s="35" t="s">
        <v>785</v>
      </c>
      <c r="AF48" s="35">
        <f ca="1" t="shared" si="7"/>
        <v>680541</v>
      </c>
      <c r="AH48" s="122" t="str">
        <f>+'廃棄物事業経費（歳入）'!B48</f>
        <v>03840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755</v>
      </c>
      <c r="AD49" s="41" t="s">
        <v>742</v>
      </c>
      <c r="AE49" s="35" t="s">
        <v>786</v>
      </c>
      <c r="AF49" s="35">
        <f ca="1" t="shared" si="7"/>
        <v>0</v>
      </c>
      <c r="AG49" s="28"/>
      <c r="AH49" s="122" t="str">
        <f>+'廃棄物事業経費（歳入）'!B49</f>
        <v>03851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757</v>
      </c>
      <c r="AD50" s="41" t="s">
        <v>742</v>
      </c>
      <c r="AE50" s="35" t="s">
        <v>787</v>
      </c>
      <c r="AF50" s="35">
        <f ca="1" t="shared" si="7"/>
        <v>85409</v>
      </c>
      <c r="AG50" s="28"/>
      <c r="AH50" s="122" t="str">
        <f>+'廃棄物事業経費（歳入）'!B50</f>
        <v>03854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759</v>
      </c>
      <c r="AD51" s="41" t="s">
        <v>742</v>
      </c>
      <c r="AE51" s="35" t="s">
        <v>788</v>
      </c>
      <c r="AF51" s="35">
        <f ca="1" t="shared" si="7"/>
        <v>0</v>
      </c>
      <c r="AG51" s="28"/>
      <c r="AH51" s="122" t="str">
        <f>+'廃棄物事業経費（歳入）'!B51</f>
        <v>03855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761</v>
      </c>
      <c r="AD52" s="41" t="s">
        <v>742</v>
      </c>
      <c r="AE52" s="35" t="s">
        <v>789</v>
      </c>
      <c r="AF52" s="35">
        <f ca="1" t="shared" si="7"/>
        <v>0</v>
      </c>
      <c r="AG52" s="28"/>
      <c r="AH52" s="122" t="str">
        <f>+'廃棄物事業経費（歳入）'!B52</f>
        <v>03862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763</v>
      </c>
      <c r="AD53" s="41" t="s">
        <v>742</v>
      </c>
      <c r="AE53" s="35" t="s">
        <v>790</v>
      </c>
      <c r="AF53" s="35">
        <f ca="1" t="shared" si="7"/>
        <v>1337886</v>
      </c>
      <c r="AG53" s="28"/>
      <c r="AH53" s="122" t="str">
        <f>+'廃棄物事業経費（歳入）'!B53</f>
        <v>03867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765</v>
      </c>
      <c r="AD54" s="41" t="s">
        <v>742</v>
      </c>
      <c r="AE54" s="35" t="s">
        <v>791</v>
      </c>
      <c r="AF54" s="35">
        <f ca="1" t="shared" si="7"/>
        <v>4822</v>
      </c>
      <c r="AG54" s="28"/>
      <c r="AH54" s="122" t="str">
        <f>+'廃棄物事業経費（歳入）'!B54</f>
        <v>03873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742</v>
      </c>
      <c r="AE55" s="35" t="s">
        <v>792</v>
      </c>
      <c r="AF55" s="35">
        <f ca="1" t="shared" si="7"/>
        <v>0</v>
      </c>
      <c r="AG55" s="28"/>
      <c r="AH55" s="122" t="str">
        <f>+'廃棄物事業経費（歳入）'!B55</f>
        <v>03878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769</v>
      </c>
      <c r="AD56" s="41" t="s">
        <v>742</v>
      </c>
      <c r="AE56" s="35" t="s">
        <v>793</v>
      </c>
      <c r="AF56" s="35">
        <f ca="1" t="shared" si="7"/>
        <v>1109520</v>
      </c>
      <c r="AG56" s="28"/>
      <c r="AH56" s="122" t="str">
        <f>+'廃棄物事業経費（歳入）'!B56</f>
        <v>03881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771</v>
      </c>
      <c r="AD57" s="41" t="s">
        <v>742</v>
      </c>
      <c r="AE57" s="35" t="s">
        <v>794</v>
      </c>
      <c r="AF57" s="35">
        <f ca="1" t="shared" si="7"/>
        <v>694239</v>
      </c>
      <c r="AG57" s="28"/>
      <c r="AH57" s="122" t="str">
        <f>+'廃棄物事業経費（歳入）'!B57</f>
        <v>03883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773</v>
      </c>
      <c r="AD58" s="41" t="s">
        <v>742</v>
      </c>
      <c r="AE58" s="35" t="s">
        <v>795</v>
      </c>
      <c r="AF58" s="35">
        <f ca="1" t="shared" si="7"/>
        <v>22140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742</v>
      </c>
      <c r="AE59" s="35" t="s">
        <v>796</v>
      </c>
      <c r="AF59" s="35">
        <f ca="1" t="shared" si="7"/>
        <v>28956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714</v>
      </c>
      <c r="AD60" s="41" t="s">
        <v>742</v>
      </c>
      <c r="AE60" s="35" t="s">
        <v>797</v>
      </c>
      <c r="AF60" s="35">
        <f ca="1" t="shared" si="7"/>
        <v>2575430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742</v>
      </c>
      <c r="AE61" s="35" t="s">
        <v>798</v>
      </c>
      <c r="AF61" s="35">
        <f ca="1" t="shared" si="7"/>
        <v>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742</v>
      </c>
      <c r="AE62" s="35" t="s">
        <v>799</v>
      </c>
      <c r="AF62" s="35">
        <f ca="1" t="shared" si="7"/>
        <v>101223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2011-03-29T12:42:51Z</dcterms:modified>
  <cp:category/>
  <cp:version/>
  <cp:contentType/>
  <cp:contentStatus/>
</cp:coreProperties>
</file>