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<sst xmlns="http://schemas.openxmlformats.org/spreadsheetml/2006/main" count="1996" uniqueCount="414">
  <si>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</si>
  <si>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</si>
  <si>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</si>
  <si>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</si>
  <si>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</si>
  <si>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</si>
  <si>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</si>
  <si>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</si>
  <si>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</si>
  <si>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</si>
  <si>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</si>
  <si>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</si>
  <si>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</si>
  <si>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</si>
  <si>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</si>
  <si>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</si>
  <si>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</si>
  <si>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</si>
  <si>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</si>
  <si>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</si>
  <si>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</si>
  <si>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</si>
  <si>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</si>
  <si>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</si>
  <si>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</si>
  <si>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</si>
  <si>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</si>
  <si>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</si>
  <si>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</si>
  <si>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</si>
  <si>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</si>
  <si>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</si>
  <si>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</si>
  <si>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</si>
  <si>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</si>
  <si>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</si>
  <si>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</si>
  <si>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</si>
  <si>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</si>
  <si>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</si>
  <si>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</si>
  <si>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</si>
  <si>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</si>
  <si>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</si>
  <si>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</si>
  <si>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</si>
  <si>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</si>
  <si>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</si>
  <si>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</si>
  <si>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</si>
  <si>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</si>
  <si>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</si>
  <si>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</si>
  <si>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</si>
  <si>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</si>
  <si>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</si>
  <si>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</si>
  <si>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</si>
  <si>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</si>
  <si>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</si>
  <si>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</si>
  <si>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</si>
  <si>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</si>
  <si>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</si>
  <si>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</si>
  <si>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</si>
  <si>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</si>
  <si>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</si>
  <si>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</si>
  <si>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</si>
  <si>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</si>
  <si>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</si>
  <si>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</si>
  <si>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</si>
  <si>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</si>
  <si>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</si>
  <si>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</si>
  <si>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</si>
  <si>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</si>
  <si>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</si>
  <si>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</si>
  <si>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</si>
  <si>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</si>
  <si>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</si>
  <si>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</si>
  <si>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</si>
  <si>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</si>
  <si>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</si>
  <si>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</si>
  <si>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</si>
  <si>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</si>
  <si>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</si>
  <si>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</si>
  <si>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</si>
  <si>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</si>
  <si>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</si>
  <si>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</si>
  <si>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</si>
  <si>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</si>
  <si>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</si>
  <si>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</si>
  <si>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</si>
  <si>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</si>
  <si>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</si>
  <si>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</si>
  <si>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</si>
  <si>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</si>
  <si>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</si>
  <si>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</si>
  <si>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</si>
  <si>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</si>
  <si>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</si>
  <si>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</si>
  <si>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</si>
  <si>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</si>
  <si>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</si>
  <si>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</si>
  <si>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</si>
  <si>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</si>
  <si>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</si>
  <si>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</si>
  <si>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</si>
  <si>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</si>
  <si>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</si>
  <si>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</si>
  <si>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</si>
  <si>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</si>
  <si>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</si>
  <si>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</si>
  <si>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</si>
  <si>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</si>
  <si>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</si>
  <si>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</si>
  <si>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</si>
  <si>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</si>
  <si>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</si>
  <si>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</si>
  <si>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</si>
  <si>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</si>
  <si>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</si>
  <si>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</si>
  <si>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</si>
  <si>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</si>
  <si>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</si>
  <si>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</si>
  <si>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</si>
  <si>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</si>
  <si>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</si>
  <si>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</si>
  <si>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</si>
  <si>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</si>
  <si>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</si>
  <si>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</si>
  <si>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</si>
  <si>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</si>
  <si>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</si>
  <si>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</si>
  <si>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</si>
  <si>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</si>
  <si>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</si>
  <si>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</si>
  <si>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</si>
  <si>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</si>
  <si>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</si>
  <si>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</si>
  <si>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</si>
  <si>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</si>
  <si>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</si>
  <si>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</si>
  <si>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</si>
  <si>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</si>
  <si>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</si>
  <si>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</si>
  <si>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</si>
  <si>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</si>
  <si>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</si>
  <si>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</si>
  <si>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</si>
  <si>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</si>
  <si>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</si>
  <si>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</si>
  <si>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</si>
  <si>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</si>
  <si>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</si>
  <si>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</si>
  <si>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</si>
  <si>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</si>
  <si>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</si>
  <si>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</si>
  <si>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</si>
  <si>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</si>
  <si>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</si>
  <si>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</si>
  <si>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</si>
  <si>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</si>
  <si>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</si>
  <si>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</si>
  <si>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</si>
  <si>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</si>
  <si>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</si>
  <si>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</si>
  <si>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</si>
  <si>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</si>
  <si>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</si>
  <si>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</si>
  <si>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</si>
  <si>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</si>
  <si>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</si>
  <si>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</si>
  <si>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</si>
  <si>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</si>
  <si>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</si>
  <si>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</si>
  <si>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</si>
  <si>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</si>
  <si>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</si>
  <si>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</si>
  <si>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</si>
  <si>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</si>
  <si>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</si>
  <si>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</si>
  <si>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</si>
  <si>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</si>
  <si>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</si>
  <si>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</si>
  <si>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</si>
  <si>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</si>
  <si>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</si>
  <si>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</si>
  <si>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</si>
  <si>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</si>
  <si>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</si>
  <si>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</si>
  <si>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</si>
  <si>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</si>
  <si>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</si>
  <si>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</si>
  <si>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</si>
  <si>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</si>
  <si>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</si>
  <si>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</si>
  <si>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</si>
  <si>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</si>
  <si>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</si>
  <si>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</si>
  <si>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</si>
  <si>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</si>
  <si>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</si>
  <si>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</si>
  <si>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</si>
  <si>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</si>
  <si>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</si>
  <si>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</si>
  <si>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</si>
  <si>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</si>
  <si>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</si>
  <si>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</si>
  <si>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</si>
  <si>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</si>
  <si>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</si>
  <si>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</si>
  <si>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</si>
  <si>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</si>
  <si>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</si>
  <si>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</si>
  <si>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</si>
  <si>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</si>
  <si>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</si>
  <si>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</si>
  <si>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</si>
  <si>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</si>
  <si>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</si>
  <si>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</si>
  <si>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</si>
  <si>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</si>
  <si>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</si>
  <si>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</si>
  <si>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</si>
  <si>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</si>
  <si>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</si>
  <si>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</si>
  <si>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</si>
  <si>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</si>
  <si>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</si>
  <si>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</si>
  <si>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</si>
  <si>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</si>
  <si>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</si>
  <si>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</si>
  <si>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</si>
  <si>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</si>
  <si>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</si>
  <si>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</si>
  <si>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</si>
  <si>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</si>
  <si>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</si>
  <si>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</si>
  <si>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</si>
  <si>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</si>
  <si>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</si>
  <si>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</si>
  <si>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</si>
  <si>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</si>
  <si>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</si>
  <si>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</si>
  <si>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</si>
  <si>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</si>
  <si>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</si>
  <si>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</si>
  <si>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</si>
  <si>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</si>
  <si>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</si>
  <si>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</si>
  <si>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</si>
  <si>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</si>
  <si>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</si>
  <si>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</si>
  <si>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</si>
  <si>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</si>
  <si>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</si>
  <si>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</si>
  <si>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</si>
  <si>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</si>
  <si>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</si>
  <si>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</si>
  <si>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</si>
  <si>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</si>
  <si>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</si>
  <si>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</si>
  <si>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</si>
  <si>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</si>
  <si>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</si>
  <si>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</si>
  <si>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</si>
  <si>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</si>
  <si>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</si>
  <si>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</si>
  <si>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</si>
  <si>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</si>
  <si>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</si>
  <si>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</si>
  <si>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</si>
  <si>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</si>
  <si>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</si>
  <si>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</si>
  <si>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</si>
  <si>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</si>
  <si>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</si>
  <si>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</si>
  <si>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</si>
  <si>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</si>
  <si>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</si>
  <si>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</si>
  <si>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</si>
  <si>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</si>
  <si>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</si>
  <si>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</si>
  <si>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</si>
  <si>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</si>
  <si>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</si>
  <si>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</si>
  <si>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</si>
  <si>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</si>
  <si>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</si>
  <si>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</si>
  <si>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</si>
  <si>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41000</t>
  </si>
  <si>
    <t>合計</t>
  </si>
  <si>
    <t>41812</t>
  </si>
  <si>
    <t>41813</t>
  </si>
  <si>
    <t>41814</t>
  </si>
  <si>
    <t>41819</t>
  </si>
  <si>
    <t>41830</t>
  </si>
  <si>
    <t>41840</t>
  </si>
  <si>
    <t>41851</t>
  </si>
  <si>
    <t>41857</t>
  </si>
  <si>
    <t>41858</t>
  </si>
  <si>
    <t>41861</t>
  </si>
  <si>
    <t>天山地区共同衛生処理場組合</t>
  </si>
  <si>
    <t>杵東地区衛生処理場組合</t>
  </si>
  <si>
    <t>鹿島・藤津地区衛生施設組合</t>
  </si>
  <si>
    <t>天山地区共同塵芥処理場組合</t>
  </si>
  <si>
    <t>杵藤地区広域市町村圏組合</t>
  </si>
  <si>
    <t>脊振共同塵芥処理組合</t>
  </si>
  <si>
    <t>伊万里・有田地区衛生組合</t>
  </si>
  <si>
    <t>三神地区環境事務組合</t>
  </si>
  <si>
    <t>鳥栖・三養基西部環境施設組合</t>
  </si>
  <si>
    <t>佐賀県西部広域環境組合</t>
  </si>
  <si>
    <t>天山地区</t>
  </si>
  <si>
    <t>鳥栖三養基西部環境施設組合</t>
  </si>
  <si>
    <t>杵東地区衛生処理組合</t>
  </si>
  <si>
    <t>天山地区共同塵芥処理場</t>
  </si>
  <si>
    <t>脊振塵芥処理組合</t>
  </si>
  <si>
    <t>筑紫野・小郡・基山清掃施設組合</t>
  </si>
  <si>
    <t>伊万里有田地区
衛生組合</t>
  </si>
  <si>
    <t>杵藤広域市町村圏組合</t>
  </si>
  <si>
    <t>杵藤地区広域
市町村圏組合</t>
  </si>
  <si>
    <t>天山地区共同塵芥処理組合</t>
  </si>
  <si>
    <t>鹿島藤津地区衛生施設組合</t>
  </si>
  <si>
    <t>天山地区共同衛生処理場</t>
  </si>
  <si>
    <t>鳥栖・三養基西部環境</t>
  </si>
  <si>
    <t>佐賀県西部広域
環境組合</t>
  </si>
  <si>
    <t>杵東地区衛生
処理場組合</t>
  </si>
  <si>
    <t>西部広域環境組合</t>
  </si>
  <si>
    <t>三神地区</t>
  </si>
  <si>
    <t/>
  </si>
  <si>
    <t>佐賀県</t>
  </si>
  <si>
    <t>佐賀県</t>
  </si>
  <si>
    <t>41000</t>
  </si>
  <si>
    <t>合計</t>
  </si>
  <si>
    <t>佐賀県</t>
  </si>
  <si>
    <t>佐賀県</t>
  </si>
  <si>
    <t>41000</t>
  </si>
  <si>
    <t>41000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</si>
</sst>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 wrapText="1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8" t="s">
        <v>320</v>
      </c>
      <c r="B2" s="151" t="s">
        <v>306</v>
      </c>
      <c r="C2" s="154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9"/>
      <c r="B5" s="152"/>
      <c r="C5" s="155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7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7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7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407</v>
      </c>
      <c r="B7" s="140" t="s">
        <v>408</v>
      </c>
      <c r="C7" s="139" t="s">
        <v>409</v>
      </c>
      <c r="D7" s="141">
        <f aca="true" t="shared" si="0" ref="D7:AI7">SUM(D8:D27)</f>
        <v>9675823</v>
      </c>
      <c r="E7" s="141">
        <f t="shared" si="0"/>
        <v>2115025</v>
      </c>
      <c r="F7" s="141">
        <f t="shared" si="0"/>
        <v>0</v>
      </c>
      <c r="G7" s="141">
        <f t="shared" si="0"/>
        <v>161239</v>
      </c>
      <c r="H7" s="141">
        <f t="shared" si="0"/>
        <v>102000</v>
      </c>
      <c r="I7" s="141">
        <f t="shared" si="0"/>
        <v>1527502</v>
      </c>
      <c r="J7" s="141">
        <f t="shared" si="0"/>
        <v>0</v>
      </c>
      <c r="K7" s="141">
        <f t="shared" si="0"/>
        <v>324284</v>
      </c>
      <c r="L7" s="141">
        <f t="shared" si="0"/>
        <v>7560798</v>
      </c>
      <c r="M7" s="141">
        <f t="shared" si="0"/>
        <v>2631336</v>
      </c>
      <c r="N7" s="141">
        <f t="shared" si="0"/>
        <v>563455</v>
      </c>
      <c r="O7" s="141">
        <f t="shared" si="0"/>
        <v>0</v>
      </c>
      <c r="P7" s="141">
        <f t="shared" si="0"/>
        <v>40000</v>
      </c>
      <c r="Q7" s="141">
        <f t="shared" si="0"/>
        <v>59389</v>
      </c>
      <c r="R7" s="141">
        <f t="shared" si="0"/>
        <v>40768</v>
      </c>
      <c r="S7" s="141">
        <f t="shared" si="0"/>
        <v>0</v>
      </c>
      <c r="T7" s="141">
        <f t="shared" si="0"/>
        <v>423298</v>
      </c>
      <c r="U7" s="141">
        <f t="shared" si="0"/>
        <v>2067881</v>
      </c>
      <c r="V7" s="141">
        <f t="shared" si="0"/>
        <v>12307159</v>
      </c>
      <c r="W7" s="141">
        <f t="shared" si="0"/>
        <v>2678480</v>
      </c>
      <c r="X7" s="141">
        <f t="shared" si="0"/>
        <v>0</v>
      </c>
      <c r="Y7" s="141">
        <f t="shared" si="0"/>
        <v>201239</v>
      </c>
      <c r="Z7" s="141">
        <f t="shared" si="0"/>
        <v>161389</v>
      </c>
      <c r="AA7" s="141">
        <f t="shared" si="0"/>
        <v>1568270</v>
      </c>
      <c r="AB7" s="141">
        <f t="shared" si="0"/>
        <v>0</v>
      </c>
      <c r="AC7" s="141">
        <f t="shared" si="0"/>
        <v>747582</v>
      </c>
      <c r="AD7" s="141">
        <f t="shared" si="0"/>
        <v>9628679</v>
      </c>
      <c r="AE7" s="141">
        <f t="shared" si="0"/>
        <v>125513</v>
      </c>
      <c r="AF7" s="141">
        <f t="shared" si="0"/>
        <v>119364</v>
      </c>
      <c r="AG7" s="141">
        <f t="shared" si="0"/>
        <v>0</v>
      </c>
      <c r="AH7" s="141">
        <f t="shared" si="0"/>
        <v>119364</v>
      </c>
      <c r="AI7" s="141">
        <f t="shared" si="0"/>
        <v>0</v>
      </c>
      <c r="AJ7" s="141">
        <f aca="true" t="shared" si="1" ref="AJ7:BO7">SUM(AJ8:AJ27)</f>
        <v>0</v>
      </c>
      <c r="AK7" s="141">
        <f t="shared" si="1"/>
        <v>6149</v>
      </c>
      <c r="AL7" s="141">
        <f t="shared" si="1"/>
        <v>205470</v>
      </c>
      <c r="AM7" s="141">
        <f t="shared" si="1"/>
        <v>6169717</v>
      </c>
      <c r="AN7" s="141">
        <f t="shared" si="1"/>
        <v>1559835</v>
      </c>
      <c r="AO7" s="141">
        <f t="shared" si="1"/>
        <v>707754</v>
      </c>
      <c r="AP7" s="141">
        <f t="shared" si="1"/>
        <v>672420</v>
      </c>
      <c r="AQ7" s="141">
        <f t="shared" si="1"/>
        <v>172027</v>
      </c>
      <c r="AR7" s="141">
        <f t="shared" si="1"/>
        <v>7634</v>
      </c>
      <c r="AS7" s="141">
        <f t="shared" si="1"/>
        <v>1120138</v>
      </c>
      <c r="AT7" s="141">
        <f t="shared" si="1"/>
        <v>50619</v>
      </c>
      <c r="AU7" s="141">
        <f t="shared" si="1"/>
        <v>1035530</v>
      </c>
      <c r="AV7" s="141">
        <f t="shared" si="1"/>
        <v>33989</v>
      </c>
      <c r="AW7" s="141">
        <f t="shared" si="1"/>
        <v>1863</v>
      </c>
      <c r="AX7" s="141">
        <f t="shared" si="1"/>
        <v>3486022</v>
      </c>
      <c r="AY7" s="141">
        <f t="shared" si="1"/>
        <v>1702563</v>
      </c>
      <c r="AZ7" s="141">
        <f t="shared" si="1"/>
        <v>1655854</v>
      </c>
      <c r="BA7" s="141">
        <f t="shared" si="1"/>
        <v>34768</v>
      </c>
      <c r="BB7" s="141">
        <f t="shared" si="1"/>
        <v>92837</v>
      </c>
      <c r="BC7" s="141">
        <f t="shared" si="1"/>
        <v>2619632</v>
      </c>
      <c r="BD7" s="141">
        <f t="shared" si="1"/>
        <v>1859</v>
      </c>
      <c r="BE7" s="141">
        <f t="shared" si="1"/>
        <v>555491</v>
      </c>
      <c r="BF7" s="141">
        <f t="shared" si="1"/>
        <v>6850721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1280540</v>
      </c>
      <c r="BP7" s="141">
        <f aca="true" t="shared" si="2" ref="BP7:CU7">SUM(BP8:BP27)</f>
        <v>445813</v>
      </c>
      <c r="BQ7" s="141">
        <f t="shared" si="2"/>
        <v>223110</v>
      </c>
      <c r="BR7" s="141">
        <f t="shared" si="2"/>
        <v>306</v>
      </c>
      <c r="BS7" s="141">
        <f t="shared" si="2"/>
        <v>222397</v>
      </c>
      <c r="BT7" s="141">
        <f t="shared" si="2"/>
        <v>0</v>
      </c>
      <c r="BU7" s="141">
        <f t="shared" si="2"/>
        <v>446316</v>
      </c>
      <c r="BV7" s="141">
        <f t="shared" si="2"/>
        <v>0</v>
      </c>
      <c r="BW7" s="141">
        <f t="shared" si="2"/>
        <v>445605</v>
      </c>
      <c r="BX7" s="141">
        <f t="shared" si="2"/>
        <v>711</v>
      </c>
      <c r="BY7" s="141">
        <f t="shared" si="2"/>
        <v>0</v>
      </c>
      <c r="BZ7" s="141">
        <f t="shared" si="2"/>
        <v>388411</v>
      </c>
      <c r="CA7" s="141">
        <f t="shared" si="2"/>
        <v>140471</v>
      </c>
      <c r="CB7" s="141">
        <f t="shared" si="2"/>
        <v>233434</v>
      </c>
      <c r="CC7" s="141">
        <f t="shared" si="2"/>
        <v>2835</v>
      </c>
      <c r="CD7" s="141">
        <f t="shared" si="2"/>
        <v>11671</v>
      </c>
      <c r="CE7" s="141">
        <f t="shared" si="2"/>
        <v>1230456</v>
      </c>
      <c r="CF7" s="141">
        <f t="shared" si="2"/>
        <v>0</v>
      </c>
      <c r="CG7" s="141">
        <f t="shared" si="2"/>
        <v>120340</v>
      </c>
      <c r="CH7" s="141">
        <f t="shared" si="2"/>
        <v>1400880</v>
      </c>
      <c r="CI7" s="141">
        <f t="shared" si="2"/>
        <v>125513</v>
      </c>
      <c r="CJ7" s="141">
        <f t="shared" si="2"/>
        <v>119364</v>
      </c>
      <c r="CK7" s="141">
        <f t="shared" si="2"/>
        <v>0</v>
      </c>
      <c r="CL7" s="141">
        <f t="shared" si="2"/>
        <v>119364</v>
      </c>
      <c r="CM7" s="141">
        <f t="shared" si="2"/>
        <v>0</v>
      </c>
      <c r="CN7" s="141">
        <f t="shared" si="2"/>
        <v>0</v>
      </c>
      <c r="CO7" s="141">
        <f t="shared" si="2"/>
        <v>6149</v>
      </c>
      <c r="CP7" s="141">
        <f t="shared" si="2"/>
        <v>205470</v>
      </c>
      <c r="CQ7" s="141">
        <f t="shared" si="2"/>
        <v>7450257</v>
      </c>
      <c r="CR7" s="141">
        <f t="shared" si="2"/>
        <v>2005648</v>
      </c>
      <c r="CS7" s="141">
        <f t="shared" si="2"/>
        <v>930864</v>
      </c>
      <c r="CT7" s="141">
        <f t="shared" si="2"/>
        <v>672726</v>
      </c>
      <c r="CU7" s="141">
        <f t="shared" si="2"/>
        <v>394424</v>
      </c>
      <c r="CV7" s="141">
        <f aca="true" t="shared" si="3" ref="CV7:DJ7">SUM(CV8:CV27)</f>
        <v>7634</v>
      </c>
      <c r="CW7" s="141">
        <f t="shared" si="3"/>
        <v>1566454</v>
      </c>
      <c r="CX7" s="141">
        <f t="shared" si="3"/>
        <v>50619</v>
      </c>
      <c r="CY7" s="141">
        <f t="shared" si="3"/>
        <v>1481135</v>
      </c>
      <c r="CZ7" s="141">
        <f t="shared" si="3"/>
        <v>34700</v>
      </c>
      <c r="DA7" s="141">
        <f t="shared" si="3"/>
        <v>1863</v>
      </c>
      <c r="DB7" s="141">
        <f t="shared" si="3"/>
        <v>3874433</v>
      </c>
      <c r="DC7" s="141">
        <f t="shared" si="3"/>
        <v>1843034</v>
      </c>
      <c r="DD7" s="141">
        <f t="shared" si="3"/>
        <v>1889288</v>
      </c>
      <c r="DE7" s="141">
        <f t="shared" si="3"/>
        <v>37603</v>
      </c>
      <c r="DF7" s="141">
        <f t="shared" si="3"/>
        <v>104508</v>
      </c>
      <c r="DG7" s="141">
        <f t="shared" si="3"/>
        <v>3850088</v>
      </c>
      <c r="DH7" s="141">
        <f t="shared" si="3"/>
        <v>1859</v>
      </c>
      <c r="DI7" s="141">
        <f t="shared" si="3"/>
        <v>675831</v>
      </c>
      <c r="DJ7" s="141">
        <f t="shared" si="3"/>
        <v>8251601</v>
      </c>
    </row>
    <row r="8" spans="1:114" ht="12" customHeight="1">
      <c r="A8" s="142" t="s">
        <v>119</v>
      </c>
      <c r="B8" s="140" t="s">
        <v>326</v>
      </c>
      <c r="C8" s="142" t="s">
        <v>346</v>
      </c>
      <c r="D8" s="141">
        <f>SUM(E8,+L8)</f>
        <v>3161927</v>
      </c>
      <c r="E8" s="141">
        <f>SUM(F8:I8)+K8</f>
        <v>756880</v>
      </c>
      <c r="F8" s="141">
        <v>0</v>
      </c>
      <c r="G8" s="141">
        <v>0</v>
      </c>
      <c r="H8" s="141">
        <v>102000</v>
      </c>
      <c r="I8" s="141">
        <v>553202</v>
      </c>
      <c r="J8" s="141"/>
      <c r="K8" s="141">
        <v>101678</v>
      </c>
      <c r="L8" s="141">
        <v>2405047</v>
      </c>
      <c r="M8" s="141">
        <f>SUM(N8,+U8)</f>
        <v>392898</v>
      </c>
      <c r="N8" s="141">
        <f>SUM(O8:R8)+T8</f>
        <v>392883</v>
      </c>
      <c r="O8" s="141">
        <v>0</v>
      </c>
      <c r="P8" s="141">
        <v>0</v>
      </c>
      <c r="Q8" s="141">
        <v>0</v>
      </c>
      <c r="R8" s="141">
        <v>8636</v>
      </c>
      <c r="S8" s="141"/>
      <c r="T8" s="141">
        <v>384247</v>
      </c>
      <c r="U8" s="141">
        <v>15</v>
      </c>
      <c r="V8" s="141">
        <f aca="true" t="shared" si="4" ref="V8:AD8">+SUM(D8,M8)</f>
        <v>3554825</v>
      </c>
      <c r="W8" s="141">
        <f t="shared" si="4"/>
        <v>1149763</v>
      </c>
      <c r="X8" s="141">
        <f t="shared" si="4"/>
        <v>0</v>
      </c>
      <c r="Y8" s="141">
        <f t="shared" si="4"/>
        <v>0</v>
      </c>
      <c r="Z8" s="141">
        <f t="shared" si="4"/>
        <v>102000</v>
      </c>
      <c r="AA8" s="141">
        <f t="shared" si="4"/>
        <v>561838</v>
      </c>
      <c r="AB8" s="141">
        <f t="shared" si="4"/>
        <v>0</v>
      </c>
      <c r="AC8" s="141">
        <f t="shared" si="4"/>
        <v>485925</v>
      </c>
      <c r="AD8" s="141">
        <f t="shared" si="4"/>
        <v>2405062</v>
      </c>
      <c r="AE8" s="141">
        <f>SUM(AF8,+AK8)</f>
        <v>119364</v>
      </c>
      <c r="AF8" s="141">
        <f>SUM(AG8:AJ8)</f>
        <v>119364</v>
      </c>
      <c r="AG8" s="141">
        <v>0</v>
      </c>
      <c r="AH8" s="141">
        <v>119364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2733110</v>
      </c>
      <c r="AN8" s="141">
        <f>SUM(AO8:AR8)</f>
        <v>948389</v>
      </c>
      <c r="AO8" s="141">
        <v>307111</v>
      </c>
      <c r="AP8" s="141">
        <v>526764</v>
      </c>
      <c r="AQ8" s="141">
        <v>106880</v>
      </c>
      <c r="AR8" s="141">
        <v>7634</v>
      </c>
      <c r="AS8" s="141">
        <f>SUM(AT8:AV8)</f>
        <v>553366</v>
      </c>
      <c r="AT8" s="141">
        <v>28818</v>
      </c>
      <c r="AU8" s="141">
        <v>499845</v>
      </c>
      <c r="AV8" s="141">
        <v>24703</v>
      </c>
      <c r="AW8" s="141">
        <v>797</v>
      </c>
      <c r="AX8" s="141">
        <f>SUM(AY8:BB8)</f>
        <v>1230558</v>
      </c>
      <c r="AY8" s="141">
        <v>256417</v>
      </c>
      <c r="AZ8" s="141">
        <v>968664</v>
      </c>
      <c r="BA8" s="141">
        <v>5477</v>
      </c>
      <c r="BB8" s="141">
        <v>0</v>
      </c>
      <c r="BC8" s="141">
        <v>154546</v>
      </c>
      <c r="BD8" s="141">
        <v>0</v>
      </c>
      <c r="BE8" s="141">
        <v>154907</v>
      </c>
      <c r="BF8" s="141">
        <f>SUM(AE8,+AM8,+BE8)</f>
        <v>3007381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292279</v>
      </c>
      <c r="BP8" s="141">
        <f>SUM(BQ8:BT8)</f>
        <v>127936</v>
      </c>
      <c r="BQ8" s="141">
        <v>53124</v>
      </c>
      <c r="BR8" s="141">
        <v>0</v>
      </c>
      <c r="BS8" s="141">
        <v>74812</v>
      </c>
      <c r="BT8" s="141">
        <v>0</v>
      </c>
      <c r="BU8" s="141">
        <f>SUM(BV8:BX8)</f>
        <v>161508</v>
      </c>
      <c r="BV8" s="141">
        <v>0</v>
      </c>
      <c r="BW8" s="141">
        <v>160797</v>
      </c>
      <c r="BX8" s="141">
        <v>711</v>
      </c>
      <c r="BY8" s="141">
        <v>0</v>
      </c>
      <c r="BZ8" s="141">
        <f>SUM(CA8:CD8)</f>
        <v>2835</v>
      </c>
      <c r="CA8" s="141">
        <v>0</v>
      </c>
      <c r="CB8" s="141">
        <v>0</v>
      </c>
      <c r="CC8" s="141">
        <v>2835</v>
      </c>
      <c r="CD8" s="141">
        <v>0</v>
      </c>
      <c r="CE8" s="141">
        <v>100619</v>
      </c>
      <c r="CF8" s="141">
        <v>0</v>
      </c>
      <c r="CG8" s="141">
        <v>0</v>
      </c>
      <c r="CH8" s="141">
        <f>SUM(BG8,+BO8,+CG8)</f>
        <v>292279</v>
      </c>
      <c r="CI8" s="141">
        <f aca="true" t="shared" si="5" ref="CI8:DJ8">SUM(AE8,+BG8)</f>
        <v>119364</v>
      </c>
      <c r="CJ8" s="141">
        <f t="shared" si="5"/>
        <v>119364</v>
      </c>
      <c r="CK8" s="141">
        <f t="shared" si="5"/>
        <v>0</v>
      </c>
      <c r="CL8" s="141">
        <f t="shared" si="5"/>
        <v>119364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3025389</v>
      </c>
      <c r="CR8" s="141">
        <f t="shared" si="5"/>
        <v>1076325</v>
      </c>
      <c r="CS8" s="141">
        <f t="shared" si="5"/>
        <v>360235</v>
      </c>
      <c r="CT8" s="141">
        <f t="shared" si="5"/>
        <v>526764</v>
      </c>
      <c r="CU8" s="141">
        <f t="shared" si="5"/>
        <v>181692</v>
      </c>
      <c r="CV8" s="141">
        <f t="shared" si="5"/>
        <v>7634</v>
      </c>
      <c r="CW8" s="141">
        <f t="shared" si="5"/>
        <v>714874</v>
      </c>
      <c r="CX8" s="141">
        <f t="shared" si="5"/>
        <v>28818</v>
      </c>
      <c r="CY8" s="141">
        <f t="shared" si="5"/>
        <v>660642</v>
      </c>
      <c r="CZ8" s="141">
        <f t="shared" si="5"/>
        <v>25414</v>
      </c>
      <c r="DA8" s="141">
        <f t="shared" si="5"/>
        <v>797</v>
      </c>
      <c r="DB8" s="141">
        <f t="shared" si="5"/>
        <v>1233393</v>
      </c>
      <c r="DC8" s="141">
        <f t="shared" si="5"/>
        <v>256417</v>
      </c>
      <c r="DD8" s="141">
        <f t="shared" si="5"/>
        <v>968664</v>
      </c>
      <c r="DE8" s="141">
        <f t="shared" si="5"/>
        <v>8312</v>
      </c>
      <c r="DF8" s="141">
        <f t="shared" si="5"/>
        <v>0</v>
      </c>
      <c r="DG8" s="141">
        <f t="shared" si="5"/>
        <v>255165</v>
      </c>
      <c r="DH8" s="141">
        <f t="shared" si="5"/>
        <v>0</v>
      </c>
      <c r="DI8" s="141">
        <f t="shared" si="5"/>
        <v>154907</v>
      </c>
      <c r="DJ8" s="141">
        <f t="shared" si="5"/>
        <v>3299660</v>
      </c>
    </row>
    <row r="9" spans="1:114" ht="12" customHeight="1">
      <c r="A9" s="142" t="s">
        <v>119</v>
      </c>
      <c r="B9" s="140" t="s">
        <v>327</v>
      </c>
      <c r="C9" s="142" t="s">
        <v>347</v>
      </c>
      <c r="D9" s="141">
        <f aca="true" t="shared" si="6" ref="D9:D27">SUM(E9,+L9)</f>
        <v>1272877</v>
      </c>
      <c r="E9" s="141">
        <f aca="true" t="shared" si="7" ref="E9:E27">SUM(F9:I9)+K9</f>
        <v>534072</v>
      </c>
      <c r="F9" s="141">
        <v>0</v>
      </c>
      <c r="G9" s="141">
        <v>161239</v>
      </c>
      <c r="H9" s="141">
        <v>0</v>
      </c>
      <c r="I9" s="141">
        <v>305054</v>
      </c>
      <c r="J9" s="141"/>
      <c r="K9" s="141">
        <v>67779</v>
      </c>
      <c r="L9" s="141">
        <v>738805</v>
      </c>
      <c r="M9" s="141">
        <f aca="true" t="shared" si="8" ref="M9:M27">SUM(N9,+U9)</f>
        <v>478569</v>
      </c>
      <c r="N9" s="141">
        <f aca="true" t="shared" si="9" ref="N9:N27">SUM(O9:R9)+T9</f>
        <v>137311</v>
      </c>
      <c r="O9" s="141">
        <v>0</v>
      </c>
      <c r="P9" s="141">
        <v>40000</v>
      </c>
      <c r="Q9" s="141">
        <v>59389</v>
      </c>
      <c r="R9" s="141">
        <v>0</v>
      </c>
      <c r="S9" s="141"/>
      <c r="T9" s="141">
        <v>37922</v>
      </c>
      <c r="U9" s="141">
        <v>341258</v>
      </c>
      <c r="V9" s="141">
        <f aca="true" t="shared" si="10" ref="V9:V27">+SUM(D9,M9)</f>
        <v>1751446</v>
      </c>
      <c r="W9" s="141">
        <f aca="true" t="shared" si="11" ref="W9:W27">+SUM(E9,N9)</f>
        <v>671383</v>
      </c>
      <c r="X9" s="141">
        <f aca="true" t="shared" si="12" ref="X9:X27">+SUM(F9,O9)</f>
        <v>0</v>
      </c>
      <c r="Y9" s="141">
        <f aca="true" t="shared" si="13" ref="Y9:Y27">+SUM(G9,P9)</f>
        <v>201239</v>
      </c>
      <c r="Z9" s="141">
        <f aca="true" t="shared" si="14" ref="Z9:Z27">+SUM(H9,Q9)</f>
        <v>59389</v>
      </c>
      <c r="AA9" s="141">
        <f aca="true" t="shared" si="15" ref="AA9:AA27">+SUM(I9,R9)</f>
        <v>305054</v>
      </c>
      <c r="AB9" s="141">
        <f aca="true" t="shared" si="16" ref="AB9:AB27">+SUM(J9,S9)</f>
        <v>0</v>
      </c>
      <c r="AC9" s="141">
        <f aca="true" t="shared" si="17" ref="AC9:AC27">+SUM(K9,T9)</f>
        <v>105701</v>
      </c>
      <c r="AD9" s="141">
        <f aca="true" t="shared" si="18" ref="AD9:AD27">+SUM(L9,U9)</f>
        <v>1080063</v>
      </c>
      <c r="AE9" s="141">
        <f aca="true" t="shared" si="19" ref="AE9:AE27">SUM(AF9,+AK9)</f>
        <v>0</v>
      </c>
      <c r="AF9" s="141">
        <f aca="true" t="shared" si="20" ref="AF9:AF27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27">SUM(AN9,AS9,AW9,AX9,BD9)</f>
        <v>1234153</v>
      </c>
      <c r="AN9" s="141">
        <f aca="true" t="shared" si="22" ref="AN9:AN27">SUM(AO9:AR9)</f>
        <v>165843</v>
      </c>
      <c r="AO9" s="141">
        <v>33869</v>
      </c>
      <c r="AP9" s="141">
        <v>123815</v>
      </c>
      <c r="AQ9" s="141">
        <v>8159</v>
      </c>
      <c r="AR9" s="141">
        <v>0</v>
      </c>
      <c r="AS9" s="141">
        <f aca="true" t="shared" si="23" ref="AS9:AS27">SUM(AT9:AV9)</f>
        <v>327102</v>
      </c>
      <c r="AT9" s="141">
        <v>8367</v>
      </c>
      <c r="AU9" s="141">
        <v>317231</v>
      </c>
      <c r="AV9" s="141">
        <v>1504</v>
      </c>
      <c r="AW9" s="141">
        <v>0</v>
      </c>
      <c r="AX9" s="141">
        <f aca="true" t="shared" si="24" ref="AX9:AX27">SUM(AY9:BB9)</f>
        <v>741208</v>
      </c>
      <c r="AY9" s="141">
        <v>448529</v>
      </c>
      <c r="AZ9" s="141">
        <v>261770</v>
      </c>
      <c r="BA9" s="141">
        <v>3534</v>
      </c>
      <c r="BB9" s="141">
        <v>27375</v>
      </c>
      <c r="BC9" s="141">
        <v>0</v>
      </c>
      <c r="BD9" s="141">
        <v>0</v>
      </c>
      <c r="BE9" s="141">
        <v>38724</v>
      </c>
      <c r="BF9" s="141">
        <f aca="true" t="shared" si="25" ref="BF9:BF27">SUM(AE9,+AM9,+BE9)</f>
        <v>1272877</v>
      </c>
      <c r="BG9" s="141">
        <f aca="true" t="shared" si="26" ref="BG9:BG27">SUM(BH9,+BM9)</f>
        <v>0</v>
      </c>
      <c r="BH9" s="141">
        <f aca="true" t="shared" si="27" ref="BH9:BH2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27">SUM(BP9,BU9,BY9,BZ9,CF9)</f>
        <v>478569</v>
      </c>
      <c r="BP9" s="141">
        <f aca="true" t="shared" si="29" ref="BP9:BP27">SUM(BQ9:BT9)</f>
        <v>306</v>
      </c>
      <c r="BQ9" s="141">
        <v>0</v>
      </c>
      <c r="BR9" s="141">
        <v>306</v>
      </c>
      <c r="BS9" s="141">
        <v>0</v>
      </c>
      <c r="BT9" s="141">
        <v>0</v>
      </c>
      <c r="BU9" s="141">
        <f aca="true" t="shared" si="30" ref="BU9:BU27">SUM(BV9:BX9)</f>
        <v>204797</v>
      </c>
      <c r="BV9" s="141">
        <v>0</v>
      </c>
      <c r="BW9" s="141">
        <v>204797</v>
      </c>
      <c r="BX9" s="141">
        <v>0</v>
      </c>
      <c r="BY9" s="141">
        <v>0</v>
      </c>
      <c r="BZ9" s="141">
        <f aca="true" t="shared" si="31" ref="BZ9:BZ27">SUM(CA9:CD9)</f>
        <v>273466</v>
      </c>
      <c r="CA9" s="141">
        <v>128852</v>
      </c>
      <c r="CB9" s="141">
        <v>144614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f aca="true" t="shared" si="32" ref="CH9:CH27">SUM(BG9,+BO9,+CG9)</f>
        <v>478569</v>
      </c>
      <c r="CI9" s="141">
        <f aca="true" t="shared" si="33" ref="CI9:CI27">SUM(AE9,+BG9)</f>
        <v>0</v>
      </c>
      <c r="CJ9" s="141">
        <f aca="true" t="shared" si="34" ref="CJ9:CJ27">SUM(AF9,+BH9)</f>
        <v>0</v>
      </c>
      <c r="CK9" s="141">
        <f aca="true" t="shared" si="35" ref="CK9:CK27">SUM(AG9,+BI9)</f>
        <v>0</v>
      </c>
      <c r="CL9" s="141">
        <f aca="true" t="shared" si="36" ref="CL9:CL27">SUM(AH9,+BJ9)</f>
        <v>0</v>
      </c>
      <c r="CM9" s="141">
        <f aca="true" t="shared" si="37" ref="CM9:CM27">SUM(AI9,+BK9)</f>
        <v>0</v>
      </c>
      <c r="CN9" s="141">
        <f aca="true" t="shared" si="38" ref="CN9:CN27">SUM(AJ9,+BL9)</f>
        <v>0</v>
      </c>
      <c r="CO9" s="141">
        <f aca="true" t="shared" si="39" ref="CO9:CO27">SUM(AK9,+BM9)</f>
        <v>0</v>
      </c>
      <c r="CP9" s="141">
        <f aca="true" t="shared" si="40" ref="CP9:CP27">SUM(AL9,+BN9)</f>
        <v>0</v>
      </c>
      <c r="CQ9" s="141">
        <f aca="true" t="shared" si="41" ref="CQ9:CQ27">SUM(AM9,+BO9)</f>
        <v>1712722</v>
      </c>
      <c r="CR9" s="141">
        <f aca="true" t="shared" si="42" ref="CR9:CR27">SUM(AN9,+BP9)</f>
        <v>166149</v>
      </c>
      <c r="CS9" s="141">
        <f aca="true" t="shared" si="43" ref="CS9:CS27">SUM(AO9,+BQ9)</f>
        <v>33869</v>
      </c>
      <c r="CT9" s="141">
        <f aca="true" t="shared" si="44" ref="CT9:CT27">SUM(AP9,+BR9)</f>
        <v>124121</v>
      </c>
      <c r="CU9" s="141">
        <f aca="true" t="shared" si="45" ref="CU9:CU27">SUM(AQ9,+BS9)</f>
        <v>8159</v>
      </c>
      <c r="CV9" s="141">
        <f aca="true" t="shared" si="46" ref="CV9:CV27">SUM(AR9,+BT9)</f>
        <v>0</v>
      </c>
      <c r="CW9" s="141">
        <f aca="true" t="shared" si="47" ref="CW9:CW27">SUM(AS9,+BU9)</f>
        <v>531899</v>
      </c>
      <c r="CX9" s="141">
        <f aca="true" t="shared" si="48" ref="CX9:CX27">SUM(AT9,+BV9)</f>
        <v>8367</v>
      </c>
      <c r="CY9" s="141">
        <f aca="true" t="shared" si="49" ref="CY9:CY27">SUM(AU9,+BW9)</f>
        <v>522028</v>
      </c>
      <c r="CZ9" s="141">
        <f aca="true" t="shared" si="50" ref="CZ9:CZ27">SUM(AV9,+BX9)</f>
        <v>1504</v>
      </c>
      <c r="DA9" s="141">
        <f aca="true" t="shared" si="51" ref="DA9:DA27">SUM(AW9,+BY9)</f>
        <v>0</v>
      </c>
      <c r="DB9" s="141">
        <f aca="true" t="shared" si="52" ref="DB9:DB27">SUM(AX9,+BZ9)</f>
        <v>1014674</v>
      </c>
      <c r="DC9" s="141">
        <f aca="true" t="shared" si="53" ref="DC9:DC27">SUM(AY9,+CA9)</f>
        <v>577381</v>
      </c>
      <c r="DD9" s="141">
        <f aca="true" t="shared" si="54" ref="DD9:DD27">SUM(AZ9,+CB9)</f>
        <v>406384</v>
      </c>
      <c r="DE9" s="141">
        <f aca="true" t="shared" si="55" ref="DE9:DE27">SUM(BA9,+CC9)</f>
        <v>3534</v>
      </c>
      <c r="DF9" s="141">
        <f aca="true" t="shared" si="56" ref="DF9:DF27">SUM(BB9,+CD9)</f>
        <v>27375</v>
      </c>
      <c r="DG9" s="141">
        <f aca="true" t="shared" si="57" ref="DG9:DG27">SUM(BC9,+CE9)</f>
        <v>0</v>
      </c>
      <c r="DH9" s="141">
        <f aca="true" t="shared" si="58" ref="DH9:DH27">SUM(BD9,+CF9)</f>
        <v>0</v>
      </c>
      <c r="DI9" s="141">
        <f aca="true" t="shared" si="59" ref="DI9:DI27">SUM(BE9,+CG9)</f>
        <v>38724</v>
      </c>
      <c r="DJ9" s="141">
        <f aca="true" t="shared" si="60" ref="DJ9:DJ27">SUM(BF9,+CH9)</f>
        <v>1751446</v>
      </c>
    </row>
    <row r="10" spans="1:114" ht="12" customHeight="1">
      <c r="A10" s="142" t="s">
        <v>119</v>
      </c>
      <c r="B10" s="140" t="s">
        <v>328</v>
      </c>
      <c r="C10" s="142" t="s">
        <v>348</v>
      </c>
      <c r="D10" s="141">
        <f t="shared" si="6"/>
        <v>1131344</v>
      </c>
      <c r="E10" s="141">
        <f t="shared" si="7"/>
        <v>109596</v>
      </c>
      <c r="F10" s="141">
        <v>0</v>
      </c>
      <c r="G10" s="141">
        <v>0</v>
      </c>
      <c r="H10" s="141">
        <v>0</v>
      </c>
      <c r="I10" s="141">
        <v>109044</v>
      </c>
      <c r="J10" s="141"/>
      <c r="K10" s="141">
        <v>552</v>
      </c>
      <c r="L10" s="141">
        <v>1021748</v>
      </c>
      <c r="M10" s="141">
        <f t="shared" si="8"/>
        <v>157700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157700</v>
      </c>
      <c r="V10" s="141">
        <f t="shared" si="10"/>
        <v>1289044</v>
      </c>
      <c r="W10" s="141">
        <f t="shared" si="11"/>
        <v>109596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109044</v>
      </c>
      <c r="AB10" s="141">
        <f t="shared" si="16"/>
        <v>0</v>
      </c>
      <c r="AC10" s="141">
        <f t="shared" si="17"/>
        <v>552</v>
      </c>
      <c r="AD10" s="141">
        <f t="shared" si="18"/>
        <v>1179448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388500</v>
      </c>
      <c r="AN10" s="141">
        <f t="shared" si="22"/>
        <v>87635</v>
      </c>
      <c r="AO10" s="141">
        <v>87635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300865</v>
      </c>
      <c r="AY10" s="141">
        <v>290119</v>
      </c>
      <c r="AZ10" s="141">
        <v>448</v>
      </c>
      <c r="BA10" s="141">
        <v>0</v>
      </c>
      <c r="BB10" s="141">
        <v>10298</v>
      </c>
      <c r="BC10" s="141">
        <v>676056</v>
      </c>
      <c r="BD10" s="141">
        <v>0</v>
      </c>
      <c r="BE10" s="141">
        <v>66788</v>
      </c>
      <c r="BF10" s="141">
        <f t="shared" si="25"/>
        <v>455288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128310</v>
      </c>
      <c r="BP10" s="141">
        <f t="shared" si="29"/>
        <v>52804</v>
      </c>
      <c r="BQ10" s="141">
        <v>52804</v>
      </c>
      <c r="BR10" s="141">
        <v>0</v>
      </c>
      <c r="BS10" s="141">
        <v>0</v>
      </c>
      <c r="BT10" s="141">
        <v>0</v>
      </c>
      <c r="BU10" s="141">
        <f t="shared" si="30"/>
        <v>48920</v>
      </c>
      <c r="BV10" s="141">
        <v>0</v>
      </c>
      <c r="BW10" s="141">
        <v>48920</v>
      </c>
      <c r="BX10" s="141">
        <v>0</v>
      </c>
      <c r="BY10" s="141">
        <v>0</v>
      </c>
      <c r="BZ10" s="141">
        <f t="shared" si="31"/>
        <v>26586</v>
      </c>
      <c r="CA10" s="141">
        <v>0</v>
      </c>
      <c r="CB10" s="141">
        <v>24433</v>
      </c>
      <c r="CC10" s="141">
        <v>0</v>
      </c>
      <c r="CD10" s="141">
        <v>2153</v>
      </c>
      <c r="CE10" s="141">
        <v>0</v>
      </c>
      <c r="CF10" s="141">
        <v>0</v>
      </c>
      <c r="CG10" s="141">
        <v>29390</v>
      </c>
      <c r="CH10" s="141">
        <f t="shared" si="32"/>
        <v>157700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516810</v>
      </c>
      <c r="CR10" s="141">
        <f t="shared" si="42"/>
        <v>140439</v>
      </c>
      <c r="CS10" s="141">
        <f t="shared" si="43"/>
        <v>140439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48920</v>
      </c>
      <c r="CX10" s="141">
        <f t="shared" si="48"/>
        <v>0</v>
      </c>
      <c r="CY10" s="141">
        <f t="shared" si="49"/>
        <v>48920</v>
      </c>
      <c r="CZ10" s="141">
        <f t="shared" si="50"/>
        <v>0</v>
      </c>
      <c r="DA10" s="141">
        <f t="shared" si="51"/>
        <v>0</v>
      </c>
      <c r="DB10" s="141">
        <f t="shared" si="52"/>
        <v>327451</v>
      </c>
      <c r="DC10" s="141">
        <f t="shared" si="53"/>
        <v>290119</v>
      </c>
      <c r="DD10" s="141">
        <f t="shared" si="54"/>
        <v>24881</v>
      </c>
      <c r="DE10" s="141">
        <f t="shared" si="55"/>
        <v>0</v>
      </c>
      <c r="DF10" s="141">
        <f t="shared" si="56"/>
        <v>12451</v>
      </c>
      <c r="DG10" s="141">
        <f t="shared" si="57"/>
        <v>676056</v>
      </c>
      <c r="DH10" s="141">
        <f t="shared" si="58"/>
        <v>0</v>
      </c>
      <c r="DI10" s="141">
        <f t="shared" si="59"/>
        <v>96178</v>
      </c>
      <c r="DJ10" s="141">
        <f t="shared" si="60"/>
        <v>612988</v>
      </c>
    </row>
    <row r="11" spans="1:114" ht="12" customHeight="1">
      <c r="A11" s="142" t="s">
        <v>119</v>
      </c>
      <c r="B11" s="140" t="s">
        <v>329</v>
      </c>
      <c r="C11" s="142" t="s">
        <v>349</v>
      </c>
      <c r="D11" s="141">
        <f t="shared" si="6"/>
        <v>213056</v>
      </c>
      <c r="E11" s="141">
        <f t="shared" si="7"/>
        <v>49393</v>
      </c>
      <c r="F11" s="141">
        <v>0</v>
      </c>
      <c r="G11" s="141">
        <v>0</v>
      </c>
      <c r="H11" s="141">
        <v>0</v>
      </c>
      <c r="I11" s="141">
        <v>32392</v>
      </c>
      <c r="J11" s="141"/>
      <c r="K11" s="141">
        <v>17001</v>
      </c>
      <c r="L11" s="141">
        <v>163663</v>
      </c>
      <c r="M11" s="141">
        <f t="shared" si="8"/>
        <v>73574</v>
      </c>
      <c r="N11" s="141">
        <f t="shared" si="9"/>
        <v>3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3</v>
      </c>
      <c r="U11" s="141">
        <v>73571</v>
      </c>
      <c r="V11" s="141">
        <f t="shared" si="10"/>
        <v>286630</v>
      </c>
      <c r="W11" s="141">
        <f t="shared" si="11"/>
        <v>49396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32392</v>
      </c>
      <c r="AB11" s="141">
        <f t="shared" si="16"/>
        <v>0</v>
      </c>
      <c r="AC11" s="141">
        <f t="shared" si="17"/>
        <v>17004</v>
      </c>
      <c r="AD11" s="141">
        <f t="shared" si="18"/>
        <v>237234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208112</v>
      </c>
      <c r="AN11" s="141">
        <f t="shared" si="22"/>
        <v>49460</v>
      </c>
      <c r="AO11" s="141">
        <v>6371</v>
      </c>
      <c r="AP11" s="141">
        <v>0</v>
      </c>
      <c r="AQ11" s="141">
        <v>43089</v>
      </c>
      <c r="AR11" s="141">
        <v>0</v>
      </c>
      <c r="AS11" s="141">
        <f t="shared" si="23"/>
        <v>49971</v>
      </c>
      <c r="AT11" s="141">
        <v>3493</v>
      </c>
      <c r="AU11" s="141">
        <v>46405</v>
      </c>
      <c r="AV11" s="141">
        <v>73</v>
      </c>
      <c r="AW11" s="141">
        <v>0</v>
      </c>
      <c r="AX11" s="141">
        <f t="shared" si="24"/>
        <v>108681</v>
      </c>
      <c r="AY11" s="141">
        <v>65776</v>
      </c>
      <c r="AZ11" s="141">
        <v>28681</v>
      </c>
      <c r="BA11" s="141">
        <v>14224</v>
      </c>
      <c r="BB11" s="141">
        <v>0</v>
      </c>
      <c r="BC11" s="141">
        <v>0</v>
      </c>
      <c r="BD11" s="141">
        <v>0</v>
      </c>
      <c r="BE11" s="141">
        <v>4944</v>
      </c>
      <c r="BF11" s="141">
        <f t="shared" si="25"/>
        <v>213056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458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458</v>
      </c>
      <c r="CA11" s="141">
        <v>130</v>
      </c>
      <c r="CB11" s="141">
        <v>328</v>
      </c>
      <c r="CC11" s="141">
        <v>0</v>
      </c>
      <c r="CD11" s="141">
        <v>0</v>
      </c>
      <c r="CE11" s="141">
        <v>73116</v>
      </c>
      <c r="CF11" s="141">
        <v>0</v>
      </c>
      <c r="CG11" s="141">
        <v>0</v>
      </c>
      <c r="CH11" s="141">
        <f t="shared" si="32"/>
        <v>458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208570</v>
      </c>
      <c r="CR11" s="141">
        <f t="shared" si="42"/>
        <v>49460</v>
      </c>
      <c r="CS11" s="141">
        <f t="shared" si="43"/>
        <v>6371</v>
      </c>
      <c r="CT11" s="141">
        <f t="shared" si="44"/>
        <v>0</v>
      </c>
      <c r="CU11" s="141">
        <f t="shared" si="45"/>
        <v>43089</v>
      </c>
      <c r="CV11" s="141">
        <f t="shared" si="46"/>
        <v>0</v>
      </c>
      <c r="CW11" s="141">
        <f t="shared" si="47"/>
        <v>49971</v>
      </c>
      <c r="CX11" s="141">
        <f t="shared" si="48"/>
        <v>3493</v>
      </c>
      <c r="CY11" s="141">
        <f t="shared" si="49"/>
        <v>46405</v>
      </c>
      <c r="CZ11" s="141">
        <f t="shared" si="50"/>
        <v>73</v>
      </c>
      <c r="DA11" s="141">
        <f t="shared" si="51"/>
        <v>0</v>
      </c>
      <c r="DB11" s="141">
        <f t="shared" si="52"/>
        <v>109139</v>
      </c>
      <c r="DC11" s="141">
        <f t="shared" si="53"/>
        <v>65906</v>
      </c>
      <c r="DD11" s="141">
        <f t="shared" si="54"/>
        <v>29009</v>
      </c>
      <c r="DE11" s="141">
        <f t="shared" si="55"/>
        <v>14224</v>
      </c>
      <c r="DF11" s="141">
        <f t="shared" si="56"/>
        <v>0</v>
      </c>
      <c r="DG11" s="141">
        <f t="shared" si="57"/>
        <v>73116</v>
      </c>
      <c r="DH11" s="141">
        <f t="shared" si="58"/>
        <v>0</v>
      </c>
      <c r="DI11" s="141">
        <f t="shared" si="59"/>
        <v>4944</v>
      </c>
      <c r="DJ11" s="141">
        <f t="shared" si="60"/>
        <v>213514</v>
      </c>
    </row>
    <row r="12" spans="1:114" ht="12" customHeight="1">
      <c r="A12" s="142" t="s">
        <v>119</v>
      </c>
      <c r="B12" s="140" t="s">
        <v>330</v>
      </c>
      <c r="C12" s="142" t="s">
        <v>350</v>
      </c>
      <c r="D12" s="141">
        <f t="shared" si="6"/>
        <v>515257</v>
      </c>
      <c r="E12" s="141">
        <f t="shared" si="7"/>
        <v>123807</v>
      </c>
      <c r="F12" s="141">
        <v>0</v>
      </c>
      <c r="G12" s="141">
        <v>0</v>
      </c>
      <c r="H12" s="141">
        <v>0</v>
      </c>
      <c r="I12" s="141">
        <v>101516</v>
      </c>
      <c r="J12" s="141"/>
      <c r="K12" s="141">
        <v>22291</v>
      </c>
      <c r="L12" s="141">
        <v>391450</v>
      </c>
      <c r="M12" s="141">
        <f t="shared" si="8"/>
        <v>136475</v>
      </c>
      <c r="N12" s="141">
        <f t="shared" si="9"/>
        <v>933</v>
      </c>
      <c r="O12" s="141">
        <v>0</v>
      </c>
      <c r="P12" s="141">
        <v>0</v>
      </c>
      <c r="Q12" s="141">
        <v>0</v>
      </c>
      <c r="R12" s="141">
        <v>933</v>
      </c>
      <c r="S12" s="141"/>
      <c r="T12" s="141">
        <v>0</v>
      </c>
      <c r="U12" s="141">
        <v>135542</v>
      </c>
      <c r="V12" s="141">
        <f t="shared" si="10"/>
        <v>651732</v>
      </c>
      <c r="W12" s="141">
        <f t="shared" si="11"/>
        <v>124740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102449</v>
      </c>
      <c r="AB12" s="141">
        <f t="shared" si="16"/>
        <v>0</v>
      </c>
      <c r="AC12" s="141">
        <f t="shared" si="17"/>
        <v>22291</v>
      </c>
      <c r="AD12" s="141">
        <f t="shared" si="18"/>
        <v>526992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497118</v>
      </c>
      <c r="AN12" s="141">
        <f t="shared" si="22"/>
        <v>65121</v>
      </c>
      <c r="AO12" s="141">
        <v>65121</v>
      </c>
      <c r="AP12" s="141">
        <v>0</v>
      </c>
      <c r="AQ12" s="141">
        <v>0</v>
      </c>
      <c r="AR12" s="141">
        <v>0</v>
      </c>
      <c r="AS12" s="141">
        <f t="shared" si="23"/>
        <v>119647</v>
      </c>
      <c r="AT12" s="141">
        <v>499</v>
      </c>
      <c r="AU12" s="141">
        <v>117948</v>
      </c>
      <c r="AV12" s="141">
        <v>1200</v>
      </c>
      <c r="AW12" s="141">
        <v>0</v>
      </c>
      <c r="AX12" s="141">
        <f t="shared" si="24"/>
        <v>310491</v>
      </c>
      <c r="AY12" s="141">
        <v>122033</v>
      </c>
      <c r="AZ12" s="141">
        <v>161104</v>
      </c>
      <c r="BA12" s="141">
        <v>0</v>
      </c>
      <c r="BB12" s="141">
        <v>27354</v>
      </c>
      <c r="BC12" s="141">
        <v>0</v>
      </c>
      <c r="BD12" s="141">
        <v>1859</v>
      </c>
      <c r="BE12" s="141">
        <v>18139</v>
      </c>
      <c r="BF12" s="141">
        <f t="shared" si="25"/>
        <v>515257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136475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497118</v>
      </c>
      <c r="CR12" s="141">
        <f t="shared" si="42"/>
        <v>65121</v>
      </c>
      <c r="CS12" s="141">
        <f t="shared" si="43"/>
        <v>65121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119647</v>
      </c>
      <c r="CX12" s="141">
        <f t="shared" si="48"/>
        <v>499</v>
      </c>
      <c r="CY12" s="141">
        <f t="shared" si="49"/>
        <v>117948</v>
      </c>
      <c r="CZ12" s="141">
        <f t="shared" si="50"/>
        <v>1200</v>
      </c>
      <c r="DA12" s="141">
        <f t="shared" si="51"/>
        <v>0</v>
      </c>
      <c r="DB12" s="141">
        <f t="shared" si="52"/>
        <v>310491</v>
      </c>
      <c r="DC12" s="141">
        <f t="shared" si="53"/>
        <v>122033</v>
      </c>
      <c r="DD12" s="141">
        <f t="shared" si="54"/>
        <v>161104</v>
      </c>
      <c r="DE12" s="141">
        <f t="shared" si="55"/>
        <v>0</v>
      </c>
      <c r="DF12" s="141">
        <f t="shared" si="56"/>
        <v>27354</v>
      </c>
      <c r="DG12" s="141">
        <f t="shared" si="57"/>
        <v>136475</v>
      </c>
      <c r="DH12" s="141">
        <f t="shared" si="58"/>
        <v>1859</v>
      </c>
      <c r="DI12" s="141">
        <f t="shared" si="59"/>
        <v>18139</v>
      </c>
      <c r="DJ12" s="141">
        <f t="shared" si="60"/>
        <v>515257</v>
      </c>
    </row>
    <row r="13" spans="1:114" ht="12" customHeight="1">
      <c r="A13" s="142" t="s">
        <v>119</v>
      </c>
      <c r="B13" s="140" t="s">
        <v>331</v>
      </c>
      <c r="C13" s="142" t="s">
        <v>351</v>
      </c>
      <c r="D13" s="141">
        <f t="shared" si="6"/>
        <v>644353</v>
      </c>
      <c r="E13" s="141">
        <f t="shared" si="7"/>
        <v>155483</v>
      </c>
      <c r="F13" s="141">
        <v>0</v>
      </c>
      <c r="G13" s="141">
        <v>0</v>
      </c>
      <c r="H13" s="141">
        <v>0</v>
      </c>
      <c r="I13" s="141">
        <v>120185</v>
      </c>
      <c r="J13" s="141"/>
      <c r="K13" s="141">
        <v>35298</v>
      </c>
      <c r="L13" s="141">
        <v>488870</v>
      </c>
      <c r="M13" s="141">
        <f t="shared" si="8"/>
        <v>280113</v>
      </c>
      <c r="N13" s="141">
        <f t="shared" si="9"/>
        <v>1050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1050</v>
      </c>
      <c r="U13" s="141">
        <v>279063</v>
      </c>
      <c r="V13" s="141">
        <f t="shared" si="10"/>
        <v>924466</v>
      </c>
      <c r="W13" s="141">
        <f t="shared" si="11"/>
        <v>156533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120185</v>
      </c>
      <c r="AB13" s="141">
        <f t="shared" si="16"/>
        <v>0</v>
      </c>
      <c r="AC13" s="141">
        <f t="shared" si="17"/>
        <v>36348</v>
      </c>
      <c r="AD13" s="141">
        <f t="shared" si="18"/>
        <v>767933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147875</v>
      </c>
      <c r="AM13" s="141">
        <f t="shared" si="21"/>
        <v>121378</v>
      </c>
      <c r="AN13" s="141">
        <f t="shared" si="22"/>
        <v>73954</v>
      </c>
      <c r="AO13" s="141">
        <v>70367</v>
      </c>
      <c r="AP13" s="141">
        <v>0</v>
      </c>
      <c r="AQ13" s="141">
        <v>3587</v>
      </c>
      <c r="AR13" s="141">
        <v>0</v>
      </c>
      <c r="AS13" s="141">
        <f t="shared" si="23"/>
        <v>8404</v>
      </c>
      <c r="AT13" s="141">
        <v>0</v>
      </c>
      <c r="AU13" s="141">
        <v>8404</v>
      </c>
      <c r="AV13" s="141">
        <v>0</v>
      </c>
      <c r="AW13" s="141">
        <v>0</v>
      </c>
      <c r="AX13" s="141">
        <f t="shared" si="24"/>
        <v>39020</v>
      </c>
      <c r="AY13" s="141">
        <v>18519</v>
      </c>
      <c r="AZ13" s="141">
        <v>8480</v>
      </c>
      <c r="BA13" s="141">
        <v>0</v>
      </c>
      <c r="BB13" s="141">
        <v>12021</v>
      </c>
      <c r="BC13" s="141">
        <v>187299</v>
      </c>
      <c r="BD13" s="141">
        <v>0</v>
      </c>
      <c r="BE13" s="141">
        <v>187801</v>
      </c>
      <c r="BF13" s="141">
        <f t="shared" si="25"/>
        <v>309179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223328</v>
      </c>
      <c r="BP13" s="141">
        <f t="shared" si="29"/>
        <v>184737</v>
      </c>
      <c r="BQ13" s="141">
        <v>37152</v>
      </c>
      <c r="BR13" s="141">
        <v>0</v>
      </c>
      <c r="BS13" s="141">
        <v>147585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38591</v>
      </c>
      <c r="CA13" s="141">
        <v>3130</v>
      </c>
      <c r="CB13" s="141">
        <v>35461</v>
      </c>
      <c r="CC13" s="141">
        <v>0</v>
      </c>
      <c r="CD13" s="141">
        <v>0</v>
      </c>
      <c r="CE13" s="141">
        <v>51208</v>
      </c>
      <c r="CF13" s="141">
        <v>0</v>
      </c>
      <c r="CG13" s="141">
        <v>5577</v>
      </c>
      <c r="CH13" s="141">
        <f t="shared" si="32"/>
        <v>228905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147875</v>
      </c>
      <c r="CQ13" s="141">
        <f t="shared" si="41"/>
        <v>344706</v>
      </c>
      <c r="CR13" s="141">
        <f t="shared" si="42"/>
        <v>258691</v>
      </c>
      <c r="CS13" s="141">
        <f t="shared" si="43"/>
        <v>107519</v>
      </c>
      <c r="CT13" s="141">
        <f t="shared" si="44"/>
        <v>0</v>
      </c>
      <c r="CU13" s="141">
        <f t="shared" si="45"/>
        <v>151172</v>
      </c>
      <c r="CV13" s="141">
        <f t="shared" si="46"/>
        <v>0</v>
      </c>
      <c r="CW13" s="141">
        <f t="shared" si="47"/>
        <v>8404</v>
      </c>
      <c r="CX13" s="141">
        <f t="shared" si="48"/>
        <v>0</v>
      </c>
      <c r="CY13" s="141">
        <f t="shared" si="49"/>
        <v>8404</v>
      </c>
      <c r="CZ13" s="141">
        <f t="shared" si="50"/>
        <v>0</v>
      </c>
      <c r="DA13" s="141">
        <f t="shared" si="51"/>
        <v>0</v>
      </c>
      <c r="DB13" s="141">
        <f t="shared" si="52"/>
        <v>77611</v>
      </c>
      <c r="DC13" s="141">
        <f t="shared" si="53"/>
        <v>21649</v>
      </c>
      <c r="DD13" s="141">
        <f t="shared" si="54"/>
        <v>43941</v>
      </c>
      <c r="DE13" s="141">
        <f t="shared" si="55"/>
        <v>0</v>
      </c>
      <c r="DF13" s="141">
        <f t="shared" si="56"/>
        <v>12021</v>
      </c>
      <c r="DG13" s="141">
        <f t="shared" si="57"/>
        <v>238507</v>
      </c>
      <c r="DH13" s="141">
        <f t="shared" si="58"/>
        <v>0</v>
      </c>
      <c r="DI13" s="141">
        <f t="shared" si="59"/>
        <v>193378</v>
      </c>
      <c r="DJ13" s="141">
        <f t="shared" si="60"/>
        <v>538084</v>
      </c>
    </row>
    <row r="14" spans="1:114" ht="12" customHeight="1">
      <c r="A14" s="142" t="s">
        <v>119</v>
      </c>
      <c r="B14" s="140" t="s">
        <v>332</v>
      </c>
      <c r="C14" s="142" t="s">
        <v>352</v>
      </c>
      <c r="D14" s="141">
        <f t="shared" si="6"/>
        <v>297943</v>
      </c>
      <c r="E14" s="141">
        <f t="shared" si="7"/>
        <v>69578</v>
      </c>
      <c r="F14" s="141">
        <v>0</v>
      </c>
      <c r="G14" s="141">
        <v>0</v>
      </c>
      <c r="H14" s="141">
        <v>0</v>
      </c>
      <c r="I14" s="141">
        <v>57888</v>
      </c>
      <c r="J14" s="141"/>
      <c r="K14" s="141">
        <v>11690</v>
      </c>
      <c r="L14" s="141">
        <v>228365</v>
      </c>
      <c r="M14" s="141">
        <f t="shared" si="8"/>
        <v>110168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110168</v>
      </c>
      <c r="V14" s="141">
        <f t="shared" si="10"/>
        <v>408111</v>
      </c>
      <c r="W14" s="141">
        <f t="shared" si="11"/>
        <v>69578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57888</v>
      </c>
      <c r="AB14" s="141">
        <f t="shared" si="16"/>
        <v>0</v>
      </c>
      <c r="AC14" s="141">
        <f t="shared" si="17"/>
        <v>11690</v>
      </c>
      <c r="AD14" s="141">
        <f t="shared" si="18"/>
        <v>338533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8977</v>
      </c>
      <c r="AM14" s="141">
        <f t="shared" si="21"/>
        <v>167580</v>
      </c>
      <c r="AN14" s="141">
        <f t="shared" si="22"/>
        <v>54999</v>
      </c>
      <c r="AO14" s="141">
        <v>34375</v>
      </c>
      <c r="AP14" s="141">
        <v>10312</v>
      </c>
      <c r="AQ14" s="141">
        <v>10312</v>
      </c>
      <c r="AR14" s="141">
        <v>0</v>
      </c>
      <c r="AS14" s="141">
        <f t="shared" si="23"/>
        <v>765</v>
      </c>
      <c r="AT14" s="141">
        <v>765</v>
      </c>
      <c r="AU14" s="141">
        <v>0</v>
      </c>
      <c r="AV14" s="141">
        <v>0</v>
      </c>
      <c r="AW14" s="141">
        <v>0</v>
      </c>
      <c r="AX14" s="141">
        <f t="shared" si="24"/>
        <v>111816</v>
      </c>
      <c r="AY14" s="141">
        <v>84</v>
      </c>
      <c r="AZ14" s="141">
        <v>111732</v>
      </c>
      <c r="BA14" s="141">
        <v>0</v>
      </c>
      <c r="BB14" s="141">
        <v>0</v>
      </c>
      <c r="BC14" s="141">
        <v>119012</v>
      </c>
      <c r="BD14" s="141">
        <v>0</v>
      </c>
      <c r="BE14" s="141">
        <v>2374</v>
      </c>
      <c r="BF14" s="141">
        <f t="shared" si="25"/>
        <v>169954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110168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8977</v>
      </c>
      <c r="CQ14" s="141">
        <f t="shared" si="41"/>
        <v>167580</v>
      </c>
      <c r="CR14" s="141">
        <f t="shared" si="42"/>
        <v>54999</v>
      </c>
      <c r="CS14" s="141">
        <f t="shared" si="43"/>
        <v>34375</v>
      </c>
      <c r="CT14" s="141">
        <f t="shared" si="44"/>
        <v>10312</v>
      </c>
      <c r="CU14" s="141">
        <f t="shared" si="45"/>
        <v>10312</v>
      </c>
      <c r="CV14" s="141">
        <f t="shared" si="46"/>
        <v>0</v>
      </c>
      <c r="CW14" s="141">
        <f t="shared" si="47"/>
        <v>765</v>
      </c>
      <c r="CX14" s="141">
        <f t="shared" si="48"/>
        <v>765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111816</v>
      </c>
      <c r="DC14" s="141">
        <f t="shared" si="53"/>
        <v>84</v>
      </c>
      <c r="DD14" s="141">
        <f t="shared" si="54"/>
        <v>111732</v>
      </c>
      <c r="DE14" s="141">
        <f t="shared" si="55"/>
        <v>0</v>
      </c>
      <c r="DF14" s="141">
        <f t="shared" si="56"/>
        <v>0</v>
      </c>
      <c r="DG14" s="141">
        <f t="shared" si="57"/>
        <v>229180</v>
      </c>
      <c r="DH14" s="141">
        <f t="shared" si="58"/>
        <v>0</v>
      </c>
      <c r="DI14" s="141">
        <f t="shared" si="59"/>
        <v>2374</v>
      </c>
      <c r="DJ14" s="141">
        <f t="shared" si="60"/>
        <v>169954</v>
      </c>
    </row>
    <row r="15" spans="1:114" ht="12" customHeight="1">
      <c r="A15" s="142" t="s">
        <v>119</v>
      </c>
      <c r="B15" s="140" t="s">
        <v>333</v>
      </c>
      <c r="C15" s="142" t="s">
        <v>353</v>
      </c>
      <c r="D15" s="141">
        <f t="shared" si="6"/>
        <v>472931</v>
      </c>
      <c r="E15" s="141">
        <f t="shared" si="7"/>
        <v>820</v>
      </c>
      <c r="F15" s="141">
        <v>0</v>
      </c>
      <c r="G15" s="141">
        <v>0</v>
      </c>
      <c r="H15" s="141">
        <v>0</v>
      </c>
      <c r="I15" s="141">
        <v>654</v>
      </c>
      <c r="J15" s="141"/>
      <c r="K15" s="141">
        <v>166</v>
      </c>
      <c r="L15" s="141">
        <v>472111</v>
      </c>
      <c r="M15" s="141">
        <f t="shared" si="8"/>
        <v>7079</v>
      </c>
      <c r="N15" s="141">
        <f t="shared" si="9"/>
        <v>35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35</v>
      </c>
      <c r="U15" s="141">
        <v>7044</v>
      </c>
      <c r="V15" s="141">
        <f t="shared" si="10"/>
        <v>480010</v>
      </c>
      <c r="W15" s="141">
        <f t="shared" si="11"/>
        <v>855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654</v>
      </c>
      <c r="AB15" s="141">
        <f t="shared" si="16"/>
        <v>0</v>
      </c>
      <c r="AC15" s="141">
        <f t="shared" si="17"/>
        <v>201</v>
      </c>
      <c r="AD15" s="141">
        <f t="shared" si="18"/>
        <v>479155</v>
      </c>
      <c r="AE15" s="141">
        <f t="shared" si="19"/>
        <v>6149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6149</v>
      </c>
      <c r="AL15" s="141">
        <v>0</v>
      </c>
      <c r="AM15" s="141">
        <f t="shared" si="21"/>
        <v>51281</v>
      </c>
      <c r="AN15" s="141">
        <f t="shared" si="22"/>
        <v>28317</v>
      </c>
      <c r="AO15" s="141">
        <v>28317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1066</v>
      </c>
      <c r="AX15" s="141">
        <f t="shared" si="24"/>
        <v>21898</v>
      </c>
      <c r="AY15" s="141">
        <v>21898</v>
      </c>
      <c r="AZ15" s="141">
        <v>0</v>
      </c>
      <c r="BA15" s="141">
        <v>0</v>
      </c>
      <c r="BB15" s="141">
        <v>0</v>
      </c>
      <c r="BC15" s="141">
        <v>415501</v>
      </c>
      <c r="BD15" s="141">
        <v>0</v>
      </c>
      <c r="BE15" s="141">
        <v>0</v>
      </c>
      <c r="BF15" s="141">
        <f t="shared" si="25"/>
        <v>57430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7079</v>
      </c>
      <c r="BP15" s="141">
        <f t="shared" si="29"/>
        <v>7079</v>
      </c>
      <c r="BQ15" s="141">
        <v>7079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f t="shared" si="32"/>
        <v>7079</v>
      </c>
      <c r="CI15" s="141">
        <f t="shared" si="33"/>
        <v>6149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6149</v>
      </c>
      <c r="CP15" s="141">
        <f t="shared" si="40"/>
        <v>0</v>
      </c>
      <c r="CQ15" s="141">
        <f t="shared" si="41"/>
        <v>58360</v>
      </c>
      <c r="CR15" s="141">
        <f t="shared" si="42"/>
        <v>35396</v>
      </c>
      <c r="CS15" s="141">
        <f t="shared" si="43"/>
        <v>35396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0</v>
      </c>
      <c r="CX15" s="141">
        <f t="shared" si="48"/>
        <v>0</v>
      </c>
      <c r="CY15" s="141">
        <f t="shared" si="49"/>
        <v>0</v>
      </c>
      <c r="CZ15" s="141">
        <f t="shared" si="50"/>
        <v>0</v>
      </c>
      <c r="DA15" s="141">
        <f t="shared" si="51"/>
        <v>1066</v>
      </c>
      <c r="DB15" s="141">
        <f t="shared" si="52"/>
        <v>21898</v>
      </c>
      <c r="DC15" s="141">
        <f t="shared" si="53"/>
        <v>21898</v>
      </c>
      <c r="DD15" s="141">
        <f t="shared" si="54"/>
        <v>0</v>
      </c>
      <c r="DE15" s="141">
        <f t="shared" si="55"/>
        <v>0</v>
      </c>
      <c r="DF15" s="141">
        <f t="shared" si="56"/>
        <v>0</v>
      </c>
      <c r="DG15" s="141">
        <f t="shared" si="57"/>
        <v>415501</v>
      </c>
      <c r="DH15" s="141">
        <f t="shared" si="58"/>
        <v>0</v>
      </c>
      <c r="DI15" s="141">
        <f t="shared" si="59"/>
        <v>0</v>
      </c>
      <c r="DJ15" s="141">
        <f t="shared" si="60"/>
        <v>64509</v>
      </c>
    </row>
    <row r="16" spans="1:114" ht="12" customHeight="1">
      <c r="A16" s="142" t="s">
        <v>119</v>
      </c>
      <c r="B16" s="140" t="s">
        <v>334</v>
      </c>
      <c r="C16" s="142" t="s">
        <v>354</v>
      </c>
      <c r="D16" s="141">
        <f t="shared" si="6"/>
        <v>287415</v>
      </c>
      <c r="E16" s="141">
        <f t="shared" si="7"/>
        <v>69060</v>
      </c>
      <c r="F16" s="141">
        <v>0</v>
      </c>
      <c r="G16" s="141">
        <v>0</v>
      </c>
      <c r="H16" s="141">
        <v>0</v>
      </c>
      <c r="I16" s="141">
        <v>40889</v>
      </c>
      <c r="J16" s="141"/>
      <c r="K16" s="141">
        <v>28171</v>
      </c>
      <c r="L16" s="141">
        <v>218355</v>
      </c>
      <c r="M16" s="141">
        <f t="shared" si="8"/>
        <v>147554</v>
      </c>
      <c r="N16" s="141">
        <f t="shared" si="9"/>
        <v>3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3</v>
      </c>
      <c r="U16" s="141">
        <v>147551</v>
      </c>
      <c r="V16" s="141">
        <f t="shared" si="10"/>
        <v>434969</v>
      </c>
      <c r="W16" s="141">
        <f t="shared" si="11"/>
        <v>69063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40889</v>
      </c>
      <c r="AB16" s="141">
        <f t="shared" si="16"/>
        <v>0</v>
      </c>
      <c r="AC16" s="141">
        <f t="shared" si="17"/>
        <v>28174</v>
      </c>
      <c r="AD16" s="141">
        <f t="shared" si="18"/>
        <v>365906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24765</v>
      </c>
      <c r="AM16" s="141">
        <f t="shared" si="21"/>
        <v>128604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674</v>
      </c>
      <c r="AT16" s="141">
        <v>0</v>
      </c>
      <c r="AU16" s="141">
        <v>674</v>
      </c>
      <c r="AV16" s="141">
        <v>0</v>
      </c>
      <c r="AW16" s="141">
        <v>0</v>
      </c>
      <c r="AX16" s="141">
        <f t="shared" si="24"/>
        <v>127930</v>
      </c>
      <c r="AY16" s="141">
        <v>121947</v>
      </c>
      <c r="AZ16" s="141">
        <v>5983</v>
      </c>
      <c r="BA16" s="141">
        <v>0</v>
      </c>
      <c r="BB16" s="141">
        <v>0</v>
      </c>
      <c r="BC16" s="141">
        <v>106786</v>
      </c>
      <c r="BD16" s="141">
        <v>0</v>
      </c>
      <c r="BE16" s="141">
        <v>27260</v>
      </c>
      <c r="BF16" s="141">
        <f t="shared" si="25"/>
        <v>155864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110936</v>
      </c>
      <c r="CF16" s="141">
        <v>0</v>
      </c>
      <c r="CG16" s="141">
        <v>36618</v>
      </c>
      <c r="CH16" s="141">
        <f t="shared" si="32"/>
        <v>36618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24765</v>
      </c>
      <c r="CQ16" s="141">
        <f t="shared" si="41"/>
        <v>128604</v>
      </c>
      <c r="CR16" s="141">
        <f t="shared" si="42"/>
        <v>0</v>
      </c>
      <c r="CS16" s="141">
        <f t="shared" si="43"/>
        <v>0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674</v>
      </c>
      <c r="CX16" s="141">
        <f t="shared" si="48"/>
        <v>0</v>
      </c>
      <c r="CY16" s="141">
        <f t="shared" si="49"/>
        <v>674</v>
      </c>
      <c r="CZ16" s="141">
        <f t="shared" si="50"/>
        <v>0</v>
      </c>
      <c r="DA16" s="141">
        <f t="shared" si="51"/>
        <v>0</v>
      </c>
      <c r="DB16" s="141">
        <f t="shared" si="52"/>
        <v>127930</v>
      </c>
      <c r="DC16" s="141">
        <f t="shared" si="53"/>
        <v>121947</v>
      </c>
      <c r="DD16" s="141">
        <f t="shared" si="54"/>
        <v>5983</v>
      </c>
      <c r="DE16" s="141">
        <f t="shared" si="55"/>
        <v>0</v>
      </c>
      <c r="DF16" s="141">
        <f t="shared" si="56"/>
        <v>0</v>
      </c>
      <c r="DG16" s="141">
        <f t="shared" si="57"/>
        <v>217722</v>
      </c>
      <c r="DH16" s="141">
        <f t="shared" si="58"/>
        <v>0</v>
      </c>
      <c r="DI16" s="141">
        <f t="shared" si="59"/>
        <v>63878</v>
      </c>
      <c r="DJ16" s="141">
        <f t="shared" si="60"/>
        <v>192482</v>
      </c>
    </row>
    <row r="17" spans="1:114" ht="12" customHeight="1">
      <c r="A17" s="142" t="s">
        <v>119</v>
      </c>
      <c r="B17" s="140" t="s">
        <v>335</v>
      </c>
      <c r="C17" s="142" t="s">
        <v>355</v>
      </c>
      <c r="D17" s="141">
        <f t="shared" si="6"/>
        <v>259512</v>
      </c>
      <c r="E17" s="141">
        <f t="shared" si="7"/>
        <v>32683</v>
      </c>
      <c r="F17" s="141">
        <v>0</v>
      </c>
      <c r="G17" s="141">
        <v>0</v>
      </c>
      <c r="H17" s="141">
        <v>0</v>
      </c>
      <c r="I17" s="141">
        <v>32683</v>
      </c>
      <c r="J17" s="141"/>
      <c r="K17" s="141">
        <v>0</v>
      </c>
      <c r="L17" s="141">
        <v>226829</v>
      </c>
      <c r="M17" s="141">
        <f t="shared" si="8"/>
        <v>162242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162242</v>
      </c>
      <c r="V17" s="141">
        <f t="shared" si="10"/>
        <v>421754</v>
      </c>
      <c r="W17" s="141">
        <f t="shared" si="11"/>
        <v>32683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32683</v>
      </c>
      <c r="AB17" s="141">
        <f t="shared" si="16"/>
        <v>0</v>
      </c>
      <c r="AC17" s="141">
        <f t="shared" si="17"/>
        <v>0</v>
      </c>
      <c r="AD17" s="141">
        <f t="shared" si="18"/>
        <v>389071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18609</v>
      </c>
      <c r="AN17" s="141">
        <f t="shared" si="22"/>
        <v>18609</v>
      </c>
      <c r="AO17" s="141">
        <v>18609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219463</v>
      </c>
      <c r="BD17" s="141">
        <v>0</v>
      </c>
      <c r="BE17" s="141">
        <v>21440</v>
      </c>
      <c r="BF17" s="141">
        <f t="shared" si="25"/>
        <v>40049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18609</v>
      </c>
      <c r="BP17" s="141">
        <f t="shared" si="29"/>
        <v>18609</v>
      </c>
      <c r="BQ17" s="141">
        <v>18609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104630</v>
      </c>
      <c r="CF17" s="141">
        <v>0</v>
      </c>
      <c r="CG17" s="141">
        <v>39003</v>
      </c>
      <c r="CH17" s="141">
        <f t="shared" si="32"/>
        <v>57612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37218</v>
      </c>
      <c r="CR17" s="141">
        <f t="shared" si="42"/>
        <v>37218</v>
      </c>
      <c r="CS17" s="141">
        <f t="shared" si="43"/>
        <v>37218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0</v>
      </c>
      <c r="DC17" s="141">
        <f t="shared" si="53"/>
        <v>0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324093</v>
      </c>
      <c r="DH17" s="141">
        <f t="shared" si="58"/>
        <v>0</v>
      </c>
      <c r="DI17" s="141">
        <f t="shared" si="59"/>
        <v>60443</v>
      </c>
      <c r="DJ17" s="141">
        <f t="shared" si="60"/>
        <v>97661</v>
      </c>
    </row>
    <row r="18" spans="1:114" ht="12" customHeight="1">
      <c r="A18" s="142" t="s">
        <v>119</v>
      </c>
      <c r="B18" s="140" t="s">
        <v>336</v>
      </c>
      <c r="C18" s="142" t="s">
        <v>356</v>
      </c>
      <c r="D18" s="141">
        <f t="shared" si="6"/>
        <v>120648</v>
      </c>
      <c r="E18" s="141">
        <f t="shared" si="7"/>
        <v>13675</v>
      </c>
      <c r="F18" s="141">
        <v>0</v>
      </c>
      <c r="G18" s="141">
        <v>0</v>
      </c>
      <c r="H18" s="141">
        <v>0</v>
      </c>
      <c r="I18" s="141">
        <v>13675</v>
      </c>
      <c r="J18" s="141"/>
      <c r="K18" s="141">
        <v>0</v>
      </c>
      <c r="L18" s="141">
        <v>106973</v>
      </c>
      <c r="M18" s="141">
        <f t="shared" si="8"/>
        <v>41415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41415</v>
      </c>
      <c r="V18" s="141">
        <f t="shared" si="10"/>
        <v>162063</v>
      </c>
      <c r="W18" s="141">
        <f t="shared" si="11"/>
        <v>13675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13675</v>
      </c>
      <c r="AB18" s="141">
        <f t="shared" si="16"/>
        <v>0</v>
      </c>
      <c r="AC18" s="141">
        <f t="shared" si="17"/>
        <v>0</v>
      </c>
      <c r="AD18" s="141">
        <f t="shared" si="18"/>
        <v>148388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13675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13675</v>
      </c>
      <c r="AY18" s="141">
        <v>0</v>
      </c>
      <c r="AZ18" s="141">
        <v>0</v>
      </c>
      <c r="BA18" s="141">
        <v>148</v>
      </c>
      <c r="BB18" s="141">
        <v>13527</v>
      </c>
      <c r="BC18" s="141">
        <v>106973</v>
      </c>
      <c r="BD18" s="141">
        <v>0</v>
      </c>
      <c r="BE18" s="141">
        <v>0</v>
      </c>
      <c r="BF18" s="141">
        <f t="shared" si="25"/>
        <v>13675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8245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8245</v>
      </c>
      <c r="CA18" s="141">
        <v>0</v>
      </c>
      <c r="CB18" s="141">
        <v>0</v>
      </c>
      <c r="CC18" s="141">
        <v>0</v>
      </c>
      <c r="CD18" s="141">
        <v>8245</v>
      </c>
      <c r="CE18" s="141">
        <v>33170</v>
      </c>
      <c r="CF18" s="141">
        <v>0</v>
      </c>
      <c r="CG18" s="141">
        <v>0</v>
      </c>
      <c r="CH18" s="141">
        <f t="shared" si="32"/>
        <v>8245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21920</v>
      </c>
      <c r="CR18" s="141">
        <f t="shared" si="42"/>
        <v>0</v>
      </c>
      <c r="CS18" s="141">
        <f t="shared" si="43"/>
        <v>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0</v>
      </c>
      <c r="DB18" s="141">
        <f t="shared" si="52"/>
        <v>21920</v>
      </c>
      <c r="DC18" s="141">
        <f t="shared" si="53"/>
        <v>0</v>
      </c>
      <c r="DD18" s="141">
        <f t="shared" si="54"/>
        <v>0</v>
      </c>
      <c r="DE18" s="141">
        <f t="shared" si="55"/>
        <v>148</v>
      </c>
      <c r="DF18" s="141">
        <f t="shared" si="56"/>
        <v>21772</v>
      </c>
      <c r="DG18" s="141">
        <f t="shared" si="57"/>
        <v>140143</v>
      </c>
      <c r="DH18" s="141">
        <f t="shared" si="58"/>
        <v>0</v>
      </c>
      <c r="DI18" s="141">
        <f t="shared" si="59"/>
        <v>0</v>
      </c>
      <c r="DJ18" s="141">
        <f t="shared" si="60"/>
        <v>21920</v>
      </c>
    </row>
    <row r="19" spans="1:114" ht="12" customHeight="1">
      <c r="A19" s="142" t="s">
        <v>119</v>
      </c>
      <c r="B19" s="140" t="s">
        <v>337</v>
      </c>
      <c r="C19" s="142" t="s">
        <v>357</v>
      </c>
      <c r="D19" s="141">
        <f t="shared" si="6"/>
        <v>125795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125795</v>
      </c>
      <c r="M19" s="141">
        <f t="shared" si="8"/>
        <v>48475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48475</v>
      </c>
      <c r="V19" s="141">
        <f t="shared" si="10"/>
        <v>174270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174270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0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125795</v>
      </c>
      <c r="BD19" s="141">
        <v>0</v>
      </c>
      <c r="BE19" s="141">
        <v>0</v>
      </c>
      <c r="BF19" s="141">
        <f t="shared" si="25"/>
        <v>0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48475</v>
      </c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0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0</v>
      </c>
      <c r="DC19" s="141">
        <f t="shared" si="53"/>
        <v>0</v>
      </c>
      <c r="DD19" s="141">
        <f t="shared" si="54"/>
        <v>0</v>
      </c>
      <c r="DE19" s="141">
        <f t="shared" si="55"/>
        <v>0</v>
      </c>
      <c r="DF19" s="141">
        <f t="shared" si="56"/>
        <v>0</v>
      </c>
      <c r="DG19" s="141">
        <f t="shared" si="57"/>
        <v>174270</v>
      </c>
      <c r="DH19" s="141">
        <f t="shared" si="58"/>
        <v>0</v>
      </c>
      <c r="DI19" s="141">
        <f t="shared" si="59"/>
        <v>0</v>
      </c>
      <c r="DJ19" s="141">
        <f t="shared" si="60"/>
        <v>0</v>
      </c>
    </row>
    <row r="20" spans="1:114" ht="12" customHeight="1">
      <c r="A20" s="142" t="s">
        <v>119</v>
      </c>
      <c r="B20" s="140" t="s">
        <v>338</v>
      </c>
      <c r="C20" s="142" t="s">
        <v>358</v>
      </c>
      <c r="D20" s="141">
        <f t="shared" si="6"/>
        <v>139621</v>
      </c>
      <c r="E20" s="141">
        <f t="shared" si="7"/>
        <v>10068</v>
      </c>
      <c r="F20" s="141">
        <v>0</v>
      </c>
      <c r="G20" s="141">
        <v>0</v>
      </c>
      <c r="H20" s="141">
        <v>0</v>
      </c>
      <c r="I20" s="141">
        <v>13</v>
      </c>
      <c r="J20" s="141"/>
      <c r="K20" s="141">
        <v>10055</v>
      </c>
      <c r="L20" s="141">
        <v>129553</v>
      </c>
      <c r="M20" s="141">
        <f t="shared" si="8"/>
        <v>39957</v>
      </c>
      <c r="N20" s="141">
        <f t="shared" si="9"/>
        <v>3</v>
      </c>
      <c r="O20" s="141">
        <v>0</v>
      </c>
      <c r="P20" s="141">
        <v>0</v>
      </c>
      <c r="Q20" s="141">
        <v>0</v>
      </c>
      <c r="R20" s="141">
        <v>3</v>
      </c>
      <c r="S20" s="141"/>
      <c r="T20" s="141">
        <v>0</v>
      </c>
      <c r="U20" s="141">
        <v>39954</v>
      </c>
      <c r="V20" s="141">
        <f t="shared" si="10"/>
        <v>179578</v>
      </c>
      <c r="W20" s="141">
        <f t="shared" si="11"/>
        <v>10071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16</v>
      </c>
      <c r="AB20" s="141">
        <f t="shared" si="16"/>
        <v>0</v>
      </c>
      <c r="AC20" s="141">
        <f t="shared" si="17"/>
        <v>10055</v>
      </c>
      <c r="AD20" s="141">
        <f t="shared" si="18"/>
        <v>169507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41283</v>
      </c>
      <c r="AN20" s="141">
        <f t="shared" si="22"/>
        <v>15776</v>
      </c>
      <c r="AO20" s="141">
        <v>15776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25507</v>
      </c>
      <c r="AY20" s="141">
        <v>25259</v>
      </c>
      <c r="AZ20" s="141">
        <v>248</v>
      </c>
      <c r="BA20" s="141">
        <v>0</v>
      </c>
      <c r="BB20" s="141">
        <v>0</v>
      </c>
      <c r="BC20" s="141">
        <v>94266</v>
      </c>
      <c r="BD20" s="141">
        <v>0</v>
      </c>
      <c r="BE20" s="141">
        <v>4072</v>
      </c>
      <c r="BF20" s="141">
        <f t="shared" si="25"/>
        <v>45355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9174</v>
      </c>
      <c r="BP20" s="141">
        <f t="shared" si="29"/>
        <v>7888</v>
      </c>
      <c r="BQ20" s="141">
        <v>7888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1286</v>
      </c>
      <c r="CA20" s="141">
        <v>1286</v>
      </c>
      <c r="CB20" s="141">
        <v>0</v>
      </c>
      <c r="CC20" s="141">
        <v>0</v>
      </c>
      <c r="CD20" s="141">
        <v>0</v>
      </c>
      <c r="CE20" s="141">
        <v>30783</v>
      </c>
      <c r="CF20" s="141">
        <v>0</v>
      </c>
      <c r="CG20" s="141">
        <v>0</v>
      </c>
      <c r="CH20" s="141">
        <f t="shared" si="32"/>
        <v>9174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50457</v>
      </c>
      <c r="CR20" s="141">
        <f t="shared" si="42"/>
        <v>23664</v>
      </c>
      <c r="CS20" s="141">
        <f t="shared" si="43"/>
        <v>23664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26793</v>
      </c>
      <c r="DC20" s="141">
        <f t="shared" si="53"/>
        <v>26545</v>
      </c>
      <c r="DD20" s="141">
        <f t="shared" si="54"/>
        <v>248</v>
      </c>
      <c r="DE20" s="141">
        <f t="shared" si="55"/>
        <v>0</v>
      </c>
      <c r="DF20" s="141">
        <f t="shared" si="56"/>
        <v>0</v>
      </c>
      <c r="DG20" s="141">
        <f t="shared" si="57"/>
        <v>125049</v>
      </c>
      <c r="DH20" s="141">
        <f t="shared" si="58"/>
        <v>0</v>
      </c>
      <c r="DI20" s="141">
        <f t="shared" si="59"/>
        <v>4072</v>
      </c>
      <c r="DJ20" s="141">
        <f t="shared" si="60"/>
        <v>54529</v>
      </c>
    </row>
    <row r="21" spans="1:114" ht="12" customHeight="1">
      <c r="A21" s="142" t="s">
        <v>119</v>
      </c>
      <c r="B21" s="140" t="s">
        <v>339</v>
      </c>
      <c r="C21" s="142" t="s">
        <v>359</v>
      </c>
      <c r="D21" s="141">
        <f t="shared" si="6"/>
        <v>351007</v>
      </c>
      <c r="E21" s="141">
        <f t="shared" si="7"/>
        <v>26828</v>
      </c>
      <c r="F21" s="141">
        <v>0</v>
      </c>
      <c r="G21" s="141">
        <v>0</v>
      </c>
      <c r="H21" s="141">
        <v>0</v>
      </c>
      <c r="I21" s="141">
        <v>26429</v>
      </c>
      <c r="J21" s="141"/>
      <c r="K21" s="141">
        <v>399</v>
      </c>
      <c r="L21" s="141">
        <v>324179</v>
      </c>
      <c r="M21" s="141">
        <f t="shared" si="8"/>
        <v>106324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106324</v>
      </c>
      <c r="V21" s="141">
        <f t="shared" si="10"/>
        <v>457331</v>
      </c>
      <c r="W21" s="141">
        <f t="shared" si="11"/>
        <v>26828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26429</v>
      </c>
      <c r="AB21" s="141">
        <f t="shared" si="16"/>
        <v>0</v>
      </c>
      <c r="AC21" s="141">
        <f t="shared" si="17"/>
        <v>399</v>
      </c>
      <c r="AD21" s="141">
        <f t="shared" si="18"/>
        <v>430503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92632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92632</v>
      </c>
      <c r="AY21" s="141">
        <v>92504</v>
      </c>
      <c r="AZ21" s="141">
        <v>57</v>
      </c>
      <c r="BA21" s="141">
        <v>71</v>
      </c>
      <c r="BB21" s="141">
        <v>0</v>
      </c>
      <c r="BC21" s="141">
        <v>256030</v>
      </c>
      <c r="BD21" s="141">
        <v>0</v>
      </c>
      <c r="BE21" s="141">
        <v>2345</v>
      </c>
      <c r="BF21" s="141">
        <f t="shared" si="25"/>
        <v>94977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106324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92632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92632</v>
      </c>
      <c r="DC21" s="141">
        <f t="shared" si="53"/>
        <v>92504</v>
      </c>
      <c r="DD21" s="141">
        <f t="shared" si="54"/>
        <v>57</v>
      </c>
      <c r="DE21" s="141">
        <f t="shared" si="55"/>
        <v>71</v>
      </c>
      <c r="DF21" s="141">
        <f t="shared" si="56"/>
        <v>0</v>
      </c>
      <c r="DG21" s="141">
        <f t="shared" si="57"/>
        <v>362354</v>
      </c>
      <c r="DH21" s="141">
        <f t="shared" si="58"/>
        <v>0</v>
      </c>
      <c r="DI21" s="141">
        <f t="shared" si="59"/>
        <v>2345</v>
      </c>
      <c r="DJ21" s="141">
        <f t="shared" si="60"/>
        <v>94977</v>
      </c>
    </row>
    <row r="22" spans="1:114" ht="12" customHeight="1">
      <c r="A22" s="142" t="s">
        <v>119</v>
      </c>
      <c r="B22" s="140" t="s">
        <v>340</v>
      </c>
      <c r="C22" s="142" t="s">
        <v>360</v>
      </c>
      <c r="D22" s="141">
        <f t="shared" si="6"/>
        <v>53034</v>
      </c>
      <c r="E22" s="141">
        <f t="shared" si="7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53034</v>
      </c>
      <c r="M22" s="141">
        <f t="shared" si="8"/>
        <v>37840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37840</v>
      </c>
      <c r="V22" s="141">
        <f t="shared" si="10"/>
        <v>90874</v>
      </c>
      <c r="W22" s="141">
        <f t="shared" si="11"/>
        <v>0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0</v>
      </c>
      <c r="AD22" s="141">
        <f t="shared" si="18"/>
        <v>90874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53034</v>
      </c>
      <c r="AN22" s="141">
        <f t="shared" si="22"/>
        <v>11698</v>
      </c>
      <c r="AO22" s="141">
        <v>169</v>
      </c>
      <c r="AP22" s="141">
        <v>11529</v>
      </c>
      <c r="AQ22" s="141">
        <v>0</v>
      </c>
      <c r="AR22" s="141">
        <v>0</v>
      </c>
      <c r="AS22" s="141">
        <f t="shared" si="23"/>
        <v>8701</v>
      </c>
      <c r="AT22" s="141">
        <v>8677</v>
      </c>
      <c r="AU22" s="141">
        <v>24</v>
      </c>
      <c r="AV22" s="141">
        <v>0</v>
      </c>
      <c r="AW22" s="141">
        <v>0</v>
      </c>
      <c r="AX22" s="141">
        <f t="shared" si="24"/>
        <v>32635</v>
      </c>
      <c r="AY22" s="141">
        <v>0</v>
      </c>
      <c r="AZ22" s="141">
        <v>32620</v>
      </c>
      <c r="BA22" s="141">
        <v>0</v>
      </c>
      <c r="BB22" s="141">
        <v>15</v>
      </c>
      <c r="BC22" s="141">
        <v>0</v>
      </c>
      <c r="BD22" s="141">
        <v>0</v>
      </c>
      <c r="BE22" s="141">
        <v>0</v>
      </c>
      <c r="BF22" s="141">
        <f t="shared" si="25"/>
        <v>53034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37840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16050</v>
      </c>
      <c r="BV22" s="141">
        <v>0</v>
      </c>
      <c r="BW22" s="141">
        <v>16050</v>
      </c>
      <c r="BX22" s="141">
        <v>0</v>
      </c>
      <c r="BY22" s="141">
        <v>0</v>
      </c>
      <c r="BZ22" s="141">
        <f t="shared" si="31"/>
        <v>21790</v>
      </c>
      <c r="CA22" s="141">
        <v>7073</v>
      </c>
      <c r="CB22" s="141">
        <v>14717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f t="shared" si="32"/>
        <v>37840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90874</v>
      </c>
      <c r="CR22" s="141">
        <f t="shared" si="42"/>
        <v>11698</v>
      </c>
      <c r="CS22" s="141">
        <f t="shared" si="43"/>
        <v>169</v>
      </c>
      <c r="CT22" s="141">
        <f t="shared" si="44"/>
        <v>11529</v>
      </c>
      <c r="CU22" s="141">
        <f t="shared" si="45"/>
        <v>0</v>
      </c>
      <c r="CV22" s="141">
        <f t="shared" si="46"/>
        <v>0</v>
      </c>
      <c r="CW22" s="141">
        <f t="shared" si="47"/>
        <v>24751</v>
      </c>
      <c r="CX22" s="141">
        <f t="shared" si="48"/>
        <v>8677</v>
      </c>
      <c r="CY22" s="141">
        <f t="shared" si="49"/>
        <v>16074</v>
      </c>
      <c r="CZ22" s="141">
        <f t="shared" si="50"/>
        <v>0</v>
      </c>
      <c r="DA22" s="141">
        <f t="shared" si="51"/>
        <v>0</v>
      </c>
      <c r="DB22" s="141">
        <f t="shared" si="52"/>
        <v>54425</v>
      </c>
      <c r="DC22" s="141">
        <f t="shared" si="53"/>
        <v>7073</v>
      </c>
      <c r="DD22" s="141">
        <f t="shared" si="54"/>
        <v>47337</v>
      </c>
      <c r="DE22" s="141">
        <f t="shared" si="55"/>
        <v>0</v>
      </c>
      <c r="DF22" s="141">
        <f t="shared" si="56"/>
        <v>15</v>
      </c>
      <c r="DG22" s="141">
        <f t="shared" si="57"/>
        <v>0</v>
      </c>
      <c r="DH22" s="141">
        <f t="shared" si="58"/>
        <v>0</v>
      </c>
      <c r="DI22" s="141">
        <f t="shared" si="59"/>
        <v>0</v>
      </c>
      <c r="DJ22" s="141">
        <f t="shared" si="60"/>
        <v>90874</v>
      </c>
    </row>
    <row r="23" spans="1:114" ht="12" customHeight="1">
      <c r="A23" s="142" t="s">
        <v>119</v>
      </c>
      <c r="B23" s="140" t="s">
        <v>341</v>
      </c>
      <c r="C23" s="142" t="s">
        <v>361</v>
      </c>
      <c r="D23" s="141">
        <f t="shared" si="6"/>
        <v>190114</v>
      </c>
      <c r="E23" s="141">
        <f t="shared" si="7"/>
        <v>63794</v>
      </c>
      <c r="F23" s="141">
        <v>0</v>
      </c>
      <c r="G23" s="141">
        <v>0</v>
      </c>
      <c r="H23" s="141">
        <v>0</v>
      </c>
      <c r="I23" s="141">
        <v>45856</v>
      </c>
      <c r="J23" s="141"/>
      <c r="K23" s="141">
        <v>17938</v>
      </c>
      <c r="L23" s="141">
        <v>126320</v>
      </c>
      <c r="M23" s="141">
        <f t="shared" si="8"/>
        <v>90177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90177</v>
      </c>
      <c r="V23" s="141">
        <f t="shared" si="10"/>
        <v>280291</v>
      </c>
      <c r="W23" s="141">
        <f t="shared" si="11"/>
        <v>63794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45856</v>
      </c>
      <c r="AB23" s="141">
        <f t="shared" si="16"/>
        <v>0</v>
      </c>
      <c r="AC23" s="141">
        <f t="shared" si="17"/>
        <v>17938</v>
      </c>
      <c r="AD23" s="141">
        <f t="shared" si="18"/>
        <v>216497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6327</v>
      </c>
      <c r="AM23" s="141">
        <f t="shared" si="21"/>
        <v>183787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51103</v>
      </c>
      <c r="AT23" s="141">
        <v>0</v>
      </c>
      <c r="AU23" s="141">
        <v>44594</v>
      </c>
      <c r="AV23" s="141">
        <v>6509</v>
      </c>
      <c r="AW23" s="141">
        <v>0</v>
      </c>
      <c r="AX23" s="141">
        <f t="shared" si="24"/>
        <v>132684</v>
      </c>
      <c r="AY23" s="141">
        <v>59610</v>
      </c>
      <c r="AZ23" s="141">
        <v>61760</v>
      </c>
      <c r="BA23" s="141">
        <v>11314</v>
      </c>
      <c r="BB23" s="141">
        <v>0</v>
      </c>
      <c r="BC23" s="141">
        <v>0</v>
      </c>
      <c r="BD23" s="141">
        <v>0</v>
      </c>
      <c r="BE23" s="141">
        <v>0</v>
      </c>
      <c r="BF23" s="141">
        <f t="shared" si="25"/>
        <v>183787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90177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6327</v>
      </c>
      <c r="CQ23" s="141">
        <f t="shared" si="41"/>
        <v>183787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51103</v>
      </c>
      <c r="CX23" s="141">
        <f t="shared" si="48"/>
        <v>0</v>
      </c>
      <c r="CY23" s="141">
        <f t="shared" si="49"/>
        <v>44594</v>
      </c>
      <c r="CZ23" s="141">
        <f t="shared" si="50"/>
        <v>6509</v>
      </c>
      <c r="DA23" s="141">
        <f t="shared" si="51"/>
        <v>0</v>
      </c>
      <c r="DB23" s="141">
        <f t="shared" si="52"/>
        <v>132684</v>
      </c>
      <c r="DC23" s="141">
        <f t="shared" si="53"/>
        <v>59610</v>
      </c>
      <c r="DD23" s="141">
        <f t="shared" si="54"/>
        <v>61760</v>
      </c>
      <c r="DE23" s="141">
        <f t="shared" si="55"/>
        <v>11314</v>
      </c>
      <c r="DF23" s="141">
        <f t="shared" si="56"/>
        <v>0</v>
      </c>
      <c r="DG23" s="141">
        <f t="shared" si="57"/>
        <v>90177</v>
      </c>
      <c r="DH23" s="141">
        <f t="shared" si="58"/>
        <v>0</v>
      </c>
      <c r="DI23" s="141">
        <f t="shared" si="59"/>
        <v>0</v>
      </c>
      <c r="DJ23" s="141">
        <f t="shared" si="60"/>
        <v>183787</v>
      </c>
    </row>
    <row r="24" spans="1:114" ht="12" customHeight="1">
      <c r="A24" s="142" t="s">
        <v>119</v>
      </c>
      <c r="B24" s="140" t="s">
        <v>342</v>
      </c>
      <c r="C24" s="142" t="s">
        <v>362</v>
      </c>
      <c r="D24" s="141">
        <f t="shared" si="6"/>
        <v>57672</v>
      </c>
      <c r="E24" s="141">
        <f t="shared" si="7"/>
        <v>13802</v>
      </c>
      <c r="F24" s="141">
        <v>0</v>
      </c>
      <c r="G24" s="141">
        <v>0</v>
      </c>
      <c r="H24" s="141">
        <v>0</v>
      </c>
      <c r="I24" s="141">
        <v>13802</v>
      </c>
      <c r="J24" s="141"/>
      <c r="K24" s="141">
        <v>0</v>
      </c>
      <c r="L24" s="141">
        <v>43870</v>
      </c>
      <c r="M24" s="141">
        <f t="shared" si="8"/>
        <v>45035</v>
      </c>
      <c r="N24" s="141">
        <f t="shared" si="9"/>
        <v>9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9</v>
      </c>
      <c r="U24" s="141">
        <v>45026</v>
      </c>
      <c r="V24" s="141">
        <f t="shared" si="10"/>
        <v>102707</v>
      </c>
      <c r="W24" s="141">
        <f t="shared" si="11"/>
        <v>13811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13802</v>
      </c>
      <c r="AB24" s="141">
        <f t="shared" si="16"/>
        <v>0</v>
      </c>
      <c r="AC24" s="141">
        <f t="shared" si="17"/>
        <v>9</v>
      </c>
      <c r="AD24" s="141">
        <f t="shared" si="18"/>
        <v>88896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2906</v>
      </c>
      <c r="AM24" s="141">
        <f t="shared" si="21"/>
        <v>29445</v>
      </c>
      <c r="AN24" s="141">
        <f t="shared" si="22"/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29445</v>
      </c>
      <c r="AY24" s="141">
        <v>25990</v>
      </c>
      <c r="AZ24" s="141">
        <v>3455</v>
      </c>
      <c r="BA24" s="141">
        <v>0</v>
      </c>
      <c r="BB24" s="141">
        <v>0</v>
      </c>
      <c r="BC24" s="141">
        <v>24794</v>
      </c>
      <c r="BD24" s="141">
        <v>0</v>
      </c>
      <c r="BE24" s="141">
        <v>527</v>
      </c>
      <c r="BF24" s="141">
        <f t="shared" si="25"/>
        <v>29972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45026</v>
      </c>
      <c r="CF24" s="141">
        <v>0</v>
      </c>
      <c r="CG24" s="141">
        <v>9</v>
      </c>
      <c r="CH24" s="141">
        <f t="shared" si="32"/>
        <v>9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2906</v>
      </c>
      <c r="CQ24" s="141">
        <f t="shared" si="41"/>
        <v>29445</v>
      </c>
      <c r="CR24" s="141">
        <f t="shared" si="42"/>
        <v>0</v>
      </c>
      <c r="CS24" s="141">
        <f t="shared" si="43"/>
        <v>0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29445</v>
      </c>
      <c r="DC24" s="141">
        <f t="shared" si="53"/>
        <v>25990</v>
      </c>
      <c r="DD24" s="141">
        <f t="shared" si="54"/>
        <v>3455</v>
      </c>
      <c r="DE24" s="141">
        <f t="shared" si="55"/>
        <v>0</v>
      </c>
      <c r="DF24" s="141">
        <f t="shared" si="56"/>
        <v>0</v>
      </c>
      <c r="DG24" s="141">
        <f t="shared" si="57"/>
        <v>69820</v>
      </c>
      <c r="DH24" s="141">
        <f t="shared" si="58"/>
        <v>0</v>
      </c>
      <c r="DI24" s="141">
        <f t="shared" si="59"/>
        <v>536</v>
      </c>
      <c r="DJ24" s="141">
        <f t="shared" si="60"/>
        <v>29981</v>
      </c>
    </row>
    <row r="25" spans="1:114" ht="12" customHeight="1">
      <c r="A25" s="142" t="s">
        <v>119</v>
      </c>
      <c r="B25" s="140" t="s">
        <v>343</v>
      </c>
      <c r="C25" s="142" t="s">
        <v>363</v>
      </c>
      <c r="D25" s="141">
        <f t="shared" si="6"/>
        <v>82170</v>
      </c>
      <c r="E25" s="141">
        <f t="shared" si="7"/>
        <v>21378</v>
      </c>
      <c r="F25" s="141">
        <v>0</v>
      </c>
      <c r="G25" s="141">
        <v>0</v>
      </c>
      <c r="H25" s="141">
        <v>0</v>
      </c>
      <c r="I25" s="141">
        <v>19344</v>
      </c>
      <c r="J25" s="141"/>
      <c r="K25" s="141">
        <v>2034</v>
      </c>
      <c r="L25" s="141">
        <v>60792</v>
      </c>
      <c r="M25" s="141">
        <f t="shared" si="8"/>
        <v>34397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34397</v>
      </c>
      <c r="V25" s="141">
        <f t="shared" si="10"/>
        <v>116567</v>
      </c>
      <c r="W25" s="141">
        <f t="shared" si="11"/>
        <v>21378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19344</v>
      </c>
      <c r="AB25" s="141">
        <f t="shared" si="16"/>
        <v>0</v>
      </c>
      <c r="AC25" s="141">
        <f t="shared" si="17"/>
        <v>2034</v>
      </c>
      <c r="AD25" s="141">
        <f t="shared" si="18"/>
        <v>95189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3331</v>
      </c>
      <c r="AM25" s="141">
        <f t="shared" si="21"/>
        <v>37625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37625</v>
      </c>
      <c r="AY25" s="141">
        <v>32779</v>
      </c>
      <c r="AZ25" s="141">
        <v>2599</v>
      </c>
      <c r="BA25" s="141">
        <v>0</v>
      </c>
      <c r="BB25" s="141">
        <v>2247</v>
      </c>
      <c r="BC25" s="141">
        <v>34562</v>
      </c>
      <c r="BD25" s="141">
        <v>0</v>
      </c>
      <c r="BE25" s="141">
        <v>6652</v>
      </c>
      <c r="BF25" s="141">
        <f t="shared" si="25"/>
        <v>44277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34397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3331</v>
      </c>
      <c r="CQ25" s="141">
        <f t="shared" si="41"/>
        <v>37625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37625</v>
      </c>
      <c r="DC25" s="141">
        <f t="shared" si="53"/>
        <v>32779</v>
      </c>
      <c r="DD25" s="141">
        <f t="shared" si="54"/>
        <v>2599</v>
      </c>
      <c r="DE25" s="141">
        <f t="shared" si="55"/>
        <v>0</v>
      </c>
      <c r="DF25" s="141">
        <f t="shared" si="56"/>
        <v>2247</v>
      </c>
      <c r="DG25" s="141">
        <f t="shared" si="57"/>
        <v>68959</v>
      </c>
      <c r="DH25" s="141">
        <f t="shared" si="58"/>
        <v>0</v>
      </c>
      <c r="DI25" s="141">
        <f t="shared" si="59"/>
        <v>6652</v>
      </c>
      <c r="DJ25" s="141">
        <f t="shared" si="60"/>
        <v>44277</v>
      </c>
    </row>
    <row r="26" spans="1:114" ht="12" customHeight="1">
      <c r="A26" s="142" t="s">
        <v>119</v>
      </c>
      <c r="B26" s="140" t="s">
        <v>344</v>
      </c>
      <c r="C26" s="142" t="s">
        <v>364</v>
      </c>
      <c r="D26" s="141">
        <f t="shared" si="6"/>
        <v>217261</v>
      </c>
      <c r="E26" s="141">
        <f t="shared" si="7"/>
        <v>47995</v>
      </c>
      <c r="F26" s="141">
        <v>0</v>
      </c>
      <c r="G26" s="141">
        <v>0</v>
      </c>
      <c r="H26" s="141">
        <v>0</v>
      </c>
      <c r="I26" s="141">
        <v>39023</v>
      </c>
      <c r="J26" s="141"/>
      <c r="K26" s="141">
        <v>8972</v>
      </c>
      <c r="L26" s="141">
        <v>169266</v>
      </c>
      <c r="M26" s="141">
        <f t="shared" si="8"/>
        <v>197444</v>
      </c>
      <c r="N26" s="141">
        <f t="shared" si="9"/>
        <v>31225</v>
      </c>
      <c r="O26" s="141">
        <v>0</v>
      </c>
      <c r="P26" s="141">
        <v>0</v>
      </c>
      <c r="Q26" s="141">
        <v>0</v>
      </c>
      <c r="R26" s="141">
        <v>31196</v>
      </c>
      <c r="S26" s="141"/>
      <c r="T26" s="141">
        <v>29</v>
      </c>
      <c r="U26" s="141">
        <v>166219</v>
      </c>
      <c r="V26" s="141">
        <f t="shared" si="10"/>
        <v>414705</v>
      </c>
      <c r="W26" s="141">
        <f t="shared" si="11"/>
        <v>79220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70219</v>
      </c>
      <c r="AB26" s="141">
        <f t="shared" si="16"/>
        <v>0</v>
      </c>
      <c r="AC26" s="141">
        <f t="shared" si="17"/>
        <v>9001</v>
      </c>
      <c r="AD26" s="141">
        <f t="shared" si="18"/>
        <v>335485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7702</v>
      </c>
      <c r="AM26" s="141">
        <f t="shared" si="21"/>
        <v>116985</v>
      </c>
      <c r="AN26" s="141">
        <f t="shared" si="22"/>
        <v>40034</v>
      </c>
      <c r="AO26" s="141">
        <v>40034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76951</v>
      </c>
      <c r="AY26" s="141">
        <v>68770</v>
      </c>
      <c r="AZ26" s="141">
        <v>8181</v>
      </c>
      <c r="BA26" s="141">
        <v>0</v>
      </c>
      <c r="BB26" s="141">
        <v>0</v>
      </c>
      <c r="BC26" s="141">
        <v>73056</v>
      </c>
      <c r="BD26" s="141">
        <v>0</v>
      </c>
      <c r="BE26" s="141">
        <v>19518</v>
      </c>
      <c r="BF26" s="141">
        <f t="shared" si="25"/>
        <v>136503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76649</v>
      </c>
      <c r="BP26" s="141">
        <f t="shared" si="29"/>
        <v>46454</v>
      </c>
      <c r="BQ26" s="141">
        <v>46454</v>
      </c>
      <c r="BR26" s="141">
        <v>0</v>
      </c>
      <c r="BS26" s="141">
        <v>0</v>
      </c>
      <c r="BT26" s="141">
        <v>0</v>
      </c>
      <c r="BU26" s="141">
        <f t="shared" si="30"/>
        <v>15041</v>
      </c>
      <c r="BV26" s="141">
        <v>0</v>
      </c>
      <c r="BW26" s="141">
        <v>15041</v>
      </c>
      <c r="BX26" s="141">
        <v>0</v>
      </c>
      <c r="BY26" s="141">
        <v>0</v>
      </c>
      <c r="BZ26" s="141">
        <f t="shared" si="31"/>
        <v>15154</v>
      </c>
      <c r="CA26" s="141">
        <v>0</v>
      </c>
      <c r="CB26" s="141">
        <v>13881</v>
      </c>
      <c r="CC26" s="141">
        <v>0</v>
      </c>
      <c r="CD26" s="141">
        <v>1273</v>
      </c>
      <c r="CE26" s="141">
        <v>111102</v>
      </c>
      <c r="CF26" s="141">
        <v>0</v>
      </c>
      <c r="CG26" s="141">
        <v>9693</v>
      </c>
      <c r="CH26" s="141">
        <f t="shared" si="32"/>
        <v>86342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7702</v>
      </c>
      <c r="CQ26" s="141">
        <f t="shared" si="41"/>
        <v>193634</v>
      </c>
      <c r="CR26" s="141">
        <f t="shared" si="42"/>
        <v>86488</v>
      </c>
      <c r="CS26" s="141">
        <f t="shared" si="43"/>
        <v>86488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15041</v>
      </c>
      <c r="CX26" s="141">
        <f t="shared" si="48"/>
        <v>0</v>
      </c>
      <c r="CY26" s="141">
        <f t="shared" si="49"/>
        <v>15041</v>
      </c>
      <c r="CZ26" s="141">
        <f t="shared" si="50"/>
        <v>0</v>
      </c>
      <c r="DA26" s="141">
        <f t="shared" si="51"/>
        <v>0</v>
      </c>
      <c r="DB26" s="141">
        <f t="shared" si="52"/>
        <v>92105</v>
      </c>
      <c r="DC26" s="141">
        <f t="shared" si="53"/>
        <v>68770</v>
      </c>
      <c r="DD26" s="141">
        <f t="shared" si="54"/>
        <v>22062</v>
      </c>
      <c r="DE26" s="141">
        <f t="shared" si="55"/>
        <v>0</v>
      </c>
      <c r="DF26" s="141">
        <f t="shared" si="56"/>
        <v>1273</v>
      </c>
      <c r="DG26" s="141">
        <f t="shared" si="57"/>
        <v>184158</v>
      </c>
      <c r="DH26" s="141">
        <f t="shared" si="58"/>
        <v>0</v>
      </c>
      <c r="DI26" s="141">
        <f t="shared" si="59"/>
        <v>29211</v>
      </c>
      <c r="DJ26" s="141">
        <f t="shared" si="60"/>
        <v>222845</v>
      </c>
    </row>
    <row r="27" spans="1:114" ht="12" customHeight="1">
      <c r="A27" s="142" t="s">
        <v>119</v>
      </c>
      <c r="B27" s="140" t="s">
        <v>345</v>
      </c>
      <c r="C27" s="142" t="s">
        <v>365</v>
      </c>
      <c r="D27" s="141">
        <f t="shared" si="6"/>
        <v>81886</v>
      </c>
      <c r="E27" s="141">
        <f t="shared" si="7"/>
        <v>16113</v>
      </c>
      <c r="F27" s="141">
        <v>0</v>
      </c>
      <c r="G27" s="141">
        <v>0</v>
      </c>
      <c r="H27" s="141">
        <v>0</v>
      </c>
      <c r="I27" s="141">
        <v>15853</v>
      </c>
      <c r="J27" s="141"/>
      <c r="K27" s="141">
        <v>260</v>
      </c>
      <c r="L27" s="141">
        <v>65773</v>
      </c>
      <c r="M27" s="141">
        <f t="shared" si="8"/>
        <v>43900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43900</v>
      </c>
      <c r="V27" s="141">
        <f t="shared" si="10"/>
        <v>125786</v>
      </c>
      <c r="W27" s="141">
        <f t="shared" si="11"/>
        <v>16113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15853</v>
      </c>
      <c r="AB27" s="141">
        <f t="shared" si="16"/>
        <v>0</v>
      </c>
      <c r="AC27" s="141">
        <f t="shared" si="17"/>
        <v>260</v>
      </c>
      <c r="AD27" s="141">
        <f t="shared" si="18"/>
        <v>109673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3587</v>
      </c>
      <c r="AM27" s="141">
        <f t="shared" si="21"/>
        <v>52806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405</v>
      </c>
      <c r="AT27" s="141">
        <v>0</v>
      </c>
      <c r="AU27" s="141">
        <v>405</v>
      </c>
      <c r="AV27" s="141">
        <v>0</v>
      </c>
      <c r="AW27" s="141">
        <v>0</v>
      </c>
      <c r="AX27" s="141">
        <f t="shared" si="24"/>
        <v>52401</v>
      </c>
      <c r="AY27" s="141">
        <v>52329</v>
      </c>
      <c r="AZ27" s="141">
        <v>72</v>
      </c>
      <c r="BA27" s="141">
        <v>0</v>
      </c>
      <c r="BB27" s="141">
        <v>0</v>
      </c>
      <c r="BC27" s="141">
        <v>25493</v>
      </c>
      <c r="BD27" s="141">
        <v>0</v>
      </c>
      <c r="BE27" s="141">
        <v>0</v>
      </c>
      <c r="BF27" s="141">
        <f t="shared" si="25"/>
        <v>52806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43850</v>
      </c>
      <c r="CF27" s="141">
        <v>0</v>
      </c>
      <c r="CG27" s="141">
        <v>50</v>
      </c>
      <c r="CH27" s="141">
        <f t="shared" si="32"/>
        <v>50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3587</v>
      </c>
      <c r="CQ27" s="141">
        <f t="shared" si="41"/>
        <v>52806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405</v>
      </c>
      <c r="CX27" s="141">
        <f t="shared" si="48"/>
        <v>0</v>
      </c>
      <c r="CY27" s="141">
        <f t="shared" si="49"/>
        <v>405</v>
      </c>
      <c r="CZ27" s="141">
        <f t="shared" si="50"/>
        <v>0</v>
      </c>
      <c r="DA27" s="141">
        <f t="shared" si="51"/>
        <v>0</v>
      </c>
      <c r="DB27" s="141">
        <f t="shared" si="52"/>
        <v>52401</v>
      </c>
      <c r="DC27" s="141">
        <f t="shared" si="53"/>
        <v>52329</v>
      </c>
      <c r="DD27" s="141">
        <f t="shared" si="54"/>
        <v>72</v>
      </c>
      <c r="DE27" s="141">
        <f t="shared" si="55"/>
        <v>0</v>
      </c>
      <c r="DF27" s="141">
        <f t="shared" si="56"/>
        <v>0</v>
      </c>
      <c r="DG27" s="141">
        <f t="shared" si="57"/>
        <v>69343</v>
      </c>
      <c r="DH27" s="141">
        <f t="shared" si="58"/>
        <v>0</v>
      </c>
      <c r="DI27" s="141">
        <f t="shared" si="59"/>
        <v>50</v>
      </c>
      <c r="DJ27" s="141">
        <f t="shared" si="60"/>
        <v>52856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8" t="s">
        <v>320</v>
      </c>
      <c r="B2" s="151" t="s">
        <v>306</v>
      </c>
      <c r="C2" s="154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9"/>
      <c r="B3" s="152"/>
      <c r="C3" s="155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9"/>
      <c r="B4" s="152"/>
      <c r="C4" s="155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7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7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7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9"/>
      <c r="B5" s="152"/>
      <c r="C5" s="155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7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7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7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0"/>
      <c r="B6" s="153"/>
      <c r="C6" s="156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410</v>
      </c>
      <c r="B7" s="140" t="s">
        <v>408</v>
      </c>
      <c r="C7" s="139" t="s">
        <v>409</v>
      </c>
      <c r="D7" s="141">
        <f aca="true" t="shared" si="0" ref="D7:AI7">SUM(D8:D17)</f>
        <v>556985</v>
      </c>
      <c r="E7" s="141">
        <f t="shared" si="0"/>
        <v>322821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178933</v>
      </c>
      <c r="J7" s="141">
        <f t="shared" si="0"/>
        <v>2415688</v>
      </c>
      <c r="K7" s="141">
        <f t="shared" si="0"/>
        <v>143888</v>
      </c>
      <c r="L7" s="141">
        <f t="shared" si="0"/>
        <v>234164</v>
      </c>
      <c r="M7" s="141">
        <f t="shared" si="0"/>
        <v>209139</v>
      </c>
      <c r="N7" s="141">
        <f t="shared" si="0"/>
        <v>2984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0</v>
      </c>
      <c r="S7" s="141">
        <f t="shared" si="0"/>
        <v>1377604</v>
      </c>
      <c r="T7" s="141">
        <f t="shared" si="0"/>
        <v>2984</v>
      </c>
      <c r="U7" s="141">
        <f t="shared" si="0"/>
        <v>206155</v>
      </c>
      <c r="V7" s="141">
        <f t="shared" si="0"/>
        <v>766124</v>
      </c>
      <c r="W7" s="141">
        <f t="shared" si="0"/>
        <v>325805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178933</v>
      </c>
      <c r="AB7" s="141">
        <f t="shared" si="0"/>
        <v>3793292</v>
      </c>
      <c r="AC7" s="141">
        <f t="shared" si="0"/>
        <v>146872</v>
      </c>
      <c r="AD7" s="141">
        <f t="shared" si="0"/>
        <v>440319</v>
      </c>
      <c r="AE7" s="141">
        <f t="shared" si="0"/>
        <v>17430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aca="true" t="shared" si="1" ref="AJ7:BO7">SUM(AJ8:AJ17)</f>
        <v>0</v>
      </c>
      <c r="AK7" s="141">
        <f t="shared" si="1"/>
        <v>17430</v>
      </c>
      <c r="AL7" s="141">
        <f t="shared" si="1"/>
        <v>0</v>
      </c>
      <c r="AM7" s="141">
        <f t="shared" si="1"/>
        <v>2498641</v>
      </c>
      <c r="AN7" s="141">
        <f t="shared" si="1"/>
        <v>397939</v>
      </c>
      <c r="AO7" s="141">
        <f t="shared" si="1"/>
        <v>176655</v>
      </c>
      <c r="AP7" s="141">
        <f t="shared" si="1"/>
        <v>68636</v>
      </c>
      <c r="AQ7" s="141">
        <f t="shared" si="1"/>
        <v>138771</v>
      </c>
      <c r="AR7" s="141">
        <f t="shared" si="1"/>
        <v>13877</v>
      </c>
      <c r="AS7" s="141">
        <f t="shared" si="1"/>
        <v>894948</v>
      </c>
      <c r="AT7" s="141">
        <f t="shared" si="1"/>
        <v>132519</v>
      </c>
      <c r="AU7" s="141">
        <f t="shared" si="1"/>
        <v>729278</v>
      </c>
      <c r="AV7" s="141">
        <f t="shared" si="1"/>
        <v>33151</v>
      </c>
      <c r="AW7" s="141">
        <f t="shared" si="1"/>
        <v>6714</v>
      </c>
      <c r="AX7" s="141">
        <f t="shared" si="1"/>
        <v>1199040</v>
      </c>
      <c r="AY7" s="141">
        <f t="shared" si="1"/>
        <v>13299</v>
      </c>
      <c r="AZ7" s="141">
        <f t="shared" si="1"/>
        <v>1108414</v>
      </c>
      <c r="BA7" s="141">
        <f t="shared" si="1"/>
        <v>54870</v>
      </c>
      <c r="BB7" s="141">
        <f t="shared" si="1"/>
        <v>22457</v>
      </c>
      <c r="BC7" s="141">
        <f t="shared" si="1"/>
        <v>0</v>
      </c>
      <c r="BD7" s="141">
        <f t="shared" si="1"/>
        <v>0</v>
      </c>
      <c r="BE7" s="141">
        <f t="shared" si="1"/>
        <v>456602</v>
      </c>
      <c r="BF7" s="141">
        <f t="shared" si="1"/>
        <v>2972673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1423493</v>
      </c>
      <c r="BP7" s="141">
        <f aca="true" t="shared" si="2" ref="BP7:CU7">SUM(BP8:BP17)</f>
        <v>272507</v>
      </c>
      <c r="BQ7" s="141">
        <f t="shared" si="2"/>
        <v>250438</v>
      </c>
      <c r="BR7" s="141">
        <f t="shared" si="2"/>
        <v>0</v>
      </c>
      <c r="BS7" s="141">
        <f t="shared" si="2"/>
        <v>22069</v>
      </c>
      <c r="BT7" s="141">
        <f t="shared" si="2"/>
        <v>0</v>
      </c>
      <c r="BU7" s="141">
        <f t="shared" si="2"/>
        <v>910632</v>
      </c>
      <c r="BV7" s="141">
        <f t="shared" si="2"/>
        <v>0</v>
      </c>
      <c r="BW7" s="141">
        <f t="shared" si="2"/>
        <v>910632</v>
      </c>
      <c r="BX7" s="141">
        <f t="shared" si="2"/>
        <v>0</v>
      </c>
      <c r="BY7" s="141">
        <f t="shared" si="2"/>
        <v>0</v>
      </c>
      <c r="BZ7" s="141">
        <f t="shared" si="2"/>
        <v>240354</v>
      </c>
      <c r="CA7" s="141">
        <f t="shared" si="2"/>
        <v>39312</v>
      </c>
      <c r="CB7" s="141">
        <f t="shared" si="2"/>
        <v>174762</v>
      </c>
      <c r="CC7" s="141">
        <f t="shared" si="2"/>
        <v>5509</v>
      </c>
      <c r="CD7" s="141">
        <f t="shared" si="2"/>
        <v>20771</v>
      </c>
      <c r="CE7" s="141">
        <f t="shared" si="2"/>
        <v>0</v>
      </c>
      <c r="CF7" s="141">
        <f t="shared" si="2"/>
        <v>0</v>
      </c>
      <c r="CG7" s="141">
        <f t="shared" si="2"/>
        <v>163250</v>
      </c>
      <c r="CH7" s="141">
        <f t="shared" si="2"/>
        <v>1586743</v>
      </c>
      <c r="CI7" s="141">
        <f t="shared" si="2"/>
        <v>17430</v>
      </c>
      <c r="CJ7" s="141">
        <f t="shared" si="2"/>
        <v>0</v>
      </c>
      <c r="CK7" s="141">
        <f t="shared" si="2"/>
        <v>0</v>
      </c>
      <c r="CL7" s="141">
        <f t="shared" si="2"/>
        <v>0</v>
      </c>
      <c r="CM7" s="141">
        <f t="shared" si="2"/>
        <v>0</v>
      </c>
      <c r="CN7" s="141">
        <f t="shared" si="2"/>
        <v>0</v>
      </c>
      <c r="CO7" s="141">
        <f t="shared" si="2"/>
        <v>17430</v>
      </c>
      <c r="CP7" s="141">
        <f t="shared" si="2"/>
        <v>0</v>
      </c>
      <c r="CQ7" s="141">
        <f t="shared" si="2"/>
        <v>3922134</v>
      </c>
      <c r="CR7" s="141">
        <f t="shared" si="2"/>
        <v>670446</v>
      </c>
      <c r="CS7" s="141">
        <f t="shared" si="2"/>
        <v>427093</v>
      </c>
      <c r="CT7" s="141">
        <f t="shared" si="2"/>
        <v>68636</v>
      </c>
      <c r="CU7" s="141">
        <f t="shared" si="2"/>
        <v>160840</v>
      </c>
      <c r="CV7" s="141">
        <f aca="true" t="shared" si="3" ref="CV7:DJ7">SUM(CV8:CV17)</f>
        <v>13877</v>
      </c>
      <c r="CW7" s="141">
        <f t="shared" si="3"/>
        <v>1805580</v>
      </c>
      <c r="CX7" s="141">
        <f t="shared" si="3"/>
        <v>132519</v>
      </c>
      <c r="CY7" s="141">
        <f t="shared" si="3"/>
        <v>1639910</v>
      </c>
      <c r="CZ7" s="141">
        <f t="shared" si="3"/>
        <v>33151</v>
      </c>
      <c r="DA7" s="141">
        <f t="shared" si="3"/>
        <v>6714</v>
      </c>
      <c r="DB7" s="141">
        <f t="shared" si="3"/>
        <v>1439394</v>
      </c>
      <c r="DC7" s="141">
        <f t="shared" si="3"/>
        <v>52611</v>
      </c>
      <c r="DD7" s="141">
        <f t="shared" si="3"/>
        <v>1283176</v>
      </c>
      <c r="DE7" s="141">
        <f t="shared" si="3"/>
        <v>60379</v>
      </c>
      <c r="DF7" s="141">
        <f t="shared" si="3"/>
        <v>43228</v>
      </c>
      <c r="DG7" s="141">
        <f t="shared" si="3"/>
        <v>0</v>
      </c>
      <c r="DH7" s="141">
        <f t="shared" si="3"/>
        <v>0</v>
      </c>
      <c r="DI7" s="141">
        <f t="shared" si="3"/>
        <v>619852</v>
      </c>
      <c r="DJ7" s="141">
        <f t="shared" si="3"/>
        <v>4559416</v>
      </c>
    </row>
    <row r="8" spans="1:114" ht="12" customHeight="1">
      <c r="A8" s="142" t="s">
        <v>119</v>
      </c>
      <c r="B8" s="140" t="s">
        <v>368</v>
      </c>
      <c r="C8" s="142" t="s">
        <v>378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15862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310000</v>
      </c>
      <c r="T8" s="141">
        <v>0</v>
      </c>
      <c r="U8" s="141">
        <v>15862</v>
      </c>
      <c r="V8" s="141">
        <f aca="true" t="shared" si="4" ref="V8:AD8">+SUM(D8,M8)</f>
        <v>15862</v>
      </c>
      <c r="W8" s="141">
        <f t="shared" si="4"/>
        <v>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310000</v>
      </c>
      <c r="AC8" s="141">
        <f t="shared" si="4"/>
        <v>0</v>
      </c>
      <c r="AD8" s="141">
        <f t="shared" si="4"/>
        <v>15862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316763</v>
      </c>
      <c r="BP8" s="141">
        <f>SUM(BQ8:BT8)</f>
        <v>93521</v>
      </c>
      <c r="BQ8" s="141">
        <v>93521</v>
      </c>
      <c r="BR8" s="141">
        <v>0</v>
      </c>
      <c r="BS8" s="141">
        <v>0</v>
      </c>
      <c r="BT8" s="141">
        <v>0</v>
      </c>
      <c r="BU8" s="141">
        <f>SUM(BV8:BX8)</f>
        <v>210953</v>
      </c>
      <c r="BV8" s="141">
        <v>0</v>
      </c>
      <c r="BW8" s="141">
        <v>210953</v>
      </c>
      <c r="BX8" s="141">
        <v>0</v>
      </c>
      <c r="BY8" s="141">
        <v>0</v>
      </c>
      <c r="BZ8" s="141">
        <f>SUM(CA8:CD8)</f>
        <v>12289</v>
      </c>
      <c r="CA8" s="141">
        <v>0</v>
      </c>
      <c r="CB8" s="141">
        <v>7340</v>
      </c>
      <c r="CC8" s="141">
        <v>0</v>
      </c>
      <c r="CD8" s="141">
        <v>4949</v>
      </c>
      <c r="CE8" s="141"/>
      <c r="CF8" s="141">
        <v>0</v>
      </c>
      <c r="CG8" s="141">
        <v>9099</v>
      </c>
      <c r="CH8" s="141">
        <f>SUM(BG8,+BO8,+CG8)</f>
        <v>325862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316763</v>
      </c>
      <c r="CR8" s="141">
        <f t="shared" si="5"/>
        <v>93521</v>
      </c>
      <c r="CS8" s="141">
        <f t="shared" si="5"/>
        <v>93521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210953</v>
      </c>
      <c r="CX8" s="141">
        <f t="shared" si="5"/>
        <v>0</v>
      </c>
      <c r="CY8" s="141">
        <f t="shared" si="5"/>
        <v>210953</v>
      </c>
      <c r="CZ8" s="141">
        <f t="shared" si="5"/>
        <v>0</v>
      </c>
      <c r="DA8" s="141">
        <f t="shared" si="5"/>
        <v>0</v>
      </c>
      <c r="DB8" s="141">
        <f t="shared" si="5"/>
        <v>12289</v>
      </c>
      <c r="DC8" s="141">
        <f t="shared" si="5"/>
        <v>0</v>
      </c>
      <c r="DD8" s="141">
        <f t="shared" si="5"/>
        <v>7340</v>
      </c>
      <c r="DE8" s="141">
        <f t="shared" si="5"/>
        <v>0</v>
      </c>
      <c r="DF8" s="141">
        <f t="shared" si="5"/>
        <v>4949</v>
      </c>
      <c r="DG8" s="141">
        <f t="shared" si="5"/>
        <v>0</v>
      </c>
      <c r="DH8" s="141">
        <f t="shared" si="5"/>
        <v>0</v>
      </c>
      <c r="DI8" s="141">
        <f t="shared" si="5"/>
        <v>9099</v>
      </c>
      <c r="DJ8" s="141">
        <f t="shared" si="5"/>
        <v>325862</v>
      </c>
    </row>
    <row r="9" spans="1:114" ht="12" customHeight="1">
      <c r="A9" s="142" t="s">
        <v>119</v>
      </c>
      <c r="B9" s="140" t="s">
        <v>369</v>
      </c>
      <c r="C9" s="142" t="s">
        <v>379</v>
      </c>
      <c r="D9" s="141">
        <f aca="true" t="shared" si="6" ref="D9:D17">SUM(E9,+L9)</f>
        <v>0</v>
      </c>
      <c r="E9" s="141">
        <f aca="true" t="shared" si="7" ref="E9:E17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7">SUM(N9,+U9)</f>
        <v>1567</v>
      </c>
      <c r="N9" s="141">
        <f aca="true" t="shared" si="9" ref="N9:N17">SUM(O9:R9)+T9</f>
        <v>1567</v>
      </c>
      <c r="O9" s="141">
        <v>0</v>
      </c>
      <c r="P9" s="141">
        <v>0</v>
      </c>
      <c r="Q9" s="141">
        <v>0</v>
      </c>
      <c r="R9" s="141">
        <v>0</v>
      </c>
      <c r="S9" s="141">
        <v>240000</v>
      </c>
      <c r="T9" s="141">
        <v>1567</v>
      </c>
      <c r="U9" s="141">
        <v>0</v>
      </c>
      <c r="V9" s="141">
        <f aca="true" t="shared" si="10" ref="V9:V17">+SUM(D9,M9)</f>
        <v>1567</v>
      </c>
      <c r="W9" s="141">
        <f aca="true" t="shared" si="11" ref="W9:W17">+SUM(E9,N9)</f>
        <v>1567</v>
      </c>
      <c r="X9" s="141">
        <f aca="true" t="shared" si="12" ref="X9:X17">+SUM(F9,O9)</f>
        <v>0</v>
      </c>
      <c r="Y9" s="141">
        <f aca="true" t="shared" si="13" ref="Y9:Y17">+SUM(G9,P9)</f>
        <v>0</v>
      </c>
      <c r="Z9" s="141">
        <f aca="true" t="shared" si="14" ref="Z9:Z17">+SUM(H9,Q9)</f>
        <v>0</v>
      </c>
      <c r="AA9" s="141">
        <f aca="true" t="shared" si="15" ref="AA9:AA17">+SUM(I9,R9)</f>
        <v>0</v>
      </c>
      <c r="AB9" s="141">
        <f aca="true" t="shared" si="16" ref="AB9:AB17">+SUM(J9,S9)</f>
        <v>240000</v>
      </c>
      <c r="AC9" s="141">
        <f aca="true" t="shared" si="17" ref="AC9:AC17">+SUM(K9,T9)</f>
        <v>1567</v>
      </c>
      <c r="AD9" s="141">
        <f aca="true" t="shared" si="18" ref="AD9:AD17">+SUM(L9,U9)</f>
        <v>0</v>
      </c>
      <c r="AE9" s="141">
        <f aca="true" t="shared" si="19" ref="AE9:AE17">SUM(AF9,+AK9)</f>
        <v>0</v>
      </c>
      <c r="AF9" s="141">
        <f aca="true" t="shared" si="20" ref="AF9:AF17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7">SUM(AN9,AS9,AW9,AX9,BD9)</f>
        <v>0</v>
      </c>
      <c r="AN9" s="141">
        <f aca="true" t="shared" si="22" ref="AN9:AN17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7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7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7">SUM(AE9,+AM9,+BE9)</f>
        <v>0</v>
      </c>
      <c r="BG9" s="141">
        <f aca="true" t="shared" si="26" ref="BG9:BG17">SUM(BH9,+BM9)</f>
        <v>0</v>
      </c>
      <c r="BH9" s="141">
        <f aca="true" t="shared" si="27" ref="BH9:BH17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7">SUM(BP9,BU9,BY9,BZ9,CF9)</f>
        <v>241567</v>
      </c>
      <c r="BP9" s="141">
        <f aca="true" t="shared" si="29" ref="BP9:BP17">SUM(BQ9:BT9)</f>
        <v>68119</v>
      </c>
      <c r="BQ9" s="141">
        <v>68119</v>
      </c>
      <c r="BR9" s="141">
        <v>0</v>
      </c>
      <c r="BS9" s="141">
        <v>0</v>
      </c>
      <c r="BT9" s="141">
        <v>0</v>
      </c>
      <c r="BU9" s="141">
        <f aca="true" t="shared" si="30" ref="BU9:BU17">SUM(BV9:BX9)</f>
        <v>157172</v>
      </c>
      <c r="BV9" s="141">
        <v>0</v>
      </c>
      <c r="BW9" s="141">
        <v>157172</v>
      </c>
      <c r="BX9" s="141">
        <v>0</v>
      </c>
      <c r="BY9" s="141">
        <v>0</v>
      </c>
      <c r="BZ9" s="141">
        <f aca="true" t="shared" si="31" ref="BZ9:BZ17">SUM(CA9:CD9)</f>
        <v>16276</v>
      </c>
      <c r="CA9" s="141">
        <v>3873</v>
      </c>
      <c r="CB9" s="141">
        <v>6072</v>
      </c>
      <c r="CC9" s="141">
        <v>5509</v>
      </c>
      <c r="CD9" s="141">
        <v>822</v>
      </c>
      <c r="CE9" s="141"/>
      <c r="CF9" s="141">
        <v>0</v>
      </c>
      <c r="CG9" s="141">
        <v>0</v>
      </c>
      <c r="CH9" s="141">
        <f aca="true" t="shared" si="32" ref="CH9:CH17">SUM(BG9,+BO9,+CG9)</f>
        <v>241567</v>
      </c>
      <c r="CI9" s="141">
        <f aca="true" t="shared" si="33" ref="CI9:CI17">SUM(AE9,+BG9)</f>
        <v>0</v>
      </c>
      <c r="CJ9" s="141">
        <f aca="true" t="shared" si="34" ref="CJ9:CJ17">SUM(AF9,+BH9)</f>
        <v>0</v>
      </c>
      <c r="CK9" s="141">
        <f aca="true" t="shared" si="35" ref="CK9:CK17">SUM(AG9,+BI9)</f>
        <v>0</v>
      </c>
      <c r="CL9" s="141">
        <f aca="true" t="shared" si="36" ref="CL9:CL17">SUM(AH9,+BJ9)</f>
        <v>0</v>
      </c>
      <c r="CM9" s="141">
        <f aca="true" t="shared" si="37" ref="CM9:CM17">SUM(AI9,+BK9)</f>
        <v>0</v>
      </c>
      <c r="CN9" s="141">
        <f aca="true" t="shared" si="38" ref="CN9:CN17">SUM(AJ9,+BL9)</f>
        <v>0</v>
      </c>
      <c r="CO9" s="141">
        <f aca="true" t="shared" si="39" ref="CO9:CO17">SUM(AK9,+BM9)</f>
        <v>0</v>
      </c>
      <c r="CP9" s="141">
        <f aca="true" t="shared" si="40" ref="CP9:CP17">SUM(AL9,+BN9)</f>
        <v>0</v>
      </c>
      <c r="CQ9" s="141">
        <f aca="true" t="shared" si="41" ref="CQ9:CQ17">SUM(AM9,+BO9)</f>
        <v>241567</v>
      </c>
      <c r="CR9" s="141">
        <f aca="true" t="shared" si="42" ref="CR9:CR17">SUM(AN9,+BP9)</f>
        <v>68119</v>
      </c>
      <c r="CS9" s="141">
        <f aca="true" t="shared" si="43" ref="CS9:CS17">SUM(AO9,+BQ9)</f>
        <v>68119</v>
      </c>
      <c r="CT9" s="141">
        <f aca="true" t="shared" si="44" ref="CT9:CT17">SUM(AP9,+BR9)</f>
        <v>0</v>
      </c>
      <c r="CU9" s="141">
        <f aca="true" t="shared" si="45" ref="CU9:CU17">SUM(AQ9,+BS9)</f>
        <v>0</v>
      </c>
      <c r="CV9" s="141">
        <f aca="true" t="shared" si="46" ref="CV9:CV17">SUM(AR9,+BT9)</f>
        <v>0</v>
      </c>
      <c r="CW9" s="141">
        <f aca="true" t="shared" si="47" ref="CW9:CW17">SUM(AS9,+BU9)</f>
        <v>157172</v>
      </c>
      <c r="CX9" s="141">
        <f aca="true" t="shared" si="48" ref="CX9:CX17">SUM(AT9,+BV9)</f>
        <v>0</v>
      </c>
      <c r="CY9" s="141">
        <f aca="true" t="shared" si="49" ref="CY9:CY17">SUM(AU9,+BW9)</f>
        <v>157172</v>
      </c>
      <c r="CZ9" s="141">
        <f aca="true" t="shared" si="50" ref="CZ9:CZ17">SUM(AV9,+BX9)</f>
        <v>0</v>
      </c>
      <c r="DA9" s="141">
        <f aca="true" t="shared" si="51" ref="DA9:DA17">SUM(AW9,+BY9)</f>
        <v>0</v>
      </c>
      <c r="DB9" s="141">
        <f aca="true" t="shared" si="52" ref="DB9:DB17">SUM(AX9,+BZ9)</f>
        <v>16276</v>
      </c>
      <c r="DC9" s="141">
        <f aca="true" t="shared" si="53" ref="DC9:DC17">SUM(AY9,+CA9)</f>
        <v>3873</v>
      </c>
      <c r="DD9" s="141">
        <f aca="true" t="shared" si="54" ref="DD9:DD17">SUM(AZ9,+CB9)</f>
        <v>6072</v>
      </c>
      <c r="DE9" s="141">
        <f aca="true" t="shared" si="55" ref="DE9:DE17">SUM(BA9,+CC9)</f>
        <v>5509</v>
      </c>
      <c r="DF9" s="141">
        <f aca="true" t="shared" si="56" ref="DF9:DF17">SUM(BB9,+CD9)</f>
        <v>822</v>
      </c>
      <c r="DG9" s="141">
        <f aca="true" t="shared" si="57" ref="DG9:DG17">SUM(BC9,+CE9)</f>
        <v>0</v>
      </c>
      <c r="DH9" s="141">
        <f aca="true" t="shared" si="58" ref="DH9:DH17">SUM(BD9,+CF9)</f>
        <v>0</v>
      </c>
      <c r="DI9" s="141">
        <f aca="true" t="shared" si="59" ref="DI9:DI17">SUM(BE9,+CG9)</f>
        <v>0</v>
      </c>
      <c r="DJ9" s="141">
        <f aca="true" t="shared" si="60" ref="DJ9:DJ17">SUM(BF9,+CH9)</f>
        <v>241567</v>
      </c>
    </row>
    <row r="10" spans="1:114" ht="12" customHeight="1">
      <c r="A10" s="142" t="s">
        <v>119</v>
      </c>
      <c r="B10" s="140" t="s">
        <v>370</v>
      </c>
      <c r="C10" s="142" t="s">
        <v>380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13125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264954</v>
      </c>
      <c r="T10" s="141">
        <v>0</v>
      </c>
      <c r="U10" s="141">
        <v>13125</v>
      </c>
      <c r="V10" s="141">
        <f t="shared" si="10"/>
        <v>13125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264954</v>
      </c>
      <c r="AC10" s="141">
        <f t="shared" si="17"/>
        <v>0</v>
      </c>
      <c r="AD10" s="141">
        <f t="shared" si="18"/>
        <v>13125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278079</v>
      </c>
      <c r="BP10" s="141">
        <f t="shared" si="29"/>
        <v>74749</v>
      </c>
      <c r="BQ10" s="141">
        <v>52680</v>
      </c>
      <c r="BR10" s="141">
        <v>0</v>
      </c>
      <c r="BS10" s="141">
        <v>22069</v>
      </c>
      <c r="BT10" s="141">
        <v>0</v>
      </c>
      <c r="BU10" s="141">
        <f t="shared" si="30"/>
        <v>141722</v>
      </c>
      <c r="BV10" s="141">
        <v>0</v>
      </c>
      <c r="BW10" s="141">
        <v>141722</v>
      </c>
      <c r="BX10" s="141">
        <v>0</v>
      </c>
      <c r="BY10" s="141">
        <v>0</v>
      </c>
      <c r="BZ10" s="141">
        <f t="shared" si="31"/>
        <v>61608</v>
      </c>
      <c r="CA10" s="141">
        <v>34861</v>
      </c>
      <c r="CB10" s="141">
        <v>23432</v>
      </c>
      <c r="CC10" s="141">
        <v>0</v>
      </c>
      <c r="CD10" s="141">
        <v>3315</v>
      </c>
      <c r="CE10" s="141"/>
      <c r="CF10" s="141">
        <v>0</v>
      </c>
      <c r="CG10" s="141">
        <v>0</v>
      </c>
      <c r="CH10" s="141">
        <f t="shared" si="32"/>
        <v>278079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278079</v>
      </c>
      <c r="CR10" s="141">
        <f t="shared" si="42"/>
        <v>74749</v>
      </c>
      <c r="CS10" s="141">
        <f t="shared" si="43"/>
        <v>52680</v>
      </c>
      <c r="CT10" s="141">
        <f t="shared" si="44"/>
        <v>0</v>
      </c>
      <c r="CU10" s="141">
        <f t="shared" si="45"/>
        <v>22069</v>
      </c>
      <c r="CV10" s="141">
        <f t="shared" si="46"/>
        <v>0</v>
      </c>
      <c r="CW10" s="141">
        <f t="shared" si="47"/>
        <v>141722</v>
      </c>
      <c r="CX10" s="141">
        <f t="shared" si="48"/>
        <v>0</v>
      </c>
      <c r="CY10" s="141">
        <f t="shared" si="49"/>
        <v>141722</v>
      </c>
      <c r="CZ10" s="141">
        <f t="shared" si="50"/>
        <v>0</v>
      </c>
      <c r="DA10" s="141">
        <f t="shared" si="51"/>
        <v>0</v>
      </c>
      <c r="DB10" s="141">
        <f t="shared" si="52"/>
        <v>61608</v>
      </c>
      <c r="DC10" s="141">
        <f t="shared" si="53"/>
        <v>34861</v>
      </c>
      <c r="DD10" s="141">
        <f t="shared" si="54"/>
        <v>23432</v>
      </c>
      <c r="DE10" s="141">
        <f t="shared" si="55"/>
        <v>0</v>
      </c>
      <c r="DF10" s="141">
        <f t="shared" si="56"/>
        <v>3315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278079</v>
      </c>
    </row>
    <row r="11" spans="1:114" ht="12" customHeight="1">
      <c r="A11" s="142" t="s">
        <v>119</v>
      </c>
      <c r="B11" s="140" t="s">
        <v>371</v>
      </c>
      <c r="C11" s="142" t="s">
        <v>381</v>
      </c>
      <c r="D11" s="141">
        <f t="shared" si="6"/>
        <v>139280</v>
      </c>
      <c r="E11" s="141">
        <f t="shared" si="7"/>
        <v>28646</v>
      </c>
      <c r="F11" s="141">
        <v>0</v>
      </c>
      <c r="G11" s="141">
        <v>0</v>
      </c>
      <c r="H11" s="141">
        <v>0</v>
      </c>
      <c r="I11" s="141">
        <v>28646</v>
      </c>
      <c r="J11" s="141">
        <v>319000</v>
      </c>
      <c r="K11" s="141">
        <v>0</v>
      </c>
      <c r="L11" s="141">
        <v>110634</v>
      </c>
      <c r="M11" s="141">
        <f t="shared" si="8"/>
        <v>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f t="shared" si="10"/>
        <v>139280</v>
      </c>
      <c r="W11" s="141">
        <f t="shared" si="11"/>
        <v>28646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28646</v>
      </c>
      <c r="AB11" s="141">
        <f t="shared" si="16"/>
        <v>319000</v>
      </c>
      <c r="AC11" s="141">
        <f t="shared" si="17"/>
        <v>0</v>
      </c>
      <c r="AD11" s="141">
        <f t="shared" si="18"/>
        <v>110634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295173</v>
      </c>
      <c r="AN11" s="141">
        <f t="shared" si="22"/>
        <v>109817</v>
      </c>
      <c r="AO11" s="141">
        <v>13727</v>
      </c>
      <c r="AP11" s="141">
        <v>68636</v>
      </c>
      <c r="AQ11" s="141">
        <v>27454</v>
      </c>
      <c r="AR11" s="141">
        <v>0</v>
      </c>
      <c r="AS11" s="141">
        <f t="shared" si="23"/>
        <v>109604</v>
      </c>
      <c r="AT11" s="141">
        <v>6984</v>
      </c>
      <c r="AU11" s="141">
        <v>102620</v>
      </c>
      <c r="AV11" s="141">
        <v>0</v>
      </c>
      <c r="AW11" s="141">
        <v>6714</v>
      </c>
      <c r="AX11" s="141">
        <f t="shared" si="24"/>
        <v>69038</v>
      </c>
      <c r="AY11" s="141">
        <v>0</v>
      </c>
      <c r="AZ11" s="141">
        <v>19770</v>
      </c>
      <c r="BA11" s="141">
        <v>49268</v>
      </c>
      <c r="BB11" s="141">
        <v>0</v>
      </c>
      <c r="BC11" s="141"/>
      <c r="BD11" s="141">
        <v>0</v>
      </c>
      <c r="BE11" s="141">
        <v>163107</v>
      </c>
      <c r="BF11" s="141">
        <f t="shared" si="25"/>
        <v>458280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0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295173</v>
      </c>
      <c r="CR11" s="141">
        <f t="shared" si="42"/>
        <v>109817</v>
      </c>
      <c r="CS11" s="141">
        <f t="shared" si="43"/>
        <v>13727</v>
      </c>
      <c r="CT11" s="141">
        <f t="shared" si="44"/>
        <v>68636</v>
      </c>
      <c r="CU11" s="141">
        <f t="shared" si="45"/>
        <v>27454</v>
      </c>
      <c r="CV11" s="141">
        <f t="shared" si="46"/>
        <v>0</v>
      </c>
      <c r="CW11" s="141">
        <f t="shared" si="47"/>
        <v>109604</v>
      </c>
      <c r="CX11" s="141">
        <f t="shared" si="48"/>
        <v>6984</v>
      </c>
      <c r="CY11" s="141">
        <f t="shared" si="49"/>
        <v>102620</v>
      </c>
      <c r="CZ11" s="141">
        <f t="shared" si="50"/>
        <v>0</v>
      </c>
      <c r="DA11" s="141">
        <f t="shared" si="51"/>
        <v>6714</v>
      </c>
      <c r="DB11" s="141">
        <f t="shared" si="52"/>
        <v>69038</v>
      </c>
      <c r="DC11" s="141">
        <f t="shared" si="53"/>
        <v>0</v>
      </c>
      <c r="DD11" s="141">
        <f t="shared" si="54"/>
        <v>19770</v>
      </c>
      <c r="DE11" s="141">
        <f t="shared" si="55"/>
        <v>49268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163107</v>
      </c>
      <c r="DJ11" s="141">
        <f t="shared" si="60"/>
        <v>458280</v>
      </c>
    </row>
    <row r="12" spans="1:114" ht="12" customHeight="1">
      <c r="A12" s="142" t="s">
        <v>119</v>
      </c>
      <c r="B12" s="140" t="s">
        <v>372</v>
      </c>
      <c r="C12" s="142" t="s">
        <v>382</v>
      </c>
      <c r="D12" s="141">
        <f t="shared" si="6"/>
        <v>62660</v>
      </c>
      <c r="E12" s="141">
        <f t="shared" si="7"/>
        <v>1046</v>
      </c>
      <c r="F12" s="141">
        <v>0</v>
      </c>
      <c r="G12" s="141">
        <v>0</v>
      </c>
      <c r="H12" s="141">
        <v>0</v>
      </c>
      <c r="I12" s="141">
        <v>0</v>
      </c>
      <c r="J12" s="141">
        <v>571002</v>
      </c>
      <c r="K12" s="141">
        <v>1046</v>
      </c>
      <c r="L12" s="141">
        <v>61614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62660</v>
      </c>
      <c r="W12" s="141">
        <f t="shared" si="11"/>
        <v>1046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571002</v>
      </c>
      <c r="AC12" s="141">
        <f t="shared" si="17"/>
        <v>1046</v>
      </c>
      <c r="AD12" s="141">
        <f t="shared" si="18"/>
        <v>61614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572574</v>
      </c>
      <c r="AN12" s="141">
        <f t="shared" si="22"/>
        <v>51924</v>
      </c>
      <c r="AO12" s="141">
        <v>22253</v>
      </c>
      <c r="AP12" s="141">
        <v>0</v>
      </c>
      <c r="AQ12" s="141">
        <v>22253</v>
      </c>
      <c r="AR12" s="141">
        <v>7418</v>
      </c>
      <c r="AS12" s="141">
        <f t="shared" si="23"/>
        <v>378525</v>
      </c>
      <c r="AT12" s="141">
        <v>0</v>
      </c>
      <c r="AU12" s="141">
        <v>364778</v>
      </c>
      <c r="AV12" s="141">
        <v>13747</v>
      </c>
      <c r="AW12" s="141">
        <v>0</v>
      </c>
      <c r="AX12" s="141">
        <f t="shared" si="24"/>
        <v>142125</v>
      </c>
      <c r="AY12" s="141">
        <v>0</v>
      </c>
      <c r="AZ12" s="141">
        <v>126031</v>
      </c>
      <c r="BA12" s="141">
        <v>2165</v>
      </c>
      <c r="BB12" s="141">
        <v>13929</v>
      </c>
      <c r="BC12" s="141"/>
      <c r="BD12" s="141">
        <v>0</v>
      </c>
      <c r="BE12" s="141">
        <v>61088</v>
      </c>
      <c r="BF12" s="141">
        <f t="shared" si="25"/>
        <v>633662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572574</v>
      </c>
      <c r="CR12" s="141">
        <f t="shared" si="42"/>
        <v>51924</v>
      </c>
      <c r="CS12" s="141">
        <f t="shared" si="43"/>
        <v>22253</v>
      </c>
      <c r="CT12" s="141">
        <f t="shared" si="44"/>
        <v>0</v>
      </c>
      <c r="CU12" s="141">
        <f t="shared" si="45"/>
        <v>22253</v>
      </c>
      <c r="CV12" s="141">
        <f t="shared" si="46"/>
        <v>7418</v>
      </c>
      <c r="CW12" s="141">
        <f t="shared" si="47"/>
        <v>378525</v>
      </c>
      <c r="CX12" s="141">
        <f t="shared" si="48"/>
        <v>0</v>
      </c>
      <c r="CY12" s="141">
        <f t="shared" si="49"/>
        <v>364778</v>
      </c>
      <c r="CZ12" s="141">
        <f t="shared" si="50"/>
        <v>13747</v>
      </c>
      <c r="DA12" s="141">
        <f t="shared" si="51"/>
        <v>0</v>
      </c>
      <c r="DB12" s="141">
        <f t="shared" si="52"/>
        <v>142125</v>
      </c>
      <c r="DC12" s="141">
        <f t="shared" si="53"/>
        <v>0</v>
      </c>
      <c r="DD12" s="141">
        <f t="shared" si="54"/>
        <v>126031</v>
      </c>
      <c r="DE12" s="141">
        <f t="shared" si="55"/>
        <v>2165</v>
      </c>
      <c r="DF12" s="141">
        <f t="shared" si="56"/>
        <v>13929</v>
      </c>
      <c r="DG12" s="141">
        <f t="shared" si="57"/>
        <v>0</v>
      </c>
      <c r="DH12" s="141">
        <f t="shared" si="58"/>
        <v>0</v>
      </c>
      <c r="DI12" s="141">
        <f t="shared" si="59"/>
        <v>61088</v>
      </c>
      <c r="DJ12" s="141">
        <f t="shared" si="60"/>
        <v>633662</v>
      </c>
    </row>
    <row r="13" spans="1:114" ht="12" customHeight="1">
      <c r="A13" s="142" t="s">
        <v>119</v>
      </c>
      <c r="B13" s="140" t="s">
        <v>373</v>
      </c>
      <c r="C13" s="142" t="s">
        <v>383</v>
      </c>
      <c r="D13" s="141">
        <f t="shared" si="6"/>
        <v>78086</v>
      </c>
      <c r="E13" s="141">
        <f t="shared" si="7"/>
        <v>19369</v>
      </c>
      <c r="F13" s="141">
        <v>0</v>
      </c>
      <c r="G13" s="141">
        <v>0</v>
      </c>
      <c r="H13" s="141">
        <v>0</v>
      </c>
      <c r="I13" s="141">
        <v>19369</v>
      </c>
      <c r="J13" s="141">
        <v>428602</v>
      </c>
      <c r="K13" s="141">
        <v>0</v>
      </c>
      <c r="L13" s="141">
        <v>58717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78086</v>
      </c>
      <c r="W13" s="141">
        <f t="shared" si="11"/>
        <v>19369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19369</v>
      </c>
      <c r="AB13" s="141">
        <f t="shared" si="16"/>
        <v>428602</v>
      </c>
      <c r="AC13" s="141">
        <f t="shared" si="17"/>
        <v>0</v>
      </c>
      <c r="AD13" s="141">
        <f t="shared" si="18"/>
        <v>58717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506688</v>
      </c>
      <c r="AN13" s="141">
        <f t="shared" si="22"/>
        <v>118329</v>
      </c>
      <c r="AO13" s="141">
        <v>28676</v>
      </c>
      <c r="AP13" s="141">
        <v>0</v>
      </c>
      <c r="AQ13" s="141">
        <v>83194</v>
      </c>
      <c r="AR13" s="141">
        <v>6459</v>
      </c>
      <c r="AS13" s="141">
        <f t="shared" si="23"/>
        <v>308950</v>
      </c>
      <c r="AT13" s="141">
        <v>125535</v>
      </c>
      <c r="AU13" s="141">
        <v>164011</v>
      </c>
      <c r="AV13" s="141">
        <v>19404</v>
      </c>
      <c r="AW13" s="141">
        <v>0</v>
      </c>
      <c r="AX13" s="141">
        <f t="shared" si="24"/>
        <v>79409</v>
      </c>
      <c r="AY13" s="141">
        <v>914</v>
      </c>
      <c r="AZ13" s="141">
        <v>66530</v>
      </c>
      <c r="BA13" s="141">
        <v>3437</v>
      </c>
      <c r="BB13" s="141">
        <v>8528</v>
      </c>
      <c r="BC13" s="141"/>
      <c r="BD13" s="141">
        <v>0</v>
      </c>
      <c r="BE13" s="141">
        <v>0</v>
      </c>
      <c r="BF13" s="141">
        <f t="shared" si="25"/>
        <v>506688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506688</v>
      </c>
      <c r="CR13" s="141">
        <f t="shared" si="42"/>
        <v>118329</v>
      </c>
      <c r="CS13" s="141">
        <f t="shared" si="43"/>
        <v>28676</v>
      </c>
      <c r="CT13" s="141">
        <f t="shared" si="44"/>
        <v>0</v>
      </c>
      <c r="CU13" s="141">
        <f t="shared" si="45"/>
        <v>83194</v>
      </c>
      <c r="CV13" s="141">
        <f t="shared" si="46"/>
        <v>6459</v>
      </c>
      <c r="CW13" s="141">
        <f t="shared" si="47"/>
        <v>308950</v>
      </c>
      <c r="CX13" s="141">
        <f t="shared" si="48"/>
        <v>125535</v>
      </c>
      <c r="CY13" s="141">
        <f t="shared" si="49"/>
        <v>164011</v>
      </c>
      <c r="CZ13" s="141">
        <f t="shared" si="50"/>
        <v>19404</v>
      </c>
      <c r="DA13" s="141">
        <f t="shared" si="51"/>
        <v>0</v>
      </c>
      <c r="DB13" s="141">
        <f t="shared" si="52"/>
        <v>79409</v>
      </c>
      <c r="DC13" s="141">
        <f t="shared" si="53"/>
        <v>914</v>
      </c>
      <c r="DD13" s="141">
        <f t="shared" si="54"/>
        <v>66530</v>
      </c>
      <c r="DE13" s="141">
        <f t="shared" si="55"/>
        <v>3437</v>
      </c>
      <c r="DF13" s="141">
        <f t="shared" si="56"/>
        <v>8528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506688</v>
      </c>
    </row>
    <row r="14" spans="1:114" ht="12" customHeight="1">
      <c r="A14" s="142" t="s">
        <v>119</v>
      </c>
      <c r="B14" s="140" t="s">
        <v>374</v>
      </c>
      <c r="C14" s="142" t="s">
        <v>384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33398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226652</v>
      </c>
      <c r="T14" s="141">
        <v>0</v>
      </c>
      <c r="U14" s="141">
        <v>33398</v>
      </c>
      <c r="V14" s="141">
        <f t="shared" si="10"/>
        <v>33398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226652</v>
      </c>
      <c r="AC14" s="141">
        <f t="shared" si="17"/>
        <v>0</v>
      </c>
      <c r="AD14" s="141">
        <f t="shared" si="18"/>
        <v>33398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260050</v>
      </c>
      <c r="BP14" s="141">
        <f t="shared" si="29"/>
        <v>14684</v>
      </c>
      <c r="BQ14" s="141">
        <v>14684</v>
      </c>
      <c r="BR14" s="141">
        <v>0</v>
      </c>
      <c r="BS14" s="141">
        <v>0</v>
      </c>
      <c r="BT14" s="141">
        <v>0</v>
      </c>
      <c r="BU14" s="141">
        <f t="shared" si="30"/>
        <v>164548</v>
      </c>
      <c r="BV14" s="141">
        <v>0</v>
      </c>
      <c r="BW14" s="141">
        <v>164548</v>
      </c>
      <c r="BX14" s="141">
        <v>0</v>
      </c>
      <c r="BY14" s="141">
        <v>0</v>
      </c>
      <c r="BZ14" s="141">
        <f t="shared" si="31"/>
        <v>80818</v>
      </c>
      <c r="CA14" s="141">
        <v>578</v>
      </c>
      <c r="CB14" s="141">
        <v>69044</v>
      </c>
      <c r="CC14" s="141">
        <v>0</v>
      </c>
      <c r="CD14" s="141">
        <v>11196</v>
      </c>
      <c r="CE14" s="141"/>
      <c r="CF14" s="141">
        <v>0</v>
      </c>
      <c r="CG14" s="141">
        <v>0</v>
      </c>
      <c r="CH14" s="141">
        <f t="shared" si="32"/>
        <v>260050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260050</v>
      </c>
      <c r="CR14" s="141">
        <f t="shared" si="42"/>
        <v>14684</v>
      </c>
      <c r="CS14" s="141">
        <f t="shared" si="43"/>
        <v>14684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164548</v>
      </c>
      <c r="CX14" s="141">
        <f t="shared" si="48"/>
        <v>0</v>
      </c>
      <c r="CY14" s="141">
        <f t="shared" si="49"/>
        <v>164548</v>
      </c>
      <c r="CZ14" s="141">
        <f t="shared" si="50"/>
        <v>0</v>
      </c>
      <c r="DA14" s="141">
        <f t="shared" si="51"/>
        <v>0</v>
      </c>
      <c r="DB14" s="141">
        <f t="shared" si="52"/>
        <v>80818</v>
      </c>
      <c r="DC14" s="141">
        <f t="shared" si="53"/>
        <v>578</v>
      </c>
      <c r="DD14" s="141">
        <f t="shared" si="54"/>
        <v>69044</v>
      </c>
      <c r="DE14" s="141">
        <f t="shared" si="55"/>
        <v>0</v>
      </c>
      <c r="DF14" s="141">
        <f t="shared" si="56"/>
        <v>11196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260050</v>
      </c>
    </row>
    <row r="15" spans="1:114" ht="12" customHeight="1">
      <c r="A15" s="142" t="s">
        <v>119</v>
      </c>
      <c r="B15" s="140" t="s">
        <v>375</v>
      </c>
      <c r="C15" s="142" t="s">
        <v>385</v>
      </c>
      <c r="D15" s="141">
        <f t="shared" si="6"/>
        <v>0</v>
      </c>
      <c r="E15" s="141">
        <f t="shared" si="7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f t="shared" si="8"/>
        <v>145187</v>
      </c>
      <c r="N15" s="141">
        <f t="shared" si="9"/>
        <v>1417</v>
      </c>
      <c r="O15" s="141">
        <v>0</v>
      </c>
      <c r="P15" s="141">
        <v>0</v>
      </c>
      <c r="Q15" s="141">
        <v>0</v>
      </c>
      <c r="R15" s="141">
        <v>0</v>
      </c>
      <c r="S15" s="141">
        <v>335998</v>
      </c>
      <c r="T15" s="141">
        <v>1417</v>
      </c>
      <c r="U15" s="141">
        <v>143770</v>
      </c>
      <c r="V15" s="141">
        <f t="shared" si="10"/>
        <v>145187</v>
      </c>
      <c r="W15" s="141">
        <f t="shared" si="11"/>
        <v>1417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0</v>
      </c>
      <c r="AB15" s="141">
        <f t="shared" si="16"/>
        <v>335998</v>
      </c>
      <c r="AC15" s="141">
        <f t="shared" si="17"/>
        <v>1417</v>
      </c>
      <c r="AD15" s="141">
        <f t="shared" si="18"/>
        <v>143770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0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f t="shared" si="24"/>
        <v>0</v>
      </c>
      <c r="AY15" s="141">
        <v>0</v>
      </c>
      <c r="AZ15" s="141">
        <v>0</v>
      </c>
      <c r="BA15" s="141">
        <v>0</v>
      </c>
      <c r="BB15" s="141">
        <v>0</v>
      </c>
      <c r="BC15" s="141"/>
      <c r="BD15" s="141">
        <v>0</v>
      </c>
      <c r="BE15" s="141">
        <v>0</v>
      </c>
      <c r="BF15" s="141">
        <f t="shared" si="25"/>
        <v>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327034</v>
      </c>
      <c r="BP15" s="141">
        <f t="shared" si="29"/>
        <v>21434</v>
      </c>
      <c r="BQ15" s="141">
        <v>21434</v>
      </c>
      <c r="BR15" s="141">
        <v>0</v>
      </c>
      <c r="BS15" s="141">
        <v>0</v>
      </c>
      <c r="BT15" s="141">
        <v>0</v>
      </c>
      <c r="BU15" s="141">
        <f t="shared" si="30"/>
        <v>236237</v>
      </c>
      <c r="BV15" s="141">
        <v>0</v>
      </c>
      <c r="BW15" s="141">
        <v>236237</v>
      </c>
      <c r="BX15" s="141">
        <v>0</v>
      </c>
      <c r="BY15" s="141">
        <v>0</v>
      </c>
      <c r="BZ15" s="141">
        <f t="shared" si="31"/>
        <v>69363</v>
      </c>
      <c r="CA15" s="141">
        <v>0</v>
      </c>
      <c r="CB15" s="141">
        <v>68874</v>
      </c>
      <c r="CC15" s="141">
        <v>0</v>
      </c>
      <c r="CD15" s="141">
        <v>489</v>
      </c>
      <c r="CE15" s="141"/>
      <c r="CF15" s="141">
        <v>0</v>
      </c>
      <c r="CG15" s="141">
        <v>154151</v>
      </c>
      <c r="CH15" s="141">
        <f t="shared" si="32"/>
        <v>481185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327034</v>
      </c>
      <c r="CR15" s="141">
        <f t="shared" si="42"/>
        <v>21434</v>
      </c>
      <c r="CS15" s="141">
        <f t="shared" si="43"/>
        <v>21434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236237</v>
      </c>
      <c r="CX15" s="141">
        <f t="shared" si="48"/>
        <v>0</v>
      </c>
      <c r="CY15" s="141">
        <f t="shared" si="49"/>
        <v>236237</v>
      </c>
      <c r="CZ15" s="141">
        <f t="shared" si="50"/>
        <v>0</v>
      </c>
      <c r="DA15" s="141">
        <f t="shared" si="51"/>
        <v>0</v>
      </c>
      <c r="DB15" s="141">
        <f t="shared" si="52"/>
        <v>69363</v>
      </c>
      <c r="DC15" s="141">
        <f t="shared" si="53"/>
        <v>0</v>
      </c>
      <c r="DD15" s="141">
        <f t="shared" si="54"/>
        <v>68874</v>
      </c>
      <c r="DE15" s="141">
        <f t="shared" si="55"/>
        <v>0</v>
      </c>
      <c r="DF15" s="141">
        <f t="shared" si="56"/>
        <v>489</v>
      </c>
      <c r="DG15" s="141">
        <f t="shared" si="57"/>
        <v>0</v>
      </c>
      <c r="DH15" s="141">
        <f t="shared" si="58"/>
        <v>0</v>
      </c>
      <c r="DI15" s="141">
        <f t="shared" si="59"/>
        <v>154151</v>
      </c>
      <c r="DJ15" s="141">
        <f t="shared" si="60"/>
        <v>481185</v>
      </c>
    </row>
    <row r="16" spans="1:114" ht="12" customHeight="1">
      <c r="A16" s="142" t="s">
        <v>119</v>
      </c>
      <c r="B16" s="140" t="s">
        <v>376</v>
      </c>
      <c r="C16" s="142" t="s">
        <v>386</v>
      </c>
      <c r="D16" s="141">
        <f t="shared" si="6"/>
        <v>273760</v>
      </c>
      <c r="E16" s="141">
        <f t="shared" si="7"/>
        <v>273760</v>
      </c>
      <c r="F16" s="141">
        <v>0</v>
      </c>
      <c r="G16" s="141">
        <v>0</v>
      </c>
      <c r="H16" s="141">
        <v>0</v>
      </c>
      <c r="I16" s="141">
        <v>130918</v>
      </c>
      <c r="J16" s="141">
        <v>1026352</v>
      </c>
      <c r="K16" s="141">
        <v>142842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273760</v>
      </c>
      <c r="W16" s="141">
        <f t="shared" si="11"/>
        <v>273760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130918</v>
      </c>
      <c r="AB16" s="141">
        <f t="shared" si="16"/>
        <v>1026352</v>
      </c>
      <c r="AC16" s="141">
        <f t="shared" si="17"/>
        <v>142842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1078802</v>
      </c>
      <c r="AN16" s="141">
        <f t="shared" si="22"/>
        <v>72465</v>
      </c>
      <c r="AO16" s="141">
        <v>66595</v>
      </c>
      <c r="AP16" s="141">
        <v>0</v>
      </c>
      <c r="AQ16" s="141">
        <v>5870</v>
      </c>
      <c r="AR16" s="141">
        <v>0</v>
      </c>
      <c r="AS16" s="141">
        <f t="shared" si="23"/>
        <v>97869</v>
      </c>
      <c r="AT16" s="141">
        <v>0</v>
      </c>
      <c r="AU16" s="141">
        <v>97869</v>
      </c>
      <c r="AV16" s="141">
        <v>0</v>
      </c>
      <c r="AW16" s="141">
        <v>0</v>
      </c>
      <c r="AX16" s="141">
        <f t="shared" si="24"/>
        <v>908468</v>
      </c>
      <c r="AY16" s="141">
        <v>12385</v>
      </c>
      <c r="AZ16" s="141">
        <v>896083</v>
      </c>
      <c r="BA16" s="141">
        <v>0</v>
      </c>
      <c r="BB16" s="141">
        <v>0</v>
      </c>
      <c r="BC16" s="141"/>
      <c r="BD16" s="141">
        <v>0</v>
      </c>
      <c r="BE16" s="141">
        <v>221310</v>
      </c>
      <c r="BF16" s="141">
        <f t="shared" si="25"/>
        <v>1300112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1078802</v>
      </c>
      <c r="CR16" s="141">
        <f t="shared" si="42"/>
        <v>72465</v>
      </c>
      <c r="CS16" s="141">
        <f t="shared" si="43"/>
        <v>66595</v>
      </c>
      <c r="CT16" s="141">
        <f t="shared" si="44"/>
        <v>0</v>
      </c>
      <c r="CU16" s="141">
        <f t="shared" si="45"/>
        <v>5870</v>
      </c>
      <c r="CV16" s="141">
        <f t="shared" si="46"/>
        <v>0</v>
      </c>
      <c r="CW16" s="141">
        <f t="shared" si="47"/>
        <v>97869</v>
      </c>
      <c r="CX16" s="141">
        <f t="shared" si="48"/>
        <v>0</v>
      </c>
      <c r="CY16" s="141">
        <f t="shared" si="49"/>
        <v>97869</v>
      </c>
      <c r="CZ16" s="141">
        <f t="shared" si="50"/>
        <v>0</v>
      </c>
      <c r="DA16" s="141">
        <f t="shared" si="51"/>
        <v>0</v>
      </c>
      <c r="DB16" s="141">
        <f t="shared" si="52"/>
        <v>908468</v>
      </c>
      <c r="DC16" s="141">
        <f t="shared" si="53"/>
        <v>12385</v>
      </c>
      <c r="DD16" s="141">
        <f t="shared" si="54"/>
        <v>896083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221310</v>
      </c>
      <c r="DJ16" s="141">
        <f t="shared" si="60"/>
        <v>1300112</v>
      </c>
    </row>
    <row r="17" spans="1:114" ht="12" customHeight="1">
      <c r="A17" s="142" t="s">
        <v>119</v>
      </c>
      <c r="B17" s="140" t="s">
        <v>377</v>
      </c>
      <c r="C17" s="142" t="s">
        <v>387</v>
      </c>
      <c r="D17" s="141">
        <f t="shared" si="6"/>
        <v>3199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70732</v>
      </c>
      <c r="K17" s="141">
        <v>0</v>
      </c>
      <c r="L17" s="141">
        <v>3199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3199</v>
      </c>
      <c r="W17" s="141">
        <f t="shared" si="11"/>
        <v>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70732</v>
      </c>
      <c r="AC17" s="141">
        <f t="shared" si="17"/>
        <v>0</v>
      </c>
      <c r="AD17" s="141">
        <f t="shared" si="18"/>
        <v>3199</v>
      </c>
      <c r="AE17" s="141">
        <f t="shared" si="19"/>
        <v>17430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17430</v>
      </c>
      <c r="AL17" s="141"/>
      <c r="AM17" s="141">
        <f t="shared" si="21"/>
        <v>45404</v>
      </c>
      <c r="AN17" s="141">
        <f t="shared" si="22"/>
        <v>45404</v>
      </c>
      <c r="AO17" s="141">
        <v>45404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11097</v>
      </c>
      <c r="BF17" s="141">
        <f t="shared" si="25"/>
        <v>73931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17430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17430</v>
      </c>
      <c r="CP17" s="141">
        <f t="shared" si="40"/>
        <v>0</v>
      </c>
      <c r="CQ17" s="141">
        <f t="shared" si="41"/>
        <v>45404</v>
      </c>
      <c r="CR17" s="141">
        <f t="shared" si="42"/>
        <v>45404</v>
      </c>
      <c r="CS17" s="141">
        <f t="shared" si="43"/>
        <v>45404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0</v>
      </c>
      <c r="DC17" s="141">
        <f t="shared" si="53"/>
        <v>0</v>
      </c>
      <c r="DD17" s="141">
        <f t="shared" si="54"/>
        <v>0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11097</v>
      </c>
      <c r="DJ17" s="141">
        <f t="shared" si="60"/>
        <v>73931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7" t="s">
        <v>320</v>
      </c>
      <c r="B2" s="151" t="s">
        <v>306</v>
      </c>
      <c r="C2" s="160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8"/>
      <c r="B3" s="152"/>
      <c r="C3" s="158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8"/>
      <c r="B4" s="152"/>
      <c r="C4" s="158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8"/>
      <c r="B5" s="152"/>
      <c r="C5" s="158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9"/>
      <c r="B6" s="153"/>
      <c r="C6" s="159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411</v>
      </c>
      <c r="B7" s="140" t="s">
        <v>412</v>
      </c>
      <c r="C7" s="139" t="s">
        <v>367</v>
      </c>
      <c r="D7" s="141">
        <f aca="true" t="shared" si="0" ref="D7:AD7">SUM(D8:D37)</f>
        <v>10232808</v>
      </c>
      <c r="E7" s="141">
        <f t="shared" si="0"/>
        <v>2437846</v>
      </c>
      <c r="F7" s="141">
        <f t="shared" si="0"/>
        <v>0</v>
      </c>
      <c r="G7" s="141">
        <f t="shared" si="0"/>
        <v>161239</v>
      </c>
      <c r="H7" s="141">
        <f t="shared" si="0"/>
        <v>102000</v>
      </c>
      <c r="I7" s="141">
        <f t="shared" si="0"/>
        <v>1706435</v>
      </c>
      <c r="J7" s="141">
        <f t="shared" si="0"/>
        <v>2415688</v>
      </c>
      <c r="K7" s="141">
        <f t="shared" si="0"/>
        <v>468172</v>
      </c>
      <c r="L7" s="141">
        <f t="shared" si="0"/>
        <v>7794962</v>
      </c>
      <c r="M7" s="141">
        <f t="shared" si="0"/>
        <v>2840475</v>
      </c>
      <c r="N7" s="141">
        <f t="shared" si="0"/>
        <v>566439</v>
      </c>
      <c r="O7" s="141">
        <f t="shared" si="0"/>
        <v>0</v>
      </c>
      <c r="P7" s="141">
        <f t="shared" si="0"/>
        <v>40000</v>
      </c>
      <c r="Q7" s="141">
        <f t="shared" si="0"/>
        <v>59389</v>
      </c>
      <c r="R7" s="141">
        <f t="shared" si="0"/>
        <v>40768</v>
      </c>
      <c r="S7" s="141">
        <f t="shared" si="0"/>
        <v>1377604</v>
      </c>
      <c r="T7" s="141">
        <f t="shared" si="0"/>
        <v>426282</v>
      </c>
      <c r="U7" s="141">
        <f t="shared" si="0"/>
        <v>2274036</v>
      </c>
      <c r="V7" s="141">
        <f t="shared" si="0"/>
        <v>13073283</v>
      </c>
      <c r="W7" s="141">
        <f t="shared" si="0"/>
        <v>3004285</v>
      </c>
      <c r="X7" s="141">
        <f t="shared" si="0"/>
        <v>0</v>
      </c>
      <c r="Y7" s="141">
        <f t="shared" si="0"/>
        <v>201239</v>
      </c>
      <c r="Z7" s="141">
        <f t="shared" si="0"/>
        <v>161389</v>
      </c>
      <c r="AA7" s="141">
        <f t="shared" si="0"/>
        <v>1747203</v>
      </c>
      <c r="AB7" s="141">
        <f t="shared" si="0"/>
        <v>3793292</v>
      </c>
      <c r="AC7" s="141">
        <f t="shared" si="0"/>
        <v>894454</v>
      </c>
      <c r="AD7" s="141">
        <f t="shared" si="0"/>
        <v>10068998</v>
      </c>
    </row>
    <row r="8" spans="1:30" ht="12" customHeight="1">
      <c r="A8" s="142" t="s">
        <v>119</v>
      </c>
      <c r="B8" s="140" t="s">
        <v>326</v>
      </c>
      <c r="C8" s="142" t="s">
        <v>346</v>
      </c>
      <c r="D8" s="141">
        <f>SUM(E8,+L8)</f>
        <v>3161927</v>
      </c>
      <c r="E8" s="141">
        <f>+SUM(F8:I8,K8)</f>
        <v>756880</v>
      </c>
      <c r="F8" s="141">
        <v>0</v>
      </c>
      <c r="G8" s="141">
        <v>0</v>
      </c>
      <c r="H8" s="141">
        <v>102000</v>
      </c>
      <c r="I8" s="141">
        <v>553202</v>
      </c>
      <c r="J8" s="141"/>
      <c r="K8" s="141">
        <v>101678</v>
      </c>
      <c r="L8" s="141">
        <v>2405047</v>
      </c>
      <c r="M8" s="141">
        <f>SUM(N8,+U8)</f>
        <v>392898</v>
      </c>
      <c r="N8" s="141">
        <f>+SUM(O8:R8,T8)</f>
        <v>392883</v>
      </c>
      <c r="O8" s="141">
        <v>0</v>
      </c>
      <c r="P8" s="141">
        <v>0</v>
      </c>
      <c r="Q8" s="141">
        <v>0</v>
      </c>
      <c r="R8" s="141">
        <v>8636</v>
      </c>
      <c r="S8" s="141"/>
      <c r="T8" s="141">
        <v>384247</v>
      </c>
      <c r="U8" s="141">
        <v>15</v>
      </c>
      <c r="V8" s="141">
        <f aca="true" t="shared" si="1" ref="V8:AD8">+SUM(D8,M8)</f>
        <v>3554825</v>
      </c>
      <c r="W8" s="141">
        <f t="shared" si="1"/>
        <v>1149763</v>
      </c>
      <c r="X8" s="141">
        <f t="shared" si="1"/>
        <v>0</v>
      </c>
      <c r="Y8" s="141">
        <f t="shared" si="1"/>
        <v>0</v>
      </c>
      <c r="Z8" s="141">
        <f t="shared" si="1"/>
        <v>102000</v>
      </c>
      <c r="AA8" s="141">
        <f t="shared" si="1"/>
        <v>561838</v>
      </c>
      <c r="AB8" s="141">
        <f t="shared" si="1"/>
        <v>0</v>
      </c>
      <c r="AC8" s="141">
        <f t="shared" si="1"/>
        <v>485925</v>
      </c>
      <c r="AD8" s="141">
        <f t="shared" si="1"/>
        <v>2405062</v>
      </c>
    </row>
    <row r="9" spans="1:30" ht="12" customHeight="1">
      <c r="A9" s="142" t="s">
        <v>119</v>
      </c>
      <c r="B9" s="140" t="s">
        <v>327</v>
      </c>
      <c r="C9" s="142" t="s">
        <v>347</v>
      </c>
      <c r="D9" s="141">
        <f aca="true" t="shared" si="2" ref="D9:D37">SUM(E9,+L9)</f>
        <v>1272877</v>
      </c>
      <c r="E9" s="141">
        <f aca="true" t="shared" si="3" ref="E9:E37">+SUM(F9:I9,K9)</f>
        <v>534072</v>
      </c>
      <c r="F9" s="141">
        <v>0</v>
      </c>
      <c r="G9" s="141">
        <v>161239</v>
      </c>
      <c r="H9" s="141">
        <v>0</v>
      </c>
      <c r="I9" s="141">
        <v>305054</v>
      </c>
      <c r="J9" s="141"/>
      <c r="K9" s="141">
        <v>67779</v>
      </c>
      <c r="L9" s="141">
        <v>738805</v>
      </c>
      <c r="M9" s="141">
        <f aca="true" t="shared" si="4" ref="M9:M37">SUM(N9,+U9)</f>
        <v>478569</v>
      </c>
      <c r="N9" s="141">
        <f aca="true" t="shared" si="5" ref="N9:N37">+SUM(O9:R9,T9)</f>
        <v>137311</v>
      </c>
      <c r="O9" s="141">
        <v>0</v>
      </c>
      <c r="P9" s="141">
        <v>40000</v>
      </c>
      <c r="Q9" s="141">
        <v>59389</v>
      </c>
      <c r="R9" s="141">
        <v>0</v>
      </c>
      <c r="S9" s="141"/>
      <c r="T9" s="141">
        <v>37922</v>
      </c>
      <c r="U9" s="141">
        <v>341258</v>
      </c>
      <c r="V9" s="141">
        <f aca="true" t="shared" si="6" ref="V9:V37">+SUM(D9,M9)</f>
        <v>1751446</v>
      </c>
      <c r="W9" s="141">
        <f aca="true" t="shared" si="7" ref="W9:W37">+SUM(E9,N9)</f>
        <v>671383</v>
      </c>
      <c r="X9" s="141">
        <f aca="true" t="shared" si="8" ref="X9:X37">+SUM(F9,O9)</f>
        <v>0</v>
      </c>
      <c r="Y9" s="141">
        <f aca="true" t="shared" si="9" ref="Y9:Y37">+SUM(G9,P9)</f>
        <v>201239</v>
      </c>
      <c r="Z9" s="141">
        <f aca="true" t="shared" si="10" ref="Z9:Z37">+SUM(H9,Q9)</f>
        <v>59389</v>
      </c>
      <c r="AA9" s="141">
        <f aca="true" t="shared" si="11" ref="AA9:AA37">+SUM(I9,R9)</f>
        <v>305054</v>
      </c>
      <c r="AB9" s="141">
        <f aca="true" t="shared" si="12" ref="AB9:AB37">+SUM(J9,S9)</f>
        <v>0</v>
      </c>
      <c r="AC9" s="141">
        <f aca="true" t="shared" si="13" ref="AC9:AC37">+SUM(K9,T9)</f>
        <v>105701</v>
      </c>
      <c r="AD9" s="141">
        <f aca="true" t="shared" si="14" ref="AD9:AD37">+SUM(L9,U9)</f>
        <v>1080063</v>
      </c>
    </row>
    <row r="10" spans="1:30" ht="12" customHeight="1">
      <c r="A10" s="142" t="s">
        <v>119</v>
      </c>
      <c r="B10" s="140" t="s">
        <v>328</v>
      </c>
      <c r="C10" s="142" t="s">
        <v>348</v>
      </c>
      <c r="D10" s="141">
        <f t="shared" si="2"/>
        <v>1131344</v>
      </c>
      <c r="E10" s="141">
        <f t="shared" si="3"/>
        <v>109596</v>
      </c>
      <c r="F10" s="141">
        <v>0</v>
      </c>
      <c r="G10" s="141">
        <v>0</v>
      </c>
      <c r="H10" s="141">
        <v>0</v>
      </c>
      <c r="I10" s="141">
        <v>109044</v>
      </c>
      <c r="J10" s="141"/>
      <c r="K10" s="141">
        <v>552</v>
      </c>
      <c r="L10" s="141">
        <v>1021748</v>
      </c>
      <c r="M10" s="141">
        <f t="shared" si="4"/>
        <v>157700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157700</v>
      </c>
      <c r="V10" s="141">
        <f t="shared" si="6"/>
        <v>1289044</v>
      </c>
      <c r="W10" s="141">
        <f t="shared" si="7"/>
        <v>109596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109044</v>
      </c>
      <c r="AB10" s="141">
        <f t="shared" si="12"/>
        <v>0</v>
      </c>
      <c r="AC10" s="141">
        <f t="shared" si="13"/>
        <v>552</v>
      </c>
      <c r="AD10" s="141">
        <f t="shared" si="14"/>
        <v>1179448</v>
      </c>
    </row>
    <row r="11" spans="1:30" ht="12" customHeight="1">
      <c r="A11" s="142" t="s">
        <v>119</v>
      </c>
      <c r="B11" s="140" t="s">
        <v>329</v>
      </c>
      <c r="C11" s="142" t="s">
        <v>349</v>
      </c>
      <c r="D11" s="141">
        <f t="shared" si="2"/>
        <v>213056</v>
      </c>
      <c r="E11" s="141">
        <f t="shared" si="3"/>
        <v>49393</v>
      </c>
      <c r="F11" s="141">
        <v>0</v>
      </c>
      <c r="G11" s="141">
        <v>0</v>
      </c>
      <c r="H11" s="141">
        <v>0</v>
      </c>
      <c r="I11" s="141">
        <v>32392</v>
      </c>
      <c r="J11" s="141"/>
      <c r="K11" s="141">
        <v>17001</v>
      </c>
      <c r="L11" s="141">
        <v>163663</v>
      </c>
      <c r="M11" s="141">
        <f t="shared" si="4"/>
        <v>73574</v>
      </c>
      <c r="N11" s="141">
        <f t="shared" si="5"/>
        <v>3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3</v>
      </c>
      <c r="U11" s="141">
        <v>73571</v>
      </c>
      <c r="V11" s="141">
        <f t="shared" si="6"/>
        <v>286630</v>
      </c>
      <c r="W11" s="141">
        <f t="shared" si="7"/>
        <v>49396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32392</v>
      </c>
      <c r="AB11" s="141">
        <f t="shared" si="12"/>
        <v>0</v>
      </c>
      <c r="AC11" s="141">
        <f t="shared" si="13"/>
        <v>17004</v>
      </c>
      <c r="AD11" s="141">
        <f t="shared" si="14"/>
        <v>237234</v>
      </c>
    </row>
    <row r="12" spans="1:30" ht="12" customHeight="1">
      <c r="A12" s="142" t="s">
        <v>119</v>
      </c>
      <c r="B12" s="140" t="s">
        <v>330</v>
      </c>
      <c r="C12" s="142" t="s">
        <v>350</v>
      </c>
      <c r="D12" s="141">
        <f t="shared" si="2"/>
        <v>515257</v>
      </c>
      <c r="E12" s="141">
        <f t="shared" si="3"/>
        <v>123807</v>
      </c>
      <c r="F12" s="141">
        <v>0</v>
      </c>
      <c r="G12" s="141">
        <v>0</v>
      </c>
      <c r="H12" s="141">
        <v>0</v>
      </c>
      <c r="I12" s="141">
        <v>101516</v>
      </c>
      <c r="J12" s="141"/>
      <c r="K12" s="141">
        <v>22291</v>
      </c>
      <c r="L12" s="141">
        <v>391450</v>
      </c>
      <c r="M12" s="141">
        <f t="shared" si="4"/>
        <v>136475</v>
      </c>
      <c r="N12" s="141">
        <f t="shared" si="5"/>
        <v>933</v>
      </c>
      <c r="O12" s="141">
        <v>0</v>
      </c>
      <c r="P12" s="141">
        <v>0</v>
      </c>
      <c r="Q12" s="141">
        <v>0</v>
      </c>
      <c r="R12" s="141">
        <v>933</v>
      </c>
      <c r="S12" s="141"/>
      <c r="T12" s="141">
        <v>0</v>
      </c>
      <c r="U12" s="141">
        <v>135542</v>
      </c>
      <c r="V12" s="141">
        <f t="shared" si="6"/>
        <v>651732</v>
      </c>
      <c r="W12" s="141">
        <f t="shared" si="7"/>
        <v>124740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102449</v>
      </c>
      <c r="AB12" s="141">
        <f t="shared" si="12"/>
        <v>0</v>
      </c>
      <c r="AC12" s="141">
        <f t="shared" si="13"/>
        <v>22291</v>
      </c>
      <c r="AD12" s="141">
        <f t="shared" si="14"/>
        <v>526992</v>
      </c>
    </row>
    <row r="13" spans="1:30" ht="12" customHeight="1">
      <c r="A13" s="142" t="s">
        <v>119</v>
      </c>
      <c r="B13" s="140" t="s">
        <v>331</v>
      </c>
      <c r="C13" s="142" t="s">
        <v>351</v>
      </c>
      <c r="D13" s="141">
        <f t="shared" si="2"/>
        <v>644353</v>
      </c>
      <c r="E13" s="141">
        <f t="shared" si="3"/>
        <v>155483</v>
      </c>
      <c r="F13" s="141">
        <v>0</v>
      </c>
      <c r="G13" s="141">
        <v>0</v>
      </c>
      <c r="H13" s="141">
        <v>0</v>
      </c>
      <c r="I13" s="141">
        <v>120185</v>
      </c>
      <c r="J13" s="141"/>
      <c r="K13" s="141">
        <v>35298</v>
      </c>
      <c r="L13" s="141">
        <v>488870</v>
      </c>
      <c r="M13" s="141">
        <f t="shared" si="4"/>
        <v>280113</v>
      </c>
      <c r="N13" s="141">
        <f t="shared" si="5"/>
        <v>1050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1050</v>
      </c>
      <c r="U13" s="141">
        <v>279063</v>
      </c>
      <c r="V13" s="141">
        <f t="shared" si="6"/>
        <v>924466</v>
      </c>
      <c r="W13" s="141">
        <f t="shared" si="7"/>
        <v>156533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120185</v>
      </c>
      <c r="AB13" s="141">
        <f t="shared" si="12"/>
        <v>0</v>
      </c>
      <c r="AC13" s="141">
        <f t="shared" si="13"/>
        <v>36348</v>
      </c>
      <c r="AD13" s="141">
        <f t="shared" si="14"/>
        <v>767933</v>
      </c>
    </row>
    <row r="14" spans="1:30" ht="12" customHeight="1">
      <c r="A14" s="142" t="s">
        <v>119</v>
      </c>
      <c r="B14" s="140" t="s">
        <v>332</v>
      </c>
      <c r="C14" s="142" t="s">
        <v>352</v>
      </c>
      <c r="D14" s="141">
        <f t="shared" si="2"/>
        <v>297943</v>
      </c>
      <c r="E14" s="141">
        <f t="shared" si="3"/>
        <v>69578</v>
      </c>
      <c r="F14" s="141">
        <v>0</v>
      </c>
      <c r="G14" s="141">
        <v>0</v>
      </c>
      <c r="H14" s="141">
        <v>0</v>
      </c>
      <c r="I14" s="141">
        <v>57888</v>
      </c>
      <c r="J14" s="141"/>
      <c r="K14" s="141">
        <v>11690</v>
      </c>
      <c r="L14" s="141">
        <v>228365</v>
      </c>
      <c r="M14" s="141">
        <f t="shared" si="4"/>
        <v>110168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110168</v>
      </c>
      <c r="V14" s="141">
        <f t="shared" si="6"/>
        <v>408111</v>
      </c>
      <c r="W14" s="141">
        <f t="shared" si="7"/>
        <v>69578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57888</v>
      </c>
      <c r="AB14" s="141">
        <f t="shared" si="12"/>
        <v>0</v>
      </c>
      <c r="AC14" s="141">
        <f t="shared" si="13"/>
        <v>11690</v>
      </c>
      <c r="AD14" s="141">
        <f t="shared" si="14"/>
        <v>338533</v>
      </c>
    </row>
    <row r="15" spans="1:30" ht="12" customHeight="1">
      <c r="A15" s="142" t="s">
        <v>119</v>
      </c>
      <c r="B15" s="140" t="s">
        <v>333</v>
      </c>
      <c r="C15" s="142" t="s">
        <v>353</v>
      </c>
      <c r="D15" s="141">
        <f t="shared" si="2"/>
        <v>472931</v>
      </c>
      <c r="E15" s="141">
        <f t="shared" si="3"/>
        <v>820</v>
      </c>
      <c r="F15" s="141">
        <v>0</v>
      </c>
      <c r="G15" s="141">
        <v>0</v>
      </c>
      <c r="H15" s="141">
        <v>0</v>
      </c>
      <c r="I15" s="141">
        <v>654</v>
      </c>
      <c r="J15" s="141"/>
      <c r="K15" s="141">
        <v>166</v>
      </c>
      <c r="L15" s="141">
        <v>472111</v>
      </c>
      <c r="M15" s="141">
        <f t="shared" si="4"/>
        <v>7079</v>
      </c>
      <c r="N15" s="141">
        <f t="shared" si="5"/>
        <v>35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35</v>
      </c>
      <c r="U15" s="141">
        <v>7044</v>
      </c>
      <c r="V15" s="141">
        <f t="shared" si="6"/>
        <v>480010</v>
      </c>
      <c r="W15" s="141">
        <f t="shared" si="7"/>
        <v>855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654</v>
      </c>
      <c r="AB15" s="141">
        <f t="shared" si="12"/>
        <v>0</v>
      </c>
      <c r="AC15" s="141">
        <f t="shared" si="13"/>
        <v>201</v>
      </c>
      <c r="AD15" s="141">
        <f t="shared" si="14"/>
        <v>479155</v>
      </c>
    </row>
    <row r="16" spans="1:30" ht="12" customHeight="1">
      <c r="A16" s="142" t="s">
        <v>119</v>
      </c>
      <c r="B16" s="140" t="s">
        <v>334</v>
      </c>
      <c r="C16" s="142" t="s">
        <v>354</v>
      </c>
      <c r="D16" s="141">
        <f t="shared" si="2"/>
        <v>287415</v>
      </c>
      <c r="E16" s="141">
        <f t="shared" si="3"/>
        <v>69060</v>
      </c>
      <c r="F16" s="141">
        <v>0</v>
      </c>
      <c r="G16" s="141">
        <v>0</v>
      </c>
      <c r="H16" s="141">
        <v>0</v>
      </c>
      <c r="I16" s="141">
        <v>40889</v>
      </c>
      <c r="J16" s="141"/>
      <c r="K16" s="141">
        <v>28171</v>
      </c>
      <c r="L16" s="141">
        <v>218355</v>
      </c>
      <c r="M16" s="141">
        <f t="shared" si="4"/>
        <v>147554</v>
      </c>
      <c r="N16" s="141">
        <f t="shared" si="5"/>
        <v>3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3</v>
      </c>
      <c r="U16" s="141">
        <v>147551</v>
      </c>
      <c r="V16" s="141">
        <f t="shared" si="6"/>
        <v>434969</v>
      </c>
      <c r="W16" s="141">
        <f t="shared" si="7"/>
        <v>69063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40889</v>
      </c>
      <c r="AB16" s="141">
        <f t="shared" si="12"/>
        <v>0</v>
      </c>
      <c r="AC16" s="141">
        <f t="shared" si="13"/>
        <v>28174</v>
      </c>
      <c r="AD16" s="141">
        <f t="shared" si="14"/>
        <v>365906</v>
      </c>
    </row>
    <row r="17" spans="1:30" ht="12" customHeight="1">
      <c r="A17" s="142" t="s">
        <v>119</v>
      </c>
      <c r="B17" s="140" t="s">
        <v>335</v>
      </c>
      <c r="C17" s="142" t="s">
        <v>355</v>
      </c>
      <c r="D17" s="141">
        <f t="shared" si="2"/>
        <v>259512</v>
      </c>
      <c r="E17" s="141">
        <f t="shared" si="3"/>
        <v>32683</v>
      </c>
      <c r="F17" s="141">
        <v>0</v>
      </c>
      <c r="G17" s="141">
        <v>0</v>
      </c>
      <c r="H17" s="141">
        <v>0</v>
      </c>
      <c r="I17" s="141">
        <v>32683</v>
      </c>
      <c r="J17" s="141"/>
      <c r="K17" s="141">
        <v>0</v>
      </c>
      <c r="L17" s="141">
        <v>226829</v>
      </c>
      <c r="M17" s="141">
        <f t="shared" si="4"/>
        <v>162242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162242</v>
      </c>
      <c r="V17" s="141">
        <f t="shared" si="6"/>
        <v>421754</v>
      </c>
      <c r="W17" s="141">
        <f t="shared" si="7"/>
        <v>32683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32683</v>
      </c>
      <c r="AB17" s="141">
        <f t="shared" si="12"/>
        <v>0</v>
      </c>
      <c r="AC17" s="141">
        <f t="shared" si="13"/>
        <v>0</v>
      </c>
      <c r="AD17" s="141">
        <f t="shared" si="14"/>
        <v>389071</v>
      </c>
    </row>
    <row r="18" spans="1:30" ht="12" customHeight="1">
      <c r="A18" s="142" t="s">
        <v>119</v>
      </c>
      <c r="B18" s="140" t="s">
        <v>336</v>
      </c>
      <c r="C18" s="142" t="s">
        <v>356</v>
      </c>
      <c r="D18" s="141">
        <f t="shared" si="2"/>
        <v>120648</v>
      </c>
      <c r="E18" s="141">
        <f t="shared" si="3"/>
        <v>13675</v>
      </c>
      <c r="F18" s="141">
        <v>0</v>
      </c>
      <c r="G18" s="141">
        <v>0</v>
      </c>
      <c r="H18" s="141">
        <v>0</v>
      </c>
      <c r="I18" s="141">
        <v>13675</v>
      </c>
      <c r="J18" s="141"/>
      <c r="K18" s="141">
        <v>0</v>
      </c>
      <c r="L18" s="141">
        <v>106973</v>
      </c>
      <c r="M18" s="141">
        <f t="shared" si="4"/>
        <v>41415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41415</v>
      </c>
      <c r="V18" s="141">
        <f t="shared" si="6"/>
        <v>162063</v>
      </c>
      <c r="W18" s="141">
        <f t="shared" si="7"/>
        <v>13675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13675</v>
      </c>
      <c r="AB18" s="141">
        <f t="shared" si="12"/>
        <v>0</v>
      </c>
      <c r="AC18" s="141">
        <f t="shared" si="13"/>
        <v>0</v>
      </c>
      <c r="AD18" s="141">
        <f t="shared" si="14"/>
        <v>148388</v>
      </c>
    </row>
    <row r="19" spans="1:30" ht="12" customHeight="1">
      <c r="A19" s="142" t="s">
        <v>119</v>
      </c>
      <c r="B19" s="140" t="s">
        <v>337</v>
      </c>
      <c r="C19" s="142" t="s">
        <v>357</v>
      </c>
      <c r="D19" s="141">
        <f t="shared" si="2"/>
        <v>125795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125795</v>
      </c>
      <c r="M19" s="141">
        <f t="shared" si="4"/>
        <v>48475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48475</v>
      </c>
      <c r="V19" s="141">
        <f t="shared" si="6"/>
        <v>174270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174270</v>
      </c>
    </row>
    <row r="20" spans="1:30" ht="12" customHeight="1">
      <c r="A20" s="142" t="s">
        <v>119</v>
      </c>
      <c r="B20" s="140" t="s">
        <v>338</v>
      </c>
      <c r="C20" s="142" t="s">
        <v>358</v>
      </c>
      <c r="D20" s="141">
        <f t="shared" si="2"/>
        <v>139621</v>
      </c>
      <c r="E20" s="141">
        <f t="shared" si="3"/>
        <v>10068</v>
      </c>
      <c r="F20" s="141">
        <v>0</v>
      </c>
      <c r="G20" s="141">
        <v>0</v>
      </c>
      <c r="H20" s="141">
        <v>0</v>
      </c>
      <c r="I20" s="141">
        <v>13</v>
      </c>
      <c r="J20" s="141"/>
      <c r="K20" s="141">
        <v>10055</v>
      </c>
      <c r="L20" s="141">
        <v>129553</v>
      </c>
      <c r="M20" s="141">
        <f t="shared" si="4"/>
        <v>39957</v>
      </c>
      <c r="N20" s="141">
        <f t="shared" si="5"/>
        <v>3</v>
      </c>
      <c r="O20" s="141">
        <v>0</v>
      </c>
      <c r="P20" s="141">
        <v>0</v>
      </c>
      <c r="Q20" s="141">
        <v>0</v>
      </c>
      <c r="R20" s="141">
        <v>3</v>
      </c>
      <c r="S20" s="141"/>
      <c r="T20" s="141">
        <v>0</v>
      </c>
      <c r="U20" s="141">
        <v>39954</v>
      </c>
      <c r="V20" s="141">
        <f t="shared" si="6"/>
        <v>179578</v>
      </c>
      <c r="W20" s="141">
        <f t="shared" si="7"/>
        <v>10071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16</v>
      </c>
      <c r="AB20" s="141">
        <f t="shared" si="12"/>
        <v>0</v>
      </c>
      <c r="AC20" s="141">
        <f t="shared" si="13"/>
        <v>10055</v>
      </c>
      <c r="AD20" s="141">
        <f t="shared" si="14"/>
        <v>169507</v>
      </c>
    </row>
    <row r="21" spans="1:30" ht="12" customHeight="1">
      <c r="A21" s="142" t="s">
        <v>119</v>
      </c>
      <c r="B21" s="140" t="s">
        <v>339</v>
      </c>
      <c r="C21" s="142" t="s">
        <v>359</v>
      </c>
      <c r="D21" s="141">
        <f t="shared" si="2"/>
        <v>351007</v>
      </c>
      <c r="E21" s="141">
        <f t="shared" si="3"/>
        <v>26828</v>
      </c>
      <c r="F21" s="141">
        <v>0</v>
      </c>
      <c r="G21" s="141">
        <v>0</v>
      </c>
      <c r="H21" s="141">
        <v>0</v>
      </c>
      <c r="I21" s="141">
        <v>26429</v>
      </c>
      <c r="J21" s="141"/>
      <c r="K21" s="141">
        <v>399</v>
      </c>
      <c r="L21" s="141">
        <v>324179</v>
      </c>
      <c r="M21" s="141">
        <f t="shared" si="4"/>
        <v>106324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106324</v>
      </c>
      <c r="V21" s="141">
        <f t="shared" si="6"/>
        <v>457331</v>
      </c>
      <c r="W21" s="141">
        <f t="shared" si="7"/>
        <v>26828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26429</v>
      </c>
      <c r="AB21" s="141">
        <f t="shared" si="12"/>
        <v>0</v>
      </c>
      <c r="AC21" s="141">
        <f t="shared" si="13"/>
        <v>399</v>
      </c>
      <c r="AD21" s="141">
        <f t="shared" si="14"/>
        <v>430503</v>
      </c>
    </row>
    <row r="22" spans="1:30" ht="12" customHeight="1">
      <c r="A22" s="142" t="s">
        <v>119</v>
      </c>
      <c r="B22" s="140" t="s">
        <v>340</v>
      </c>
      <c r="C22" s="142" t="s">
        <v>360</v>
      </c>
      <c r="D22" s="141">
        <f t="shared" si="2"/>
        <v>53034</v>
      </c>
      <c r="E22" s="141">
        <f t="shared" si="3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53034</v>
      </c>
      <c r="M22" s="141">
        <f t="shared" si="4"/>
        <v>37840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37840</v>
      </c>
      <c r="V22" s="141">
        <f t="shared" si="6"/>
        <v>90874</v>
      </c>
      <c r="W22" s="141">
        <f t="shared" si="7"/>
        <v>0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0</v>
      </c>
      <c r="AD22" s="141">
        <f t="shared" si="14"/>
        <v>90874</v>
      </c>
    </row>
    <row r="23" spans="1:30" ht="12" customHeight="1">
      <c r="A23" s="142" t="s">
        <v>119</v>
      </c>
      <c r="B23" s="140" t="s">
        <v>341</v>
      </c>
      <c r="C23" s="142" t="s">
        <v>361</v>
      </c>
      <c r="D23" s="141">
        <f t="shared" si="2"/>
        <v>190114</v>
      </c>
      <c r="E23" s="141">
        <f t="shared" si="3"/>
        <v>63794</v>
      </c>
      <c r="F23" s="141">
        <v>0</v>
      </c>
      <c r="G23" s="141">
        <v>0</v>
      </c>
      <c r="H23" s="141">
        <v>0</v>
      </c>
      <c r="I23" s="141">
        <v>45856</v>
      </c>
      <c r="J23" s="141"/>
      <c r="K23" s="141">
        <v>17938</v>
      </c>
      <c r="L23" s="141">
        <v>126320</v>
      </c>
      <c r="M23" s="141">
        <f t="shared" si="4"/>
        <v>90177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90177</v>
      </c>
      <c r="V23" s="141">
        <f t="shared" si="6"/>
        <v>280291</v>
      </c>
      <c r="W23" s="141">
        <f t="shared" si="7"/>
        <v>63794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45856</v>
      </c>
      <c r="AB23" s="141">
        <f t="shared" si="12"/>
        <v>0</v>
      </c>
      <c r="AC23" s="141">
        <f t="shared" si="13"/>
        <v>17938</v>
      </c>
      <c r="AD23" s="141">
        <f t="shared" si="14"/>
        <v>216497</v>
      </c>
    </row>
    <row r="24" spans="1:30" ht="12" customHeight="1">
      <c r="A24" s="142" t="s">
        <v>119</v>
      </c>
      <c r="B24" s="140" t="s">
        <v>342</v>
      </c>
      <c r="C24" s="142" t="s">
        <v>362</v>
      </c>
      <c r="D24" s="141">
        <f t="shared" si="2"/>
        <v>57672</v>
      </c>
      <c r="E24" s="141">
        <f t="shared" si="3"/>
        <v>13802</v>
      </c>
      <c r="F24" s="141">
        <v>0</v>
      </c>
      <c r="G24" s="141">
        <v>0</v>
      </c>
      <c r="H24" s="141">
        <v>0</v>
      </c>
      <c r="I24" s="141">
        <v>13802</v>
      </c>
      <c r="J24" s="141"/>
      <c r="K24" s="141">
        <v>0</v>
      </c>
      <c r="L24" s="141">
        <v>43870</v>
      </c>
      <c r="M24" s="141">
        <f t="shared" si="4"/>
        <v>45035</v>
      </c>
      <c r="N24" s="141">
        <f t="shared" si="5"/>
        <v>9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9</v>
      </c>
      <c r="U24" s="141">
        <v>45026</v>
      </c>
      <c r="V24" s="141">
        <f t="shared" si="6"/>
        <v>102707</v>
      </c>
      <c r="W24" s="141">
        <f t="shared" si="7"/>
        <v>13811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13802</v>
      </c>
      <c r="AB24" s="141">
        <f t="shared" si="12"/>
        <v>0</v>
      </c>
      <c r="AC24" s="141">
        <f t="shared" si="13"/>
        <v>9</v>
      </c>
      <c r="AD24" s="141">
        <f t="shared" si="14"/>
        <v>88896</v>
      </c>
    </row>
    <row r="25" spans="1:30" ht="12" customHeight="1">
      <c r="A25" s="142" t="s">
        <v>119</v>
      </c>
      <c r="B25" s="140" t="s">
        <v>343</v>
      </c>
      <c r="C25" s="142" t="s">
        <v>363</v>
      </c>
      <c r="D25" s="141">
        <f t="shared" si="2"/>
        <v>82170</v>
      </c>
      <c r="E25" s="141">
        <f t="shared" si="3"/>
        <v>21378</v>
      </c>
      <c r="F25" s="141">
        <v>0</v>
      </c>
      <c r="G25" s="141">
        <v>0</v>
      </c>
      <c r="H25" s="141">
        <v>0</v>
      </c>
      <c r="I25" s="141">
        <v>19344</v>
      </c>
      <c r="J25" s="141"/>
      <c r="K25" s="141">
        <v>2034</v>
      </c>
      <c r="L25" s="141">
        <v>60792</v>
      </c>
      <c r="M25" s="141">
        <f t="shared" si="4"/>
        <v>34397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34397</v>
      </c>
      <c r="V25" s="141">
        <f t="shared" si="6"/>
        <v>116567</v>
      </c>
      <c r="W25" s="141">
        <f t="shared" si="7"/>
        <v>21378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19344</v>
      </c>
      <c r="AB25" s="141">
        <f t="shared" si="12"/>
        <v>0</v>
      </c>
      <c r="AC25" s="141">
        <f t="shared" si="13"/>
        <v>2034</v>
      </c>
      <c r="AD25" s="141">
        <f t="shared" si="14"/>
        <v>95189</v>
      </c>
    </row>
    <row r="26" spans="1:30" ht="12" customHeight="1">
      <c r="A26" s="142" t="s">
        <v>119</v>
      </c>
      <c r="B26" s="140" t="s">
        <v>344</v>
      </c>
      <c r="C26" s="142" t="s">
        <v>364</v>
      </c>
      <c r="D26" s="141">
        <f t="shared" si="2"/>
        <v>217261</v>
      </c>
      <c r="E26" s="141">
        <f t="shared" si="3"/>
        <v>47995</v>
      </c>
      <c r="F26" s="141">
        <v>0</v>
      </c>
      <c r="G26" s="141">
        <v>0</v>
      </c>
      <c r="H26" s="141">
        <v>0</v>
      </c>
      <c r="I26" s="141">
        <v>39023</v>
      </c>
      <c r="J26" s="141"/>
      <c r="K26" s="141">
        <v>8972</v>
      </c>
      <c r="L26" s="141">
        <v>169266</v>
      </c>
      <c r="M26" s="141">
        <f t="shared" si="4"/>
        <v>197444</v>
      </c>
      <c r="N26" s="141">
        <f t="shared" si="5"/>
        <v>31225</v>
      </c>
      <c r="O26" s="141">
        <v>0</v>
      </c>
      <c r="P26" s="141">
        <v>0</v>
      </c>
      <c r="Q26" s="141">
        <v>0</v>
      </c>
      <c r="R26" s="141">
        <v>31196</v>
      </c>
      <c r="S26" s="141"/>
      <c r="T26" s="141">
        <v>29</v>
      </c>
      <c r="U26" s="141">
        <v>166219</v>
      </c>
      <c r="V26" s="141">
        <f t="shared" si="6"/>
        <v>414705</v>
      </c>
      <c r="W26" s="141">
        <f t="shared" si="7"/>
        <v>79220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70219</v>
      </c>
      <c r="AB26" s="141">
        <f t="shared" si="12"/>
        <v>0</v>
      </c>
      <c r="AC26" s="141">
        <f t="shared" si="13"/>
        <v>9001</v>
      </c>
      <c r="AD26" s="141">
        <f t="shared" si="14"/>
        <v>335485</v>
      </c>
    </row>
    <row r="27" spans="1:30" ht="12" customHeight="1">
      <c r="A27" s="142" t="s">
        <v>119</v>
      </c>
      <c r="B27" s="140" t="s">
        <v>345</v>
      </c>
      <c r="C27" s="142" t="s">
        <v>365</v>
      </c>
      <c r="D27" s="141">
        <f t="shared" si="2"/>
        <v>81886</v>
      </c>
      <c r="E27" s="141">
        <f t="shared" si="3"/>
        <v>16113</v>
      </c>
      <c r="F27" s="141">
        <v>0</v>
      </c>
      <c r="G27" s="141">
        <v>0</v>
      </c>
      <c r="H27" s="141">
        <v>0</v>
      </c>
      <c r="I27" s="141">
        <v>15853</v>
      </c>
      <c r="J27" s="141"/>
      <c r="K27" s="141">
        <v>260</v>
      </c>
      <c r="L27" s="141">
        <v>65773</v>
      </c>
      <c r="M27" s="141">
        <f t="shared" si="4"/>
        <v>43900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43900</v>
      </c>
      <c r="V27" s="141">
        <f t="shared" si="6"/>
        <v>125786</v>
      </c>
      <c r="W27" s="141">
        <f t="shared" si="7"/>
        <v>16113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15853</v>
      </c>
      <c r="AB27" s="141">
        <f t="shared" si="12"/>
        <v>0</v>
      </c>
      <c r="AC27" s="141">
        <f t="shared" si="13"/>
        <v>260</v>
      </c>
      <c r="AD27" s="141">
        <f t="shared" si="14"/>
        <v>109673</v>
      </c>
    </row>
    <row r="28" spans="1:30" ht="12" customHeight="1">
      <c r="A28" s="142" t="s">
        <v>119</v>
      </c>
      <c r="B28" s="140" t="s">
        <v>368</v>
      </c>
      <c r="C28" s="142" t="s">
        <v>378</v>
      </c>
      <c r="D28" s="141">
        <f t="shared" si="2"/>
        <v>0</v>
      </c>
      <c r="E28" s="141">
        <f t="shared" si="3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f t="shared" si="4"/>
        <v>15862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310000</v>
      </c>
      <c r="T28" s="141">
        <v>0</v>
      </c>
      <c r="U28" s="141">
        <v>15862</v>
      </c>
      <c r="V28" s="141">
        <f t="shared" si="6"/>
        <v>15862</v>
      </c>
      <c r="W28" s="141">
        <f t="shared" si="7"/>
        <v>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0</v>
      </c>
      <c r="AB28" s="141">
        <f t="shared" si="12"/>
        <v>310000</v>
      </c>
      <c r="AC28" s="141">
        <f t="shared" si="13"/>
        <v>0</v>
      </c>
      <c r="AD28" s="141">
        <f t="shared" si="14"/>
        <v>15862</v>
      </c>
    </row>
    <row r="29" spans="1:30" ht="12" customHeight="1">
      <c r="A29" s="142" t="s">
        <v>119</v>
      </c>
      <c r="B29" s="140" t="s">
        <v>369</v>
      </c>
      <c r="C29" s="142" t="s">
        <v>379</v>
      </c>
      <c r="D29" s="141">
        <f t="shared" si="2"/>
        <v>0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f t="shared" si="4"/>
        <v>1567</v>
      </c>
      <c r="N29" s="141">
        <f t="shared" si="5"/>
        <v>1567</v>
      </c>
      <c r="O29" s="141">
        <v>0</v>
      </c>
      <c r="P29" s="141">
        <v>0</v>
      </c>
      <c r="Q29" s="141">
        <v>0</v>
      </c>
      <c r="R29" s="141">
        <v>0</v>
      </c>
      <c r="S29" s="141">
        <v>240000</v>
      </c>
      <c r="T29" s="141">
        <v>1567</v>
      </c>
      <c r="U29" s="141">
        <v>0</v>
      </c>
      <c r="V29" s="141">
        <f t="shared" si="6"/>
        <v>1567</v>
      </c>
      <c r="W29" s="141">
        <f t="shared" si="7"/>
        <v>1567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240000</v>
      </c>
      <c r="AC29" s="141">
        <f t="shared" si="13"/>
        <v>1567</v>
      </c>
      <c r="AD29" s="141">
        <f t="shared" si="14"/>
        <v>0</v>
      </c>
    </row>
    <row r="30" spans="1:30" ht="12" customHeight="1">
      <c r="A30" s="142" t="s">
        <v>119</v>
      </c>
      <c r="B30" s="140" t="s">
        <v>370</v>
      </c>
      <c r="C30" s="142" t="s">
        <v>380</v>
      </c>
      <c r="D30" s="141">
        <f t="shared" si="2"/>
        <v>0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f t="shared" si="4"/>
        <v>13125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264954</v>
      </c>
      <c r="T30" s="141">
        <v>0</v>
      </c>
      <c r="U30" s="141">
        <v>13125</v>
      </c>
      <c r="V30" s="141">
        <f t="shared" si="6"/>
        <v>13125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264954</v>
      </c>
      <c r="AC30" s="141">
        <f t="shared" si="13"/>
        <v>0</v>
      </c>
      <c r="AD30" s="141">
        <f t="shared" si="14"/>
        <v>13125</v>
      </c>
    </row>
    <row r="31" spans="1:30" ht="12" customHeight="1">
      <c r="A31" s="142" t="s">
        <v>119</v>
      </c>
      <c r="B31" s="140" t="s">
        <v>371</v>
      </c>
      <c r="C31" s="142" t="s">
        <v>381</v>
      </c>
      <c r="D31" s="141">
        <f t="shared" si="2"/>
        <v>139280</v>
      </c>
      <c r="E31" s="141">
        <f t="shared" si="3"/>
        <v>28646</v>
      </c>
      <c r="F31" s="141">
        <v>0</v>
      </c>
      <c r="G31" s="141">
        <v>0</v>
      </c>
      <c r="H31" s="141">
        <v>0</v>
      </c>
      <c r="I31" s="141">
        <v>28646</v>
      </c>
      <c r="J31" s="141">
        <v>319000</v>
      </c>
      <c r="K31" s="141">
        <v>0</v>
      </c>
      <c r="L31" s="141">
        <v>110634</v>
      </c>
      <c r="M31" s="141">
        <f t="shared" si="4"/>
        <v>0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f t="shared" si="6"/>
        <v>139280</v>
      </c>
      <c r="W31" s="141">
        <f t="shared" si="7"/>
        <v>28646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28646</v>
      </c>
      <c r="AB31" s="141">
        <f t="shared" si="12"/>
        <v>319000</v>
      </c>
      <c r="AC31" s="141">
        <f t="shared" si="13"/>
        <v>0</v>
      </c>
      <c r="AD31" s="141">
        <f t="shared" si="14"/>
        <v>110634</v>
      </c>
    </row>
    <row r="32" spans="1:30" ht="12" customHeight="1">
      <c r="A32" s="142" t="s">
        <v>119</v>
      </c>
      <c r="B32" s="140" t="s">
        <v>372</v>
      </c>
      <c r="C32" s="142" t="s">
        <v>382</v>
      </c>
      <c r="D32" s="141">
        <f t="shared" si="2"/>
        <v>62660</v>
      </c>
      <c r="E32" s="141">
        <f t="shared" si="3"/>
        <v>1046</v>
      </c>
      <c r="F32" s="141">
        <v>0</v>
      </c>
      <c r="G32" s="141">
        <v>0</v>
      </c>
      <c r="H32" s="141">
        <v>0</v>
      </c>
      <c r="I32" s="141">
        <v>0</v>
      </c>
      <c r="J32" s="141">
        <v>571002</v>
      </c>
      <c r="K32" s="141">
        <v>1046</v>
      </c>
      <c r="L32" s="141">
        <v>61614</v>
      </c>
      <c r="M32" s="141">
        <f t="shared" si="4"/>
        <v>0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f t="shared" si="6"/>
        <v>62660</v>
      </c>
      <c r="W32" s="141">
        <f t="shared" si="7"/>
        <v>1046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571002</v>
      </c>
      <c r="AC32" s="141">
        <f t="shared" si="13"/>
        <v>1046</v>
      </c>
      <c r="AD32" s="141">
        <f t="shared" si="14"/>
        <v>61614</v>
      </c>
    </row>
    <row r="33" spans="1:30" ht="12" customHeight="1">
      <c r="A33" s="142" t="s">
        <v>119</v>
      </c>
      <c r="B33" s="140" t="s">
        <v>373</v>
      </c>
      <c r="C33" s="142" t="s">
        <v>383</v>
      </c>
      <c r="D33" s="141">
        <f t="shared" si="2"/>
        <v>78086</v>
      </c>
      <c r="E33" s="141">
        <f t="shared" si="3"/>
        <v>19369</v>
      </c>
      <c r="F33" s="141">
        <v>0</v>
      </c>
      <c r="G33" s="141">
        <v>0</v>
      </c>
      <c r="H33" s="141">
        <v>0</v>
      </c>
      <c r="I33" s="141">
        <v>19369</v>
      </c>
      <c r="J33" s="141">
        <v>428602</v>
      </c>
      <c r="K33" s="141">
        <v>0</v>
      </c>
      <c r="L33" s="141">
        <v>58717</v>
      </c>
      <c r="M33" s="141">
        <f t="shared" si="4"/>
        <v>0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f t="shared" si="6"/>
        <v>78086</v>
      </c>
      <c r="W33" s="141">
        <f t="shared" si="7"/>
        <v>19369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19369</v>
      </c>
      <c r="AB33" s="141">
        <f t="shared" si="12"/>
        <v>428602</v>
      </c>
      <c r="AC33" s="141">
        <f t="shared" si="13"/>
        <v>0</v>
      </c>
      <c r="AD33" s="141">
        <f t="shared" si="14"/>
        <v>58717</v>
      </c>
    </row>
    <row r="34" spans="1:30" ht="12" customHeight="1">
      <c r="A34" s="142" t="s">
        <v>119</v>
      </c>
      <c r="B34" s="140" t="s">
        <v>374</v>
      </c>
      <c r="C34" s="142" t="s">
        <v>384</v>
      </c>
      <c r="D34" s="141">
        <f t="shared" si="2"/>
        <v>0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f t="shared" si="4"/>
        <v>33398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226652</v>
      </c>
      <c r="T34" s="141">
        <v>0</v>
      </c>
      <c r="U34" s="141">
        <v>33398</v>
      </c>
      <c r="V34" s="141">
        <f t="shared" si="6"/>
        <v>33398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0</v>
      </c>
      <c r="AB34" s="141">
        <f t="shared" si="12"/>
        <v>226652</v>
      </c>
      <c r="AC34" s="141">
        <f t="shared" si="13"/>
        <v>0</v>
      </c>
      <c r="AD34" s="141">
        <f t="shared" si="14"/>
        <v>33398</v>
      </c>
    </row>
    <row r="35" spans="1:30" ht="12" customHeight="1">
      <c r="A35" s="142" t="s">
        <v>119</v>
      </c>
      <c r="B35" s="140" t="s">
        <v>375</v>
      </c>
      <c r="C35" s="142" t="s">
        <v>385</v>
      </c>
      <c r="D35" s="141">
        <f t="shared" si="2"/>
        <v>0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f t="shared" si="4"/>
        <v>145187</v>
      </c>
      <c r="N35" s="141">
        <f t="shared" si="5"/>
        <v>1417</v>
      </c>
      <c r="O35" s="141">
        <v>0</v>
      </c>
      <c r="P35" s="141">
        <v>0</v>
      </c>
      <c r="Q35" s="141">
        <v>0</v>
      </c>
      <c r="R35" s="141">
        <v>0</v>
      </c>
      <c r="S35" s="141">
        <v>335998</v>
      </c>
      <c r="T35" s="141">
        <v>1417</v>
      </c>
      <c r="U35" s="141">
        <v>143770</v>
      </c>
      <c r="V35" s="141">
        <f t="shared" si="6"/>
        <v>145187</v>
      </c>
      <c r="W35" s="141">
        <f t="shared" si="7"/>
        <v>1417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335998</v>
      </c>
      <c r="AC35" s="141">
        <f t="shared" si="13"/>
        <v>1417</v>
      </c>
      <c r="AD35" s="141">
        <f t="shared" si="14"/>
        <v>143770</v>
      </c>
    </row>
    <row r="36" spans="1:30" ht="12" customHeight="1">
      <c r="A36" s="142" t="s">
        <v>119</v>
      </c>
      <c r="B36" s="140" t="s">
        <v>376</v>
      </c>
      <c r="C36" s="142" t="s">
        <v>386</v>
      </c>
      <c r="D36" s="141">
        <f t="shared" si="2"/>
        <v>273760</v>
      </c>
      <c r="E36" s="141">
        <f t="shared" si="3"/>
        <v>273760</v>
      </c>
      <c r="F36" s="141">
        <v>0</v>
      </c>
      <c r="G36" s="141">
        <v>0</v>
      </c>
      <c r="H36" s="141">
        <v>0</v>
      </c>
      <c r="I36" s="141">
        <v>130918</v>
      </c>
      <c r="J36" s="141">
        <v>1026352</v>
      </c>
      <c r="K36" s="141">
        <v>142842</v>
      </c>
      <c r="L36" s="141">
        <v>0</v>
      </c>
      <c r="M36" s="141">
        <f t="shared" si="4"/>
        <v>0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f t="shared" si="6"/>
        <v>273760</v>
      </c>
      <c r="W36" s="141">
        <f t="shared" si="7"/>
        <v>273760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130918</v>
      </c>
      <c r="AB36" s="141">
        <f t="shared" si="12"/>
        <v>1026352</v>
      </c>
      <c r="AC36" s="141">
        <f t="shared" si="13"/>
        <v>142842</v>
      </c>
      <c r="AD36" s="141">
        <f t="shared" si="14"/>
        <v>0</v>
      </c>
    </row>
    <row r="37" spans="1:30" ht="12" customHeight="1">
      <c r="A37" s="142" t="s">
        <v>119</v>
      </c>
      <c r="B37" s="140" t="s">
        <v>377</v>
      </c>
      <c r="C37" s="142" t="s">
        <v>387</v>
      </c>
      <c r="D37" s="141">
        <f t="shared" si="2"/>
        <v>3199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70732</v>
      </c>
      <c r="K37" s="141">
        <v>0</v>
      </c>
      <c r="L37" s="141">
        <v>3199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f t="shared" si="6"/>
        <v>3199</v>
      </c>
      <c r="W37" s="141">
        <f t="shared" si="7"/>
        <v>0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0</v>
      </c>
      <c r="AB37" s="141">
        <f t="shared" si="12"/>
        <v>70732</v>
      </c>
      <c r="AC37" s="141">
        <f t="shared" si="13"/>
        <v>0</v>
      </c>
      <c r="AD37" s="141">
        <f t="shared" si="14"/>
        <v>3199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8" t="s">
        <v>320</v>
      </c>
      <c r="B2" s="151" t="s">
        <v>306</v>
      </c>
      <c r="C2" s="160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9"/>
      <c r="B3" s="152"/>
      <c r="C3" s="158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9"/>
      <c r="B4" s="152"/>
      <c r="C4" s="158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7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7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7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9"/>
      <c r="B5" s="152"/>
      <c r="C5" s="158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7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7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7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0"/>
      <c r="B6" s="153"/>
      <c r="C6" s="159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407</v>
      </c>
      <c r="B7" s="140" t="s">
        <v>408</v>
      </c>
      <c r="C7" s="139" t="s">
        <v>409</v>
      </c>
      <c r="D7" s="141">
        <f aca="true" t="shared" si="0" ref="D7:AI7">SUM(D8:D37)</f>
        <v>142943</v>
      </c>
      <c r="E7" s="141">
        <f t="shared" si="0"/>
        <v>119364</v>
      </c>
      <c r="F7" s="141">
        <f t="shared" si="0"/>
        <v>0</v>
      </c>
      <c r="G7" s="141">
        <f t="shared" si="0"/>
        <v>119364</v>
      </c>
      <c r="H7" s="141">
        <f t="shared" si="0"/>
        <v>0</v>
      </c>
      <c r="I7" s="141">
        <f t="shared" si="0"/>
        <v>0</v>
      </c>
      <c r="J7" s="141">
        <f t="shared" si="0"/>
        <v>23579</v>
      </c>
      <c r="K7" s="141">
        <f t="shared" si="0"/>
        <v>205470</v>
      </c>
      <c r="L7" s="141">
        <f t="shared" si="0"/>
        <v>8668358</v>
      </c>
      <c r="M7" s="141">
        <f t="shared" si="0"/>
        <v>1957774</v>
      </c>
      <c r="N7" s="141">
        <f t="shared" si="0"/>
        <v>884409</v>
      </c>
      <c r="O7" s="141">
        <f t="shared" si="0"/>
        <v>741056</v>
      </c>
      <c r="P7" s="141">
        <f t="shared" si="0"/>
        <v>310798</v>
      </c>
      <c r="Q7" s="141">
        <f t="shared" si="0"/>
        <v>21511</v>
      </c>
      <c r="R7" s="141">
        <f t="shared" si="0"/>
        <v>2015086</v>
      </c>
      <c r="S7" s="141">
        <f t="shared" si="0"/>
        <v>183138</v>
      </c>
      <c r="T7" s="141">
        <f t="shared" si="0"/>
        <v>1764808</v>
      </c>
      <c r="U7" s="141">
        <f t="shared" si="0"/>
        <v>67140</v>
      </c>
      <c r="V7" s="141">
        <f t="shared" si="0"/>
        <v>8577</v>
      </c>
      <c r="W7" s="141">
        <f t="shared" si="0"/>
        <v>4685062</v>
      </c>
      <c r="X7" s="141">
        <f t="shared" si="0"/>
        <v>1715862</v>
      </c>
      <c r="Y7" s="141">
        <f t="shared" si="0"/>
        <v>2764268</v>
      </c>
      <c r="Z7" s="141">
        <f t="shared" si="0"/>
        <v>89638</v>
      </c>
      <c r="AA7" s="141">
        <f t="shared" si="0"/>
        <v>115294</v>
      </c>
      <c r="AB7" s="141">
        <f t="shared" si="0"/>
        <v>2619632</v>
      </c>
      <c r="AC7" s="141">
        <f t="shared" si="0"/>
        <v>1859</v>
      </c>
      <c r="AD7" s="141">
        <f t="shared" si="0"/>
        <v>1012093</v>
      </c>
      <c r="AE7" s="141">
        <f t="shared" si="0"/>
        <v>9823394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aca="true" t="shared" si="1" ref="AJ7:BO7">SUM(AJ8:AJ37)</f>
        <v>0</v>
      </c>
      <c r="AK7" s="141">
        <f t="shared" si="1"/>
        <v>0</v>
      </c>
      <c r="AL7" s="141">
        <f t="shared" si="1"/>
        <v>0</v>
      </c>
      <c r="AM7" s="141">
        <f t="shared" si="1"/>
        <v>0</v>
      </c>
      <c r="AN7" s="141">
        <f t="shared" si="1"/>
        <v>2704033</v>
      </c>
      <c r="AO7" s="141">
        <f t="shared" si="1"/>
        <v>718320</v>
      </c>
      <c r="AP7" s="141">
        <f t="shared" si="1"/>
        <v>473548</v>
      </c>
      <c r="AQ7" s="141">
        <f t="shared" si="1"/>
        <v>306</v>
      </c>
      <c r="AR7" s="141">
        <f t="shared" si="1"/>
        <v>244466</v>
      </c>
      <c r="AS7" s="141">
        <f t="shared" si="1"/>
        <v>0</v>
      </c>
      <c r="AT7" s="141">
        <f t="shared" si="1"/>
        <v>1356948</v>
      </c>
      <c r="AU7" s="141">
        <f t="shared" si="1"/>
        <v>0</v>
      </c>
      <c r="AV7" s="141">
        <f t="shared" si="1"/>
        <v>1356237</v>
      </c>
      <c r="AW7" s="141">
        <f t="shared" si="1"/>
        <v>711</v>
      </c>
      <c r="AX7" s="141">
        <f t="shared" si="1"/>
        <v>0</v>
      </c>
      <c r="AY7" s="141">
        <f t="shared" si="1"/>
        <v>628765</v>
      </c>
      <c r="AZ7" s="141">
        <f t="shared" si="1"/>
        <v>179783</v>
      </c>
      <c r="BA7" s="141">
        <f t="shared" si="1"/>
        <v>408196</v>
      </c>
      <c r="BB7" s="141">
        <f t="shared" si="1"/>
        <v>8344</v>
      </c>
      <c r="BC7" s="141">
        <f t="shared" si="1"/>
        <v>32442</v>
      </c>
      <c r="BD7" s="141">
        <f t="shared" si="1"/>
        <v>1230456</v>
      </c>
      <c r="BE7" s="141">
        <f t="shared" si="1"/>
        <v>0</v>
      </c>
      <c r="BF7" s="141">
        <f t="shared" si="1"/>
        <v>283590</v>
      </c>
      <c r="BG7" s="141">
        <f t="shared" si="1"/>
        <v>2987623</v>
      </c>
      <c r="BH7" s="141">
        <f t="shared" si="1"/>
        <v>142943</v>
      </c>
      <c r="BI7" s="141">
        <f t="shared" si="1"/>
        <v>119364</v>
      </c>
      <c r="BJ7" s="141">
        <f t="shared" si="1"/>
        <v>0</v>
      </c>
      <c r="BK7" s="141">
        <f t="shared" si="1"/>
        <v>119364</v>
      </c>
      <c r="BL7" s="141">
        <f t="shared" si="1"/>
        <v>0</v>
      </c>
      <c r="BM7" s="141">
        <f t="shared" si="1"/>
        <v>0</v>
      </c>
      <c r="BN7" s="141">
        <f t="shared" si="1"/>
        <v>23579</v>
      </c>
      <c r="BO7" s="141">
        <f t="shared" si="1"/>
        <v>205470</v>
      </c>
      <c r="BP7" s="141">
        <f aca="true" t="shared" si="2" ref="BP7:CI7">SUM(BP8:BP37)</f>
        <v>11372391</v>
      </c>
      <c r="BQ7" s="141">
        <f t="shared" si="2"/>
        <v>2676094</v>
      </c>
      <c r="BR7" s="141">
        <f t="shared" si="2"/>
        <v>1357957</v>
      </c>
      <c r="BS7" s="141">
        <f t="shared" si="2"/>
        <v>741362</v>
      </c>
      <c r="BT7" s="141">
        <f t="shared" si="2"/>
        <v>555264</v>
      </c>
      <c r="BU7" s="141">
        <f t="shared" si="2"/>
        <v>21511</v>
      </c>
      <c r="BV7" s="141">
        <f t="shared" si="2"/>
        <v>3372034</v>
      </c>
      <c r="BW7" s="141">
        <f t="shared" si="2"/>
        <v>183138</v>
      </c>
      <c r="BX7" s="141">
        <f t="shared" si="2"/>
        <v>3121045</v>
      </c>
      <c r="BY7" s="141">
        <f t="shared" si="2"/>
        <v>67851</v>
      </c>
      <c r="BZ7" s="141">
        <f t="shared" si="2"/>
        <v>8577</v>
      </c>
      <c r="CA7" s="141">
        <f t="shared" si="2"/>
        <v>5313827</v>
      </c>
      <c r="CB7" s="141">
        <f t="shared" si="2"/>
        <v>1895645</v>
      </c>
      <c r="CC7" s="141">
        <f t="shared" si="2"/>
        <v>3172464</v>
      </c>
      <c r="CD7" s="141">
        <f t="shared" si="2"/>
        <v>97982</v>
      </c>
      <c r="CE7" s="141">
        <f t="shared" si="2"/>
        <v>147736</v>
      </c>
      <c r="CF7" s="141">
        <f t="shared" si="2"/>
        <v>3850088</v>
      </c>
      <c r="CG7" s="141">
        <f t="shared" si="2"/>
        <v>1859</v>
      </c>
      <c r="CH7" s="141">
        <f t="shared" si="2"/>
        <v>1295683</v>
      </c>
      <c r="CI7" s="141">
        <f t="shared" si="2"/>
        <v>12811017</v>
      </c>
    </row>
    <row r="8" spans="1:87" ht="12" customHeight="1">
      <c r="A8" s="142" t="s">
        <v>119</v>
      </c>
      <c r="B8" s="140" t="s">
        <v>326</v>
      </c>
      <c r="C8" s="142" t="s">
        <v>346</v>
      </c>
      <c r="D8" s="141">
        <f>+SUM(E8,J8)</f>
        <v>119364</v>
      </c>
      <c r="E8" s="141">
        <f>+SUM(F8:I8)</f>
        <v>119364</v>
      </c>
      <c r="F8" s="141">
        <v>0</v>
      </c>
      <c r="G8" s="141">
        <v>119364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2733110</v>
      </c>
      <c r="M8" s="141">
        <f>+SUM(N8:Q8)</f>
        <v>948389</v>
      </c>
      <c r="N8" s="141">
        <v>307111</v>
      </c>
      <c r="O8" s="141">
        <v>526764</v>
      </c>
      <c r="P8" s="141">
        <v>106880</v>
      </c>
      <c r="Q8" s="141">
        <v>7634</v>
      </c>
      <c r="R8" s="141">
        <f>+SUM(S8:U8)</f>
        <v>553366</v>
      </c>
      <c r="S8" s="141">
        <v>28818</v>
      </c>
      <c r="T8" s="141">
        <v>499845</v>
      </c>
      <c r="U8" s="141">
        <v>24703</v>
      </c>
      <c r="V8" s="141">
        <v>797</v>
      </c>
      <c r="W8" s="141">
        <f>+SUM(X8:AA8)</f>
        <v>1230558</v>
      </c>
      <c r="X8" s="141">
        <v>256417</v>
      </c>
      <c r="Y8" s="141">
        <v>968664</v>
      </c>
      <c r="Z8" s="141">
        <v>5477</v>
      </c>
      <c r="AA8" s="141">
        <v>0</v>
      </c>
      <c r="AB8" s="141">
        <v>154546</v>
      </c>
      <c r="AC8" s="141">
        <v>0</v>
      </c>
      <c r="AD8" s="141">
        <v>154907</v>
      </c>
      <c r="AE8" s="141">
        <f>+SUM(D8,L8,AD8)</f>
        <v>3007381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292279</v>
      </c>
      <c r="AO8" s="141">
        <f>+SUM(AP8:AS8)</f>
        <v>127936</v>
      </c>
      <c r="AP8" s="141">
        <v>53124</v>
      </c>
      <c r="AQ8" s="141">
        <v>0</v>
      </c>
      <c r="AR8" s="141">
        <v>74812</v>
      </c>
      <c r="AS8" s="141">
        <v>0</v>
      </c>
      <c r="AT8" s="141">
        <f>+SUM(AU8:AW8)</f>
        <v>161508</v>
      </c>
      <c r="AU8" s="141">
        <v>0</v>
      </c>
      <c r="AV8" s="141">
        <v>160797</v>
      </c>
      <c r="AW8" s="141">
        <v>711</v>
      </c>
      <c r="AX8" s="141">
        <v>0</v>
      </c>
      <c r="AY8" s="141">
        <f>+SUM(AZ8:BC8)</f>
        <v>2835</v>
      </c>
      <c r="AZ8" s="141">
        <v>0</v>
      </c>
      <c r="BA8" s="141">
        <v>0</v>
      </c>
      <c r="BB8" s="141">
        <v>2835</v>
      </c>
      <c r="BC8" s="141">
        <v>0</v>
      </c>
      <c r="BD8" s="141">
        <v>100619</v>
      </c>
      <c r="BE8" s="141">
        <v>0</v>
      </c>
      <c r="BF8" s="141">
        <v>0</v>
      </c>
      <c r="BG8" s="141">
        <f>+SUM(BF8,AN8,AF8)</f>
        <v>292279</v>
      </c>
      <c r="BH8" s="141">
        <f aca="true" t="shared" si="3" ref="BH8:CI8">SUM(D8,AF8)</f>
        <v>119364</v>
      </c>
      <c r="BI8" s="141">
        <f t="shared" si="3"/>
        <v>119364</v>
      </c>
      <c r="BJ8" s="141">
        <f t="shared" si="3"/>
        <v>0</v>
      </c>
      <c r="BK8" s="141">
        <f t="shared" si="3"/>
        <v>119364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3025389</v>
      </c>
      <c r="BQ8" s="141">
        <f t="shared" si="3"/>
        <v>1076325</v>
      </c>
      <c r="BR8" s="141">
        <f t="shared" si="3"/>
        <v>360235</v>
      </c>
      <c r="BS8" s="141">
        <f t="shared" si="3"/>
        <v>526764</v>
      </c>
      <c r="BT8" s="141">
        <f t="shared" si="3"/>
        <v>181692</v>
      </c>
      <c r="BU8" s="141">
        <f t="shared" si="3"/>
        <v>7634</v>
      </c>
      <c r="BV8" s="141">
        <f t="shared" si="3"/>
        <v>714874</v>
      </c>
      <c r="BW8" s="141">
        <f t="shared" si="3"/>
        <v>28818</v>
      </c>
      <c r="BX8" s="141">
        <f t="shared" si="3"/>
        <v>660642</v>
      </c>
      <c r="BY8" s="141">
        <f t="shared" si="3"/>
        <v>25414</v>
      </c>
      <c r="BZ8" s="141">
        <f t="shared" si="3"/>
        <v>797</v>
      </c>
      <c r="CA8" s="141">
        <f t="shared" si="3"/>
        <v>1233393</v>
      </c>
      <c r="CB8" s="141">
        <f t="shared" si="3"/>
        <v>256417</v>
      </c>
      <c r="CC8" s="141">
        <f t="shared" si="3"/>
        <v>968664</v>
      </c>
      <c r="CD8" s="141">
        <f t="shared" si="3"/>
        <v>8312</v>
      </c>
      <c r="CE8" s="141">
        <f t="shared" si="3"/>
        <v>0</v>
      </c>
      <c r="CF8" s="141">
        <f t="shared" si="3"/>
        <v>255165</v>
      </c>
      <c r="CG8" s="141">
        <f t="shared" si="3"/>
        <v>0</v>
      </c>
      <c r="CH8" s="141">
        <f t="shared" si="3"/>
        <v>154907</v>
      </c>
      <c r="CI8" s="141">
        <f t="shared" si="3"/>
        <v>3299660</v>
      </c>
    </row>
    <row r="9" spans="1:87" ht="12" customHeight="1">
      <c r="A9" s="142" t="s">
        <v>119</v>
      </c>
      <c r="B9" s="140" t="s">
        <v>327</v>
      </c>
      <c r="C9" s="142" t="s">
        <v>347</v>
      </c>
      <c r="D9" s="141">
        <f aca="true" t="shared" si="4" ref="D9:D37">+SUM(E9,J9)</f>
        <v>0</v>
      </c>
      <c r="E9" s="141">
        <f aca="true" t="shared" si="5" ref="E9:E37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37">+SUM(M9,R9,V9,W9,AC9)</f>
        <v>1234153</v>
      </c>
      <c r="M9" s="141">
        <f aca="true" t="shared" si="7" ref="M9:M37">+SUM(N9:Q9)</f>
        <v>165843</v>
      </c>
      <c r="N9" s="141">
        <v>33869</v>
      </c>
      <c r="O9" s="141">
        <v>123815</v>
      </c>
      <c r="P9" s="141">
        <v>8159</v>
      </c>
      <c r="Q9" s="141">
        <v>0</v>
      </c>
      <c r="R9" s="141">
        <f aca="true" t="shared" si="8" ref="R9:R37">+SUM(S9:U9)</f>
        <v>327102</v>
      </c>
      <c r="S9" s="141">
        <v>8367</v>
      </c>
      <c r="T9" s="141">
        <v>317231</v>
      </c>
      <c r="U9" s="141">
        <v>1504</v>
      </c>
      <c r="V9" s="141">
        <v>0</v>
      </c>
      <c r="W9" s="141">
        <f aca="true" t="shared" si="9" ref="W9:W37">+SUM(X9:AA9)</f>
        <v>741208</v>
      </c>
      <c r="X9" s="141">
        <v>448529</v>
      </c>
      <c r="Y9" s="141">
        <v>261770</v>
      </c>
      <c r="Z9" s="141">
        <v>3534</v>
      </c>
      <c r="AA9" s="141">
        <v>27375</v>
      </c>
      <c r="AB9" s="141">
        <v>0</v>
      </c>
      <c r="AC9" s="141">
        <v>0</v>
      </c>
      <c r="AD9" s="141">
        <v>38724</v>
      </c>
      <c r="AE9" s="141">
        <f aca="true" t="shared" si="10" ref="AE9:AE37">+SUM(D9,L9,AD9)</f>
        <v>1272877</v>
      </c>
      <c r="AF9" s="141">
        <f aca="true" t="shared" si="11" ref="AF9:AF37">+SUM(AG9,AL9)</f>
        <v>0</v>
      </c>
      <c r="AG9" s="141">
        <f aca="true" t="shared" si="12" ref="AG9:AG37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37">+SUM(AO9,AT9,AX9,AY9,BE9)</f>
        <v>478569</v>
      </c>
      <c r="AO9" s="141">
        <f aca="true" t="shared" si="14" ref="AO9:AO37">+SUM(AP9:AS9)</f>
        <v>306</v>
      </c>
      <c r="AP9" s="141">
        <v>0</v>
      </c>
      <c r="AQ9" s="141">
        <v>306</v>
      </c>
      <c r="AR9" s="141">
        <v>0</v>
      </c>
      <c r="AS9" s="141">
        <v>0</v>
      </c>
      <c r="AT9" s="141">
        <f aca="true" t="shared" si="15" ref="AT9:AT37">+SUM(AU9:AW9)</f>
        <v>204797</v>
      </c>
      <c r="AU9" s="141">
        <v>0</v>
      </c>
      <c r="AV9" s="141">
        <v>204797</v>
      </c>
      <c r="AW9" s="141">
        <v>0</v>
      </c>
      <c r="AX9" s="141">
        <v>0</v>
      </c>
      <c r="AY9" s="141">
        <f aca="true" t="shared" si="16" ref="AY9:AY37">+SUM(AZ9:BC9)</f>
        <v>273466</v>
      </c>
      <c r="AZ9" s="141">
        <v>128852</v>
      </c>
      <c r="BA9" s="141">
        <v>144614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f aca="true" t="shared" si="17" ref="BG9:BG37">+SUM(BF9,AN9,AF9)</f>
        <v>478569</v>
      </c>
      <c r="BH9" s="141">
        <f aca="true" t="shared" si="18" ref="BH9:BH37">SUM(D9,AF9)</f>
        <v>0</v>
      </c>
      <c r="BI9" s="141">
        <f aca="true" t="shared" si="19" ref="BI9:BI37">SUM(E9,AG9)</f>
        <v>0</v>
      </c>
      <c r="BJ9" s="141">
        <f aca="true" t="shared" si="20" ref="BJ9:BJ37">SUM(F9,AH9)</f>
        <v>0</v>
      </c>
      <c r="BK9" s="141">
        <f aca="true" t="shared" si="21" ref="BK9:BK37">SUM(G9,AI9)</f>
        <v>0</v>
      </c>
      <c r="BL9" s="141">
        <f aca="true" t="shared" si="22" ref="BL9:BL37">SUM(H9,AJ9)</f>
        <v>0</v>
      </c>
      <c r="BM9" s="141">
        <f aca="true" t="shared" si="23" ref="BM9:BM37">SUM(I9,AK9)</f>
        <v>0</v>
      </c>
      <c r="BN9" s="141">
        <f aca="true" t="shared" si="24" ref="BN9:BN37">SUM(J9,AL9)</f>
        <v>0</v>
      </c>
      <c r="BO9" s="141">
        <f aca="true" t="shared" si="25" ref="BO9:BO37">SUM(K9,AM9)</f>
        <v>0</v>
      </c>
      <c r="BP9" s="141">
        <f aca="true" t="shared" si="26" ref="BP9:BP37">SUM(L9,AN9)</f>
        <v>1712722</v>
      </c>
      <c r="BQ9" s="141">
        <f aca="true" t="shared" si="27" ref="BQ9:BQ37">SUM(M9,AO9)</f>
        <v>166149</v>
      </c>
      <c r="BR9" s="141">
        <f aca="true" t="shared" si="28" ref="BR9:BR37">SUM(N9,AP9)</f>
        <v>33869</v>
      </c>
      <c r="BS9" s="141">
        <f aca="true" t="shared" si="29" ref="BS9:BS37">SUM(O9,AQ9)</f>
        <v>124121</v>
      </c>
      <c r="BT9" s="141">
        <f aca="true" t="shared" si="30" ref="BT9:BT37">SUM(P9,AR9)</f>
        <v>8159</v>
      </c>
      <c r="BU9" s="141">
        <f aca="true" t="shared" si="31" ref="BU9:BU37">SUM(Q9,AS9)</f>
        <v>0</v>
      </c>
      <c r="BV9" s="141">
        <f aca="true" t="shared" si="32" ref="BV9:BV37">SUM(R9,AT9)</f>
        <v>531899</v>
      </c>
      <c r="BW9" s="141">
        <f aca="true" t="shared" si="33" ref="BW9:BW37">SUM(S9,AU9)</f>
        <v>8367</v>
      </c>
      <c r="BX9" s="141">
        <f aca="true" t="shared" si="34" ref="BX9:BX37">SUM(T9,AV9)</f>
        <v>522028</v>
      </c>
      <c r="BY9" s="141">
        <f aca="true" t="shared" si="35" ref="BY9:BY37">SUM(U9,AW9)</f>
        <v>1504</v>
      </c>
      <c r="BZ9" s="141">
        <f aca="true" t="shared" si="36" ref="BZ9:BZ37">SUM(V9,AX9)</f>
        <v>0</v>
      </c>
      <c r="CA9" s="141">
        <f aca="true" t="shared" si="37" ref="CA9:CA37">SUM(W9,AY9)</f>
        <v>1014674</v>
      </c>
      <c r="CB9" s="141">
        <f aca="true" t="shared" si="38" ref="CB9:CB37">SUM(X9,AZ9)</f>
        <v>577381</v>
      </c>
      <c r="CC9" s="141">
        <f aca="true" t="shared" si="39" ref="CC9:CC37">SUM(Y9,BA9)</f>
        <v>406384</v>
      </c>
      <c r="CD9" s="141">
        <f aca="true" t="shared" si="40" ref="CD9:CD37">SUM(Z9,BB9)</f>
        <v>3534</v>
      </c>
      <c r="CE9" s="141">
        <f aca="true" t="shared" si="41" ref="CE9:CE37">SUM(AA9,BC9)</f>
        <v>27375</v>
      </c>
      <c r="CF9" s="141">
        <f aca="true" t="shared" si="42" ref="CF9:CF37">SUM(AB9,BD9)</f>
        <v>0</v>
      </c>
      <c r="CG9" s="141">
        <f aca="true" t="shared" si="43" ref="CG9:CG37">SUM(AC9,BE9)</f>
        <v>0</v>
      </c>
      <c r="CH9" s="141">
        <f aca="true" t="shared" si="44" ref="CH9:CH37">SUM(AD9,BF9)</f>
        <v>38724</v>
      </c>
      <c r="CI9" s="141">
        <f aca="true" t="shared" si="45" ref="CI9:CI37">SUM(AE9,BG9)</f>
        <v>1751446</v>
      </c>
    </row>
    <row r="10" spans="1:87" ht="12" customHeight="1">
      <c r="A10" s="142" t="s">
        <v>119</v>
      </c>
      <c r="B10" s="140" t="s">
        <v>328</v>
      </c>
      <c r="C10" s="142" t="s">
        <v>348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388500</v>
      </c>
      <c r="M10" s="141">
        <f t="shared" si="7"/>
        <v>87635</v>
      </c>
      <c r="N10" s="141">
        <v>87635</v>
      </c>
      <c r="O10" s="141">
        <v>0</v>
      </c>
      <c r="P10" s="141">
        <v>0</v>
      </c>
      <c r="Q10" s="141">
        <v>0</v>
      </c>
      <c r="R10" s="141">
        <f t="shared" si="8"/>
        <v>0</v>
      </c>
      <c r="S10" s="141">
        <v>0</v>
      </c>
      <c r="T10" s="141">
        <v>0</v>
      </c>
      <c r="U10" s="141">
        <v>0</v>
      </c>
      <c r="V10" s="141">
        <v>0</v>
      </c>
      <c r="W10" s="141">
        <f t="shared" si="9"/>
        <v>300865</v>
      </c>
      <c r="X10" s="141">
        <v>290119</v>
      </c>
      <c r="Y10" s="141">
        <v>448</v>
      </c>
      <c r="Z10" s="141">
        <v>0</v>
      </c>
      <c r="AA10" s="141">
        <v>10298</v>
      </c>
      <c r="AB10" s="141">
        <v>676056</v>
      </c>
      <c r="AC10" s="141">
        <v>0</v>
      </c>
      <c r="AD10" s="141">
        <v>66788</v>
      </c>
      <c r="AE10" s="141">
        <f t="shared" si="10"/>
        <v>455288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128310</v>
      </c>
      <c r="AO10" s="141">
        <f t="shared" si="14"/>
        <v>52804</v>
      </c>
      <c r="AP10" s="141">
        <v>52804</v>
      </c>
      <c r="AQ10" s="141">
        <v>0</v>
      </c>
      <c r="AR10" s="141">
        <v>0</v>
      </c>
      <c r="AS10" s="141">
        <v>0</v>
      </c>
      <c r="AT10" s="141">
        <f t="shared" si="15"/>
        <v>48920</v>
      </c>
      <c r="AU10" s="141">
        <v>0</v>
      </c>
      <c r="AV10" s="141">
        <v>48920</v>
      </c>
      <c r="AW10" s="141">
        <v>0</v>
      </c>
      <c r="AX10" s="141">
        <v>0</v>
      </c>
      <c r="AY10" s="141">
        <f t="shared" si="16"/>
        <v>26586</v>
      </c>
      <c r="AZ10" s="141">
        <v>0</v>
      </c>
      <c r="BA10" s="141">
        <v>24433</v>
      </c>
      <c r="BB10" s="141">
        <v>0</v>
      </c>
      <c r="BC10" s="141">
        <v>2153</v>
      </c>
      <c r="BD10" s="141">
        <v>0</v>
      </c>
      <c r="BE10" s="141">
        <v>0</v>
      </c>
      <c r="BF10" s="141">
        <v>29390</v>
      </c>
      <c r="BG10" s="141">
        <f t="shared" si="17"/>
        <v>157700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516810</v>
      </c>
      <c r="BQ10" s="141">
        <f t="shared" si="27"/>
        <v>140439</v>
      </c>
      <c r="BR10" s="141">
        <f t="shared" si="28"/>
        <v>140439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48920</v>
      </c>
      <c r="BW10" s="141">
        <f t="shared" si="33"/>
        <v>0</v>
      </c>
      <c r="BX10" s="141">
        <f t="shared" si="34"/>
        <v>48920</v>
      </c>
      <c r="BY10" s="141">
        <f t="shared" si="35"/>
        <v>0</v>
      </c>
      <c r="BZ10" s="141">
        <f t="shared" si="36"/>
        <v>0</v>
      </c>
      <c r="CA10" s="141">
        <f t="shared" si="37"/>
        <v>327451</v>
      </c>
      <c r="CB10" s="141">
        <f t="shared" si="38"/>
        <v>290119</v>
      </c>
      <c r="CC10" s="141">
        <f t="shared" si="39"/>
        <v>24881</v>
      </c>
      <c r="CD10" s="141">
        <f t="shared" si="40"/>
        <v>0</v>
      </c>
      <c r="CE10" s="141">
        <f t="shared" si="41"/>
        <v>12451</v>
      </c>
      <c r="CF10" s="141">
        <f t="shared" si="42"/>
        <v>676056</v>
      </c>
      <c r="CG10" s="141">
        <f t="shared" si="43"/>
        <v>0</v>
      </c>
      <c r="CH10" s="141">
        <f t="shared" si="44"/>
        <v>96178</v>
      </c>
      <c r="CI10" s="141">
        <f t="shared" si="45"/>
        <v>612988</v>
      </c>
    </row>
    <row r="11" spans="1:87" ht="12" customHeight="1">
      <c r="A11" s="142" t="s">
        <v>119</v>
      </c>
      <c r="B11" s="140" t="s">
        <v>329</v>
      </c>
      <c r="C11" s="142" t="s">
        <v>349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208112</v>
      </c>
      <c r="M11" s="141">
        <f t="shared" si="7"/>
        <v>49460</v>
      </c>
      <c r="N11" s="141">
        <v>6371</v>
      </c>
      <c r="O11" s="141">
        <v>0</v>
      </c>
      <c r="P11" s="141">
        <v>43089</v>
      </c>
      <c r="Q11" s="141">
        <v>0</v>
      </c>
      <c r="R11" s="141">
        <f t="shared" si="8"/>
        <v>49971</v>
      </c>
      <c r="S11" s="141">
        <v>3493</v>
      </c>
      <c r="T11" s="141">
        <v>46405</v>
      </c>
      <c r="U11" s="141">
        <v>73</v>
      </c>
      <c r="V11" s="141">
        <v>0</v>
      </c>
      <c r="W11" s="141">
        <f t="shared" si="9"/>
        <v>108681</v>
      </c>
      <c r="X11" s="141">
        <v>65776</v>
      </c>
      <c r="Y11" s="141">
        <v>28681</v>
      </c>
      <c r="Z11" s="141">
        <v>14224</v>
      </c>
      <c r="AA11" s="141">
        <v>0</v>
      </c>
      <c r="AB11" s="141">
        <v>0</v>
      </c>
      <c r="AC11" s="141">
        <v>0</v>
      </c>
      <c r="AD11" s="141">
        <v>4944</v>
      </c>
      <c r="AE11" s="141">
        <f t="shared" si="10"/>
        <v>213056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458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458</v>
      </c>
      <c r="AZ11" s="141">
        <v>130</v>
      </c>
      <c r="BA11" s="141">
        <v>328</v>
      </c>
      <c r="BB11" s="141">
        <v>0</v>
      </c>
      <c r="BC11" s="141">
        <v>0</v>
      </c>
      <c r="BD11" s="141">
        <v>73116</v>
      </c>
      <c r="BE11" s="141">
        <v>0</v>
      </c>
      <c r="BF11" s="141">
        <v>0</v>
      </c>
      <c r="BG11" s="141">
        <f t="shared" si="17"/>
        <v>458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208570</v>
      </c>
      <c r="BQ11" s="141">
        <f t="shared" si="27"/>
        <v>49460</v>
      </c>
      <c r="BR11" s="141">
        <f t="shared" si="28"/>
        <v>6371</v>
      </c>
      <c r="BS11" s="141">
        <f t="shared" si="29"/>
        <v>0</v>
      </c>
      <c r="BT11" s="141">
        <f t="shared" si="30"/>
        <v>43089</v>
      </c>
      <c r="BU11" s="141">
        <f t="shared" si="31"/>
        <v>0</v>
      </c>
      <c r="BV11" s="141">
        <f t="shared" si="32"/>
        <v>49971</v>
      </c>
      <c r="BW11" s="141">
        <f t="shared" si="33"/>
        <v>3493</v>
      </c>
      <c r="BX11" s="141">
        <f t="shared" si="34"/>
        <v>46405</v>
      </c>
      <c r="BY11" s="141">
        <f t="shared" si="35"/>
        <v>73</v>
      </c>
      <c r="BZ11" s="141">
        <f t="shared" si="36"/>
        <v>0</v>
      </c>
      <c r="CA11" s="141">
        <f t="shared" si="37"/>
        <v>109139</v>
      </c>
      <c r="CB11" s="141">
        <f t="shared" si="38"/>
        <v>65906</v>
      </c>
      <c r="CC11" s="141">
        <f t="shared" si="39"/>
        <v>29009</v>
      </c>
      <c r="CD11" s="141">
        <f t="shared" si="40"/>
        <v>14224</v>
      </c>
      <c r="CE11" s="141">
        <f t="shared" si="41"/>
        <v>0</v>
      </c>
      <c r="CF11" s="141">
        <f t="shared" si="42"/>
        <v>73116</v>
      </c>
      <c r="CG11" s="141">
        <f t="shared" si="43"/>
        <v>0</v>
      </c>
      <c r="CH11" s="141">
        <f t="shared" si="44"/>
        <v>4944</v>
      </c>
      <c r="CI11" s="141">
        <f t="shared" si="45"/>
        <v>213514</v>
      </c>
    </row>
    <row r="12" spans="1:87" ht="12" customHeight="1">
      <c r="A12" s="142" t="s">
        <v>119</v>
      </c>
      <c r="B12" s="140" t="s">
        <v>330</v>
      </c>
      <c r="C12" s="142" t="s">
        <v>350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497118</v>
      </c>
      <c r="M12" s="141">
        <f t="shared" si="7"/>
        <v>65121</v>
      </c>
      <c r="N12" s="141">
        <v>65121</v>
      </c>
      <c r="O12" s="141">
        <v>0</v>
      </c>
      <c r="P12" s="141">
        <v>0</v>
      </c>
      <c r="Q12" s="141">
        <v>0</v>
      </c>
      <c r="R12" s="141">
        <f t="shared" si="8"/>
        <v>119647</v>
      </c>
      <c r="S12" s="141">
        <v>499</v>
      </c>
      <c r="T12" s="141">
        <v>117948</v>
      </c>
      <c r="U12" s="141">
        <v>1200</v>
      </c>
      <c r="V12" s="141">
        <v>0</v>
      </c>
      <c r="W12" s="141">
        <f t="shared" si="9"/>
        <v>310491</v>
      </c>
      <c r="X12" s="141">
        <v>122033</v>
      </c>
      <c r="Y12" s="141">
        <v>161104</v>
      </c>
      <c r="Z12" s="141">
        <v>0</v>
      </c>
      <c r="AA12" s="141">
        <v>27354</v>
      </c>
      <c r="AB12" s="141">
        <v>0</v>
      </c>
      <c r="AC12" s="141">
        <v>1859</v>
      </c>
      <c r="AD12" s="141">
        <v>18139</v>
      </c>
      <c r="AE12" s="141">
        <f t="shared" si="10"/>
        <v>515257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136475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497118</v>
      </c>
      <c r="BQ12" s="141">
        <f t="shared" si="27"/>
        <v>65121</v>
      </c>
      <c r="BR12" s="141">
        <f t="shared" si="28"/>
        <v>65121</v>
      </c>
      <c r="BS12" s="141">
        <f t="shared" si="29"/>
        <v>0</v>
      </c>
      <c r="BT12" s="141">
        <f t="shared" si="30"/>
        <v>0</v>
      </c>
      <c r="BU12" s="141">
        <f t="shared" si="31"/>
        <v>0</v>
      </c>
      <c r="BV12" s="141">
        <f t="shared" si="32"/>
        <v>119647</v>
      </c>
      <c r="BW12" s="141">
        <f t="shared" si="33"/>
        <v>499</v>
      </c>
      <c r="BX12" s="141">
        <f t="shared" si="34"/>
        <v>117948</v>
      </c>
      <c r="BY12" s="141">
        <f t="shared" si="35"/>
        <v>1200</v>
      </c>
      <c r="BZ12" s="141">
        <f t="shared" si="36"/>
        <v>0</v>
      </c>
      <c r="CA12" s="141">
        <f t="shared" si="37"/>
        <v>310491</v>
      </c>
      <c r="CB12" s="141">
        <f t="shared" si="38"/>
        <v>122033</v>
      </c>
      <c r="CC12" s="141">
        <f t="shared" si="39"/>
        <v>161104</v>
      </c>
      <c r="CD12" s="141">
        <f t="shared" si="40"/>
        <v>0</v>
      </c>
      <c r="CE12" s="141">
        <f t="shared" si="41"/>
        <v>27354</v>
      </c>
      <c r="CF12" s="141">
        <f t="shared" si="42"/>
        <v>136475</v>
      </c>
      <c r="CG12" s="141">
        <f t="shared" si="43"/>
        <v>1859</v>
      </c>
      <c r="CH12" s="141">
        <f t="shared" si="44"/>
        <v>18139</v>
      </c>
      <c r="CI12" s="141">
        <f t="shared" si="45"/>
        <v>515257</v>
      </c>
    </row>
    <row r="13" spans="1:87" ht="12" customHeight="1">
      <c r="A13" s="142" t="s">
        <v>119</v>
      </c>
      <c r="B13" s="140" t="s">
        <v>331</v>
      </c>
      <c r="C13" s="142" t="s">
        <v>351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147875</v>
      </c>
      <c r="L13" s="141">
        <f t="shared" si="6"/>
        <v>121378</v>
      </c>
      <c r="M13" s="141">
        <f t="shared" si="7"/>
        <v>73954</v>
      </c>
      <c r="N13" s="141">
        <v>70367</v>
      </c>
      <c r="O13" s="141">
        <v>0</v>
      </c>
      <c r="P13" s="141">
        <v>3587</v>
      </c>
      <c r="Q13" s="141">
        <v>0</v>
      </c>
      <c r="R13" s="141">
        <f t="shared" si="8"/>
        <v>8404</v>
      </c>
      <c r="S13" s="141">
        <v>0</v>
      </c>
      <c r="T13" s="141">
        <v>8404</v>
      </c>
      <c r="U13" s="141">
        <v>0</v>
      </c>
      <c r="V13" s="141">
        <v>0</v>
      </c>
      <c r="W13" s="141">
        <f t="shared" si="9"/>
        <v>39020</v>
      </c>
      <c r="X13" s="141">
        <v>18519</v>
      </c>
      <c r="Y13" s="141">
        <v>8480</v>
      </c>
      <c r="Z13" s="141">
        <v>0</v>
      </c>
      <c r="AA13" s="141">
        <v>12021</v>
      </c>
      <c r="AB13" s="141">
        <v>187299</v>
      </c>
      <c r="AC13" s="141">
        <v>0</v>
      </c>
      <c r="AD13" s="141">
        <v>187801</v>
      </c>
      <c r="AE13" s="141">
        <f t="shared" si="10"/>
        <v>309179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223328</v>
      </c>
      <c r="AO13" s="141">
        <f t="shared" si="14"/>
        <v>184737</v>
      </c>
      <c r="AP13" s="141">
        <v>37152</v>
      </c>
      <c r="AQ13" s="141">
        <v>0</v>
      </c>
      <c r="AR13" s="141">
        <v>147585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38591</v>
      </c>
      <c r="AZ13" s="141">
        <v>3130</v>
      </c>
      <c r="BA13" s="141">
        <v>35461</v>
      </c>
      <c r="BB13" s="141">
        <v>0</v>
      </c>
      <c r="BC13" s="141">
        <v>0</v>
      </c>
      <c r="BD13" s="141">
        <v>51208</v>
      </c>
      <c r="BE13" s="141">
        <v>0</v>
      </c>
      <c r="BF13" s="141">
        <v>5577</v>
      </c>
      <c r="BG13" s="141">
        <f t="shared" si="17"/>
        <v>228905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147875</v>
      </c>
      <c r="BP13" s="141">
        <f t="shared" si="26"/>
        <v>344706</v>
      </c>
      <c r="BQ13" s="141">
        <f t="shared" si="27"/>
        <v>258691</v>
      </c>
      <c r="BR13" s="141">
        <f t="shared" si="28"/>
        <v>107519</v>
      </c>
      <c r="BS13" s="141">
        <f t="shared" si="29"/>
        <v>0</v>
      </c>
      <c r="BT13" s="141">
        <f t="shared" si="30"/>
        <v>151172</v>
      </c>
      <c r="BU13" s="141">
        <f t="shared" si="31"/>
        <v>0</v>
      </c>
      <c r="BV13" s="141">
        <f t="shared" si="32"/>
        <v>8404</v>
      </c>
      <c r="BW13" s="141">
        <f t="shared" si="33"/>
        <v>0</v>
      </c>
      <c r="BX13" s="141">
        <f t="shared" si="34"/>
        <v>8404</v>
      </c>
      <c r="BY13" s="141">
        <f t="shared" si="35"/>
        <v>0</v>
      </c>
      <c r="BZ13" s="141">
        <f t="shared" si="36"/>
        <v>0</v>
      </c>
      <c r="CA13" s="141">
        <f t="shared" si="37"/>
        <v>77611</v>
      </c>
      <c r="CB13" s="141">
        <f t="shared" si="38"/>
        <v>21649</v>
      </c>
      <c r="CC13" s="141">
        <f t="shared" si="39"/>
        <v>43941</v>
      </c>
      <c r="CD13" s="141">
        <f t="shared" si="40"/>
        <v>0</v>
      </c>
      <c r="CE13" s="141">
        <f t="shared" si="41"/>
        <v>12021</v>
      </c>
      <c r="CF13" s="141">
        <f t="shared" si="42"/>
        <v>238507</v>
      </c>
      <c r="CG13" s="141">
        <f t="shared" si="43"/>
        <v>0</v>
      </c>
      <c r="CH13" s="141">
        <f t="shared" si="44"/>
        <v>193378</v>
      </c>
      <c r="CI13" s="141">
        <f t="shared" si="45"/>
        <v>538084</v>
      </c>
    </row>
    <row r="14" spans="1:87" ht="12" customHeight="1">
      <c r="A14" s="142" t="s">
        <v>119</v>
      </c>
      <c r="B14" s="140" t="s">
        <v>332</v>
      </c>
      <c r="C14" s="142" t="s">
        <v>352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8977</v>
      </c>
      <c r="L14" s="141">
        <f t="shared" si="6"/>
        <v>167580</v>
      </c>
      <c r="M14" s="141">
        <f t="shared" si="7"/>
        <v>54999</v>
      </c>
      <c r="N14" s="141">
        <v>34375</v>
      </c>
      <c r="O14" s="141">
        <v>10312</v>
      </c>
      <c r="P14" s="141">
        <v>10312</v>
      </c>
      <c r="Q14" s="141">
        <v>0</v>
      </c>
      <c r="R14" s="141">
        <f t="shared" si="8"/>
        <v>765</v>
      </c>
      <c r="S14" s="141">
        <v>765</v>
      </c>
      <c r="T14" s="141">
        <v>0</v>
      </c>
      <c r="U14" s="141">
        <v>0</v>
      </c>
      <c r="V14" s="141">
        <v>0</v>
      </c>
      <c r="W14" s="141">
        <f t="shared" si="9"/>
        <v>111816</v>
      </c>
      <c r="X14" s="141">
        <v>84</v>
      </c>
      <c r="Y14" s="141">
        <v>111732</v>
      </c>
      <c r="Z14" s="141">
        <v>0</v>
      </c>
      <c r="AA14" s="141">
        <v>0</v>
      </c>
      <c r="AB14" s="141">
        <v>119012</v>
      </c>
      <c r="AC14" s="141">
        <v>0</v>
      </c>
      <c r="AD14" s="141">
        <v>2374</v>
      </c>
      <c r="AE14" s="141">
        <f t="shared" si="10"/>
        <v>169954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110168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8977</v>
      </c>
      <c r="BP14" s="141">
        <f t="shared" si="26"/>
        <v>167580</v>
      </c>
      <c r="BQ14" s="141">
        <f t="shared" si="27"/>
        <v>54999</v>
      </c>
      <c r="BR14" s="141">
        <f t="shared" si="28"/>
        <v>34375</v>
      </c>
      <c r="BS14" s="141">
        <f t="shared" si="29"/>
        <v>10312</v>
      </c>
      <c r="BT14" s="141">
        <f t="shared" si="30"/>
        <v>10312</v>
      </c>
      <c r="BU14" s="141">
        <f t="shared" si="31"/>
        <v>0</v>
      </c>
      <c r="BV14" s="141">
        <f t="shared" si="32"/>
        <v>765</v>
      </c>
      <c r="BW14" s="141">
        <f t="shared" si="33"/>
        <v>765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111816</v>
      </c>
      <c r="CB14" s="141">
        <f t="shared" si="38"/>
        <v>84</v>
      </c>
      <c r="CC14" s="141">
        <f t="shared" si="39"/>
        <v>111732</v>
      </c>
      <c r="CD14" s="141">
        <f t="shared" si="40"/>
        <v>0</v>
      </c>
      <c r="CE14" s="141">
        <f t="shared" si="41"/>
        <v>0</v>
      </c>
      <c r="CF14" s="141">
        <f t="shared" si="42"/>
        <v>229180</v>
      </c>
      <c r="CG14" s="141">
        <f t="shared" si="43"/>
        <v>0</v>
      </c>
      <c r="CH14" s="141">
        <f t="shared" si="44"/>
        <v>2374</v>
      </c>
      <c r="CI14" s="141">
        <f t="shared" si="45"/>
        <v>169954</v>
      </c>
    </row>
    <row r="15" spans="1:87" ht="12" customHeight="1">
      <c r="A15" s="142" t="s">
        <v>119</v>
      </c>
      <c r="B15" s="140" t="s">
        <v>333</v>
      </c>
      <c r="C15" s="142" t="s">
        <v>353</v>
      </c>
      <c r="D15" s="141">
        <f t="shared" si="4"/>
        <v>6149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6149</v>
      </c>
      <c r="K15" s="141">
        <v>0</v>
      </c>
      <c r="L15" s="141">
        <f t="shared" si="6"/>
        <v>51281</v>
      </c>
      <c r="M15" s="141">
        <f t="shared" si="7"/>
        <v>28317</v>
      </c>
      <c r="N15" s="141">
        <v>28317</v>
      </c>
      <c r="O15" s="141">
        <v>0</v>
      </c>
      <c r="P15" s="141">
        <v>0</v>
      </c>
      <c r="Q15" s="141">
        <v>0</v>
      </c>
      <c r="R15" s="141">
        <f t="shared" si="8"/>
        <v>0</v>
      </c>
      <c r="S15" s="141">
        <v>0</v>
      </c>
      <c r="T15" s="141">
        <v>0</v>
      </c>
      <c r="U15" s="141">
        <v>0</v>
      </c>
      <c r="V15" s="141">
        <v>1066</v>
      </c>
      <c r="W15" s="141">
        <f t="shared" si="9"/>
        <v>21898</v>
      </c>
      <c r="X15" s="141">
        <v>21898</v>
      </c>
      <c r="Y15" s="141">
        <v>0</v>
      </c>
      <c r="Z15" s="141">
        <v>0</v>
      </c>
      <c r="AA15" s="141">
        <v>0</v>
      </c>
      <c r="AB15" s="141">
        <v>415501</v>
      </c>
      <c r="AC15" s="141">
        <v>0</v>
      </c>
      <c r="AD15" s="141">
        <v>0</v>
      </c>
      <c r="AE15" s="141">
        <f t="shared" si="10"/>
        <v>57430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7079</v>
      </c>
      <c r="AO15" s="141">
        <f t="shared" si="14"/>
        <v>7079</v>
      </c>
      <c r="AP15" s="141">
        <v>7079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f t="shared" si="17"/>
        <v>7079</v>
      </c>
      <c r="BH15" s="141">
        <f t="shared" si="18"/>
        <v>6149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6149</v>
      </c>
      <c r="BO15" s="141">
        <f t="shared" si="25"/>
        <v>0</v>
      </c>
      <c r="BP15" s="141">
        <f t="shared" si="26"/>
        <v>58360</v>
      </c>
      <c r="BQ15" s="141">
        <f t="shared" si="27"/>
        <v>35396</v>
      </c>
      <c r="BR15" s="141">
        <f t="shared" si="28"/>
        <v>35396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0</v>
      </c>
      <c r="BW15" s="141">
        <f t="shared" si="33"/>
        <v>0</v>
      </c>
      <c r="BX15" s="141">
        <f t="shared" si="34"/>
        <v>0</v>
      </c>
      <c r="BY15" s="141">
        <f t="shared" si="35"/>
        <v>0</v>
      </c>
      <c r="BZ15" s="141">
        <f t="shared" si="36"/>
        <v>1066</v>
      </c>
      <c r="CA15" s="141">
        <f t="shared" si="37"/>
        <v>21898</v>
      </c>
      <c r="CB15" s="141">
        <f t="shared" si="38"/>
        <v>21898</v>
      </c>
      <c r="CC15" s="141">
        <f t="shared" si="39"/>
        <v>0</v>
      </c>
      <c r="CD15" s="141">
        <f t="shared" si="40"/>
        <v>0</v>
      </c>
      <c r="CE15" s="141">
        <f t="shared" si="41"/>
        <v>0</v>
      </c>
      <c r="CF15" s="141">
        <f t="shared" si="42"/>
        <v>415501</v>
      </c>
      <c r="CG15" s="141">
        <f t="shared" si="43"/>
        <v>0</v>
      </c>
      <c r="CH15" s="141">
        <f t="shared" si="44"/>
        <v>0</v>
      </c>
      <c r="CI15" s="141">
        <f t="shared" si="45"/>
        <v>64509</v>
      </c>
    </row>
    <row r="16" spans="1:87" ht="12" customHeight="1">
      <c r="A16" s="142" t="s">
        <v>119</v>
      </c>
      <c r="B16" s="140" t="s">
        <v>334</v>
      </c>
      <c r="C16" s="142" t="s">
        <v>354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24765</v>
      </c>
      <c r="L16" s="141">
        <f t="shared" si="6"/>
        <v>128604</v>
      </c>
      <c r="M16" s="141">
        <f t="shared" si="7"/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f t="shared" si="8"/>
        <v>674</v>
      </c>
      <c r="S16" s="141">
        <v>0</v>
      </c>
      <c r="T16" s="141">
        <v>674</v>
      </c>
      <c r="U16" s="141">
        <v>0</v>
      </c>
      <c r="V16" s="141">
        <v>0</v>
      </c>
      <c r="W16" s="141">
        <f t="shared" si="9"/>
        <v>127930</v>
      </c>
      <c r="X16" s="141">
        <v>121947</v>
      </c>
      <c r="Y16" s="141">
        <v>5983</v>
      </c>
      <c r="Z16" s="141">
        <v>0</v>
      </c>
      <c r="AA16" s="141">
        <v>0</v>
      </c>
      <c r="AB16" s="141">
        <v>106786</v>
      </c>
      <c r="AC16" s="141">
        <v>0</v>
      </c>
      <c r="AD16" s="141">
        <v>27260</v>
      </c>
      <c r="AE16" s="141">
        <f t="shared" si="10"/>
        <v>155864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110936</v>
      </c>
      <c r="BE16" s="141">
        <v>0</v>
      </c>
      <c r="BF16" s="141">
        <v>36618</v>
      </c>
      <c r="BG16" s="141">
        <f t="shared" si="17"/>
        <v>36618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24765</v>
      </c>
      <c r="BP16" s="141">
        <f t="shared" si="26"/>
        <v>128604</v>
      </c>
      <c r="BQ16" s="141">
        <f t="shared" si="27"/>
        <v>0</v>
      </c>
      <c r="BR16" s="141">
        <f t="shared" si="28"/>
        <v>0</v>
      </c>
      <c r="BS16" s="141">
        <f t="shared" si="29"/>
        <v>0</v>
      </c>
      <c r="BT16" s="141">
        <f t="shared" si="30"/>
        <v>0</v>
      </c>
      <c r="BU16" s="141">
        <f t="shared" si="31"/>
        <v>0</v>
      </c>
      <c r="BV16" s="141">
        <f t="shared" si="32"/>
        <v>674</v>
      </c>
      <c r="BW16" s="141">
        <f t="shared" si="33"/>
        <v>0</v>
      </c>
      <c r="BX16" s="141">
        <f t="shared" si="34"/>
        <v>674</v>
      </c>
      <c r="BY16" s="141">
        <f t="shared" si="35"/>
        <v>0</v>
      </c>
      <c r="BZ16" s="141">
        <f t="shared" si="36"/>
        <v>0</v>
      </c>
      <c r="CA16" s="141">
        <f t="shared" si="37"/>
        <v>127930</v>
      </c>
      <c r="CB16" s="141">
        <f t="shared" si="38"/>
        <v>121947</v>
      </c>
      <c r="CC16" s="141">
        <f t="shared" si="39"/>
        <v>5983</v>
      </c>
      <c r="CD16" s="141">
        <f t="shared" si="40"/>
        <v>0</v>
      </c>
      <c r="CE16" s="141">
        <f t="shared" si="41"/>
        <v>0</v>
      </c>
      <c r="CF16" s="141">
        <f t="shared" si="42"/>
        <v>217722</v>
      </c>
      <c r="CG16" s="141">
        <f t="shared" si="43"/>
        <v>0</v>
      </c>
      <c r="CH16" s="141">
        <f t="shared" si="44"/>
        <v>63878</v>
      </c>
      <c r="CI16" s="141">
        <f t="shared" si="45"/>
        <v>192482</v>
      </c>
    </row>
    <row r="17" spans="1:87" ht="12" customHeight="1">
      <c r="A17" s="142" t="s">
        <v>119</v>
      </c>
      <c r="B17" s="140" t="s">
        <v>335</v>
      </c>
      <c r="C17" s="142" t="s">
        <v>355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18609</v>
      </c>
      <c r="M17" s="141">
        <f t="shared" si="7"/>
        <v>18609</v>
      </c>
      <c r="N17" s="141">
        <v>18609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219463</v>
      </c>
      <c r="AC17" s="141">
        <v>0</v>
      </c>
      <c r="AD17" s="141">
        <v>21440</v>
      </c>
      <c r="AE17" s="141">
        <f t="shared" si="10"/>
        <v>40049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18609</v>
      </c>
      <c r="AO17" s="141">
        <f t="shared" si="14"/>
        <v>18609</v>
      </c>
      <c r="AP17" s="141">
        <v>18609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104630</v>
      </c>
      <c r="BE17" s="141">
        <v>0</v>
      </c>
      <c r="BF17" s="141">
        <v>39003</v>
      </c>
      <c r="BG17" s="141">
        <f t="shared" si="17"/>
        <v>57612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37218</v>
      </c>
      <c r="BQ17" s="141">
        <f t="shared" si="27"/>
        <v>37218</v>
      </c>
      <c r="BR17" s="141">
        <f t="shared" si="28"/>
        <v>37218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0</v>
      </c>
      <c r="CB17" s="141">
        <f t="shared" si="38"/>
        <v>0</v>
      </c>
      <c r="CC17" s="141">
        <f t="shared" si="39"/>
        <v>0</v>
      </c>
      <c r="CD17" s="141">
        <f t="shared" si="40"/>
        <v>0</v>
      </c>
      <c r="CE17" s="141">
        <f t="shared" si="41"/>
        <v>0</v>
      </c>
      <c r="CF17" s="141">
        <f t="shared" si="42"/>
        <v>324093</v>
      </c>
      <c r="CG17" s="141">
        <f t="shared" si="43"/>
        <v>0</v>
      </c>
      <c r="CH17" s="141">
        <f t="shared" si="44"/>
        <v>60443</v>
      </c>
      <c r="CI17" s="141">
        <f t="shared" si="45"/>
        <v>97661</v>
      </c>
    </row>
    <row r="18" spans="1:87" ht="12" customHeight="1">
      <c r="A18" s="142" t="s">
        <v>119</v>
      </c>
      <c r="B18" s="140" t="s">
        <v>336</v>
      </c>
      <c r="C18" s="142" t="s">
        <v>356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13675</v>
      </c>
      <c r="M18" s="141">
        <f t="shared" si="7"/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f t="shared" si="9"/>
        <v>13675</v>
      </c>
      <c r="X18" s="141">
        <v>0</v>
      </c>
      <c r="Y18" s="141">
        <v>0</v>
      </c>
      <c r="Z18" s="141">
        <v>148</v>
      </c>
      <c r="AA18" s="141">
        <v>13527</v>
      </c>
      <c r="AB18" s="141">
        <v>106973</v>
      </c>
      <c r="AC18" s="141">
        <v>0</v>
      </c>
      <c r="AD18" s="141">
        <v>0</v>
      </c>
      <c r="AE18" s="141">
        <f t="shared" si="10"/>
        <v>13675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8245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8245</v>
      </c>
      <c r="AZ18" s="141">
        <v>0</v>
      </c>
      <c r="BA18" s="141">
        <v>0</v>
      </c>
      <c r="BB18" s="141">
        <v>0</v>
      </c>
      <c r="BC18" s="141">
        <v>8245</v>
      </c>
      <c r="BD18" s="141">
        <v>33170</v>
      </c>
      <c r="BE18" s="141">
        <v>0</v>
      </c>
      <c r="BF18" s="141">
        <v>0</v>
      </c>
      <c r="BG18" s="141">
        <f t="shared" si="17"/>
        <v>8245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21920</v>
      </c>
      <c r="BQ18" s="141">
        <f t="shared" si="27"/>
        <v>0</v>
      </c>
      <c r="BR18" s="141">
        <f t="shared" si="28"/>
        <v>0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0</v>
      </c>
      <c r="CA18" s="141">
        <f t="shared" si="37"/>
        <v>21920</v>
      </c>
      <c r="CB18" s="141">
        <f t="shared" si="38"/>
        <v>0</v>
      </c>
      <c r="CC18" s="141">
        <f t="shared" si="39"/>
        <v>0</v>
      </c>
      <c r="CD18" s="141">
        <f t="shared" si="40"/>
        <v>148</v>
      </c>
      <c r="CE18" s="141">
        <f t="shared" si="41"/>
        <v>21772</v>
      </c>
      <c r="CF18" s="141">
        <f t="shared" si="42"/>
        <v>140143</v>
      </c>
      <c r="CG18" s="141">
        <f t="shared" si="43"/>
        <v>0</v>
      </c>
      <c r="CH18" s="141">
        <f t="shared" si="44"/>
        <v>0</v>
      </c>
      <c r="CI18" s="141">
        <f t="shared" si="45"/>
        <v>21920</v>
      </c>
    </row>
    <row r="19" spans="1:87" ht="12" customHeight="1">
      <c r="A19" s="142" t="s">
        <v>119</v>
      </c>
      <c r="B19" s="140" t="s">
        <v>337</v>
      </c>
      <c r="C19" s="142" t="s">
        <v>357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0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125795</v>
      </c>
      <c r="AC19" s="141">
        <v>0</v>
      </c>
      <c r="AD19" s="141">
        <v>0</v>
      </c>
      <c r="AE19" s="141">
        <f t="shared" si="10"/>
        <v>0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0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48475</v>
      </c>
      <c r="BE19" s="141">
        <v>0</v>
      </c>
      <c r="BF19" s="141">
        <v>0</v>
      </c>
      <c r="BG19" s="141">
        <f t="shared" si="17"/>
        <v>0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0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0</v>
      </c>
      <c r="CB19" s="141">
        <f t="shared" si="38"/>
        <v>0</v>
      </c>
      <c r="CC19" s="141">
        <f t="shared" si="39"/>
        <v>0</v>
      </c>
      <c r="CD19" s="141">
        <f t="shared" si="40"/>
        <v>0</v>
      </c>
      <c r="CE19" s="141">
        <f t="shared" si="41"/>
        <v>0</v>
      </c>
      <c r="CF19" s="141">
        <f t="shared" si="42"/>
        <v>174270</v>
      </c>
      <c r="CG19" s="141">
        <f t="shared" si="43"/>
        <v>0</v>
      </c>
      <c r="CH19" s="141">
        <f t="shared" si="44"/>
        <v>0</v>
      </c>
      <c r="CI19" s="141">
        <f t="shared" si="45"/>
        <v>0</v>
      </c>
    </row>
    <row r="20" spans="1:87" ht="12" customHeight="1">
      <c r="A20" s="142" t="s">
        <v>119</v>
      </c>
      <c r="B20" s="140" t="s">
        <v>338</v>
      </c>
      <c r="C20" s="142" t="s">
        <v>358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41283</v>
      </c>
      <c r="M20" s="141">
        <f t="shared" si="7"/>
        <v>15776</v>
      </c>
      <c r="N20" s="141">
        <v>15776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25507</v>
      </c>
      <c r="X20" s="141">
        <v>25259</v>
      </c>
      <c r="Y20" s="141">
        <v>248</v>
      </c>
      <c r="Z20" s="141">
        <v>0</v>
      </c>
      <c r="AA20" s="141">
        <v>0</v>
      </c>
      <c r="AB20" s="141">
        <v>94266</v>
      </c>
      <c r="AC20" s="141">
        <v>0</v>
      </c>
      <c r="AD20" s="141">
        <v>4072</v>
      </c>
      <c r="AE20" s="141">
        <f t="shared" si="10"/>
        <v>45355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9174</v>
      </c>
      <c r="AO20" s="141">
        <f t="shared" si="14"/>
        <v>7888</v>
      </c>
      <c r="AP20" s="141">
        <v>7888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1286</v>
      </c>
      <c r="AZ20" s="141">
        <v>1286</v>
      </c>
      <c r="BA20" s="141">
        <v>0</v>
      </c>
      <c r="BB20" s="141">
        <v>0</v>
      </c>
      <c r="BC20" s="141">
        <v>0</v>
      </c>
      <c r="BD20" s="141">
        <v>30783</v>
      </c>
      <c r="BE20" s="141">
        <v>0</v>
      </c>
      <c r="BF20" s="141">
        <v>0</v>
      </c>
      <c r="BG20" s="141">
        <f t="shared" si="17"/>
        <v>9174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50457</v>
      </c>
      <c r="BQ20" s="141">
        <f t="shared" si="27"/>
        <v>23664</v>
      </c>
      <c r="BR20" s="141">
        <f t="shared" si="28"/>
        <v>23664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26793</v>
      </c>
      <c r="CB20" s="141">
        <f t="shared" si="38"/>
        <v>26545</v>
      </c>
      <c r="CC20" s="141">
        <f t="shared" si="39"/>
        <v>248</v>
      </c>
      <c r="CD20" s="141">
        <f t="shared" si="40"/>
        <v>0</v>
      </c>
      <c r="CE20" s="141">
        <f t="shared" si="41"/>
        <v>0</v>
      </c>
      <c r="CF20" s="141">
        <f t="shared" si="42"/>
        <v>125049</v>
      </c>
      <c r="CG20" s="141">
        <f t="shared" si="43"/>
        <v>0</v>
      </c>
      <c r="CH20" s="141">
        <f t="shared" si="44"/>
        <v>4072</v>
      </c>
      <c r="CI20" s="141">
        <f t="shared" si="45"/>
        <v>54529</v>
      </c>
    </row>
    <row r="21" spans="1:87" ht="12" customHeight="1">
      <c r="A21" s="142" t="s">
        <v>119</v>
      </c>
      <c r="B21" s="140" t="s">
        <v>339</v>
      </c>
      <c r="C21" s="142" t="s">
        <v>359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92632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92632</v>
      </c>
      <c r="X21" s="141">
        <v>92504</v>
      </c>
      <c r="Y21" s="141">
        <v>57</v>
      </c>
      <c r="Z21" s="141">
        <v>71</v>
      </c>
      <c r="AA21" s="141">
        <v>0</v>
      </c>
      <c r="AB21" s="141">
        <v>256030</v>
      </c>
      <c r="AC21" s="141">
        <v>0</v>
      </c>
      <c r="AD21" s="141">
        <v>2345</v>
      </c>
      <c r="AE21" s="141">
        <f t="shared" si="10"/>
        <v>94977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106324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92632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92632</v>
      </c>
      <c r="CB21" s="141">
        <f t="shared" si="38"/>
        <v>92504</v>
      </c>
      <c r="CC21" s="141">
        <f t="shared" si="39"/>
        <v>57</v>
      </c>
      <c r="CD21" s="141">
        <f t="shared" si="40"/>
        <v>71</v>
      </c>
      <c r="CE21" s="141">
        <f t="shared" si="41"/>
        <v>0</v>
      </c>
      <c r="CF21" s="141">
        <f t="shared" si="42"/>
        <v>362354</v>
      </c>
      <c r="CG21" s="141">
        <f t="shared" si="43"/>
        <v>0</v>
      </c>
      <c r="CH21" s="141">
        <f t="shared" si="44"/>
        <v>2345</v>
      </c>
      <c r="CI21" s="141">
        <f t="shared" si="45"/>
        <v>94977</v>
      </c>
    </row>
    <row r="22" spans="1:87" ht="12" customHeight="1">
      <c r="A22" s="142" t="s">
        <v>119</v>
      </c>
      <c r="B22" s="140" t="s">
        <v>340</v>
      </c>
      <c r="C22" s="142" t="s">
        <v>360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53034</v>
      </c>
      <c r="M22" s="141">
        <f t="shared" si="7"/>
        <v>11698</v>
      </c>
      <c r="N22" s="141">
        <v>169</v>
      </c>
      <c r="O22" s="141">
        <v>11529</v>
      </c>
      <c r="P22" s="141">
        <v>0</v>
      </c>
      <c r="Q22" s="141">
        <v>0</v>
      </c>
      <c r="R22" s="141">
        <f t="shared" si="8"/>
        <v>8701</v>
      </c>
      <c r="S22" s="141">
        <v>8677</v>
      </c>
      <c r="T22" s="141">
        <v>24</v>
      </c>
      <c r="U22" s="141">
        <v>0</v>
      </c>
      <c r="V22" s="141">
        <v>0</v>
      </c>
      <c r="W22" s="141">
        <f t="shared" si="9"/>
        <v>32635</v>
      </c>
      <c r="X22" s="141">
        <v>0</v>
      </c>
      <c r="Y22" s="141">
        <v>32620</v>
      </c>
      <c r="Z22" s="141">
        <v>0</v>
      </c>
      <c r="AA22" s="141">
        <v>15</v>
      </c>
      <c r="AB22" s="141">
        <v>0</v>
      </c>
      <c r="AC22" s="141">
        <v>0</v>
      </c>
      <c r="AD22" s="141">
        <v>0</v>
      </c>
      <c r="AE22" s="141">
        <f t="shared" si="10"/>
        <v>53034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37840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16050</v>
      </c>
      <c r="AU22" s="141">
        <v>0</v>
      </c>
      <c r="AV22" s="141">
        <v>16050</v>
      </c>
      <c r="AW22" s="141">
        <v>0</v>
      </c>
      <c r="AX22" s="141">
        <v>0</v>
      </c>
      <c r="AY22" s="141">
        <f t="shared" si="16"/>
        <v>21790</v>
      </c>
      <c r="AZ22" s="141">
        <v>7073</v>
      </c>
      <c r="BA22" s="141">
        <v>14717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f t="shared" si="17"/>
        <v>37840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90874</v>
      </c>
      <c r="BQ22" s="141">
        <f t="shared" si="27"/>
        <v>11698</v>
      </c>
      <c r="BR22" s="141">
        <f t="shared" si="28"/>
        <v>169</v>
      </c>
      <c r="BS22" s="141">
        <f t="shared" si="29"/>
        <v>11529</v>
      </c>
      <c r="BT22" s="141">
        <f t="shared" si="30"/>
        <v>0</v>
      </c>
      <c r="BU22" s="141">
        <f t="shared" si="31"/>
        <v>0</v>
      </c>
      <c r="BV22" s="141">
        <f t="shared" si="32"/>
        <v>24751</v>
      </c>
      <c r="BW22" s="141">
        <f t="shared" si="33"/>
        <v>8677</v>
      </c>
      <c r="BX22" s="141">
        <f t="shared" si="34"/>
        <v>16074</v>
      </c>
      <c r="BY22" s="141">
        <f t="shared" si="35"/>
        <v>0</v>
      </c>
      <c r="BZ22" s="141">
        <f t="shared" si="36"/>
        <v>0</v>
      </c>
      <c r="CA22" s="141">
        <f t="shared" si="37"/>
        <v>54425</v>
      </c>
      <c r="CB22" s="141">
        <f t="shared" si="38"/>
        <v>7073</v>
      </c>
      <c r="CC22" s="141">
        <f t="shared" si="39"/>
        <v>47337</v>
      </c>
      <c r="CD22" s="141">
        <f t="shared" si="40"/>
        <v>0</v>
      </c>
      <c r="CE22" s="141">
        <f t="shared" si="41"/>
        <v>15</v>
      </c>
      <c r="CF22" s="141">
        <f t="shared" si="42"/>
        <v>0</v>
      </c>
      <c r="CG22" s="141">
        <f t="shared" si="43"/>
        <v>0</v>
      </c>
      <c r="CH22" s="141">
        <f t="shared" si="44"/>
        <v>0</v>
      </c>
      <c r="CI22" s="141">
        <f t="shared" si="45"/>
        <v>90874</v>
      </c>
    </row>
    <row r="23" spans="1:87" ht="12" customHeight="1">
      <c r="A23" s="142" t="s">
        <v>119</v>
      </c>
      <c r="B23" s="140" t="s">
        <v>341</v>
      </c>
      <c r="C23" s="142" t="s">
        <v>361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6327</v>
      </c>
      <c r="L23" s="141">
        <f t="shared" si="6"/>
        <v>183787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51103</v>
      </c>
      <c r="S23" s="141">
        <v>0</v>
      </c>
      <c r="T23" s="141">
        <v>44594</v>
      </c>
      <c r="U23" s="141">
        <v>6509</v>
      </c>
      <c r="V23" s="141">
        <v>0</v>
      </c>
      <c r="W23" s="141">
        <f t="shared" si="9"/>
        <v>132684</v>
      </c>
      <c r="X23" s="141">
        <v>59610</v>
      </c>
      <c r="Y23" s="141">
        <v>61760</v>
      </c>
      <c r="Z23" s="141">
        <v>11314</v>
      </c>
      <c r="AA23" s="141">
        <v>0</v>
      </c>
      <c r="AB23" s="141">
        <v>0</v>
      </c>
      <c r="AC23" s="141">
        <v>0</v>
      </c>
      <c r="AD23" s="141">
        <v>0</v>
      </c>
      <c r="AE23" s="141">
        <f t="shared" si="10"/>
        <v>183787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90177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6327</v>
      </c>
      <c r="BP23" s="141">
        <f t="shared" si="26"/>
        <v>183787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51103</v>
      </c>
      <c r="BW23" s="141">
        <f t="shared" si="33"/>
        <v>0</v>
      </c>
      <c r="BX23" s="141">
        <f t="shared" si="34"/>
        <v>44594</v>
      </c>
      <c r="BY23" s="141">
        <f t="shared" si="35"/>
        <v>6509</v>
      </c>
      <c r="BZ23" s="141">
        <f t="shared" si="36"/>
        <v>0</v>
      </c>
      <c r="CA23" s="141">
        <f t="shared" si="37"/>
        <v>132684</v>
      </c>
      <c r="CB23" s="141">
        <f t="shared" si="38"/>
        <v>59610</v>
      </c>
      <c r="CC23" s="141">
        <f t="shared" si="39"/>
        <v>61760</v>
      </c>
      <c r="CD23" s="141">
        <f t="shared" si="40"/>
        <v>11314</v>
      </c>
      <c r="CE23" s="141">
        <f t="shared" si="41"/>
        <v>0</v>
      </c>
      <c r="CF23" s="141">
        <f t="shared" si="42"/>
        <v>90177</v>
      </c>
      <c r="CG23" s="141">
        <f t="shared" si="43"/>
        <v>0</v>
      </c>
      <c r="CH23" s="141">
        <f t="shared" si="44"/>
        <v>0</v>
      </c>
      <c r="CI23" s="141">
        <f t="shared" si="45"/>
        <v>183787</v>
      </c>
    </row>
    <row r="24" spans="1:87" ht="12" customHeight="1">
      <c r="A24" s="142" t="s">
        <v>119</v>
      </c>
      <c r="B24" s="140" t="s">
        <v>342</v>
      </c>
      <c r="C24" s="142" t="s">
        <v>362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2906</v>
      </c>
      <c r="L24" s="141">
        <f t="shared" si="6"/>
        <v>29445</v>
      </c>
      <c r="M24" s="141">
        <f t="shared" si="7"/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29445</v>
      </c>
      <c r="X24" s="141">
        <v>25990</v>
      </c>
      <c r="Y24" s="141">
        <v>3455</v>
      </c>
      <c r="Z24" s="141">
        <v>0</v>
      </c>
      <c r="AA24" s="141">
        <v>0</v>
      </c>
      <c r="AB24" s="141">
        <v>24794</v>
      </c>
      <c r="AC24" s="141">
        <v>0</v>
      </c>
      <c r="AD24" s="141">
        <v>527</v>
      </c>
      <c r="AE24" s="141">
        <f t="shared" si="10"/>
        <v>29972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45026</v>
      </c>
      <c r="BE24" s="141">
        <v>0</v>
      </c>
      <c r="BF24" s="141">
        <v>9</v>
      </c>
      <c r="BG24" s="141">
        <f t="shared" si="17"/>
        <v>9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2906</v>
      </c>
      <c r="BP24" s="141">
        <f t="shared" si="26"/>
        <v>29445</v>
      </c>
      <c r="BQ24" s="141">
        <f t="shared" si="27"/>
        <v>0</v>
      </c>
      <c r="BR24" s="141">
        <f t="shared" si="28"/>
        <v>0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29445</v>
      </c>
      <c r="CB24" s="141">
        <f t="shared" si="38"/>
        <v>25990</v>
      </c>
      <c r="CC24" s="141">
        <f t="shared" si="39"/>
        <v>3455</v>
      </c>
      <c r="CD24" s="141">
        <f t="shared" si="40"/>
        <v>0</v>
      </c>
      <c r="CE24" s="141">
        <f t="shared" si="41"/>
        <v>0</v>
      </c>
      <c r="CF24" s="141">
        <f t="shared" si="42"/>
        <v>69820</v>
      </c>
      <c r="CG24" s="141">
        <f t="shared" si="43"/>
        <v>0</v>
      </c>
      <c r="CH24" s="141">
        <f t="shared" si="44"/>
        <v>536</v>
      </c>
      <c r="CI24" s="141">
        <f t="shared" si="45"/>
        <v>29981</v>
      </c>
    </row>
    <row r="25" spans="1:87" ht="12" customHeight="1">
      <c r="A25" s="142" t="s">
        <v>119</v>
      </c>
      <c r="B25" s="140" t="s">
        <v>343</v>
      </c>
      <c r="C25" s="142" t="s">
        <v>363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3331</v>
      </c>
      <c r="L25" s="141">
        <f t="shared" si="6"/>
        <v>37625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37625</v>
      </c>
      <c r="X25" s="141">
        <v>32779</v>
      </c>
      <c r="Y25" s="141">
        <v>2599</v>
      </c>
      <c r="Z25" s="141">
        <v>0</v>
      </c>
      <c r="AA25" s="141">
        <v>2247</v>
      </c>
      <c r="AB25" s="141">
        <v>34562</v>
      </c>
      <c r="AC25" s="141">
        <v>0</v>
      </c>
      <c r="AD25" s="141">
        <v>6652</v>
      </c>
      <c r="AE25" s="141">
        <f t="shared" si="10"/>
        <v>44277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34397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3331</v>
      </c>
      <c r="BP25" s="141">
        <f t="shared" si="26"/>
        <v>37625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37625</v>
      </c>
      <c r="CB25" s="141">
        <f t="shared" si="38"/>
        <v>32779</v>
      </c>
      <c r="CC25" s="141">
        <f t="shared" si="39"/>
        <v>2599</v>
      </c>
      <c r="CD25" s="141">
        <f t="shared" si="40"/>
        <v>0</v>
      </c>
      <c r="CE25" s="141">
        <f t="shared" si="41"/>
        <v>2247</v>
      </c>
      <c r="CF25" s="141">
        <f t="shared" si="42"/>
        <v>68959</v>
      </c>
      <c r="CG25" s="141">
        <f t="shared" si="43"/>
        <v>0</v>
      </c>
      <c r="CH25" s="141">
        <f t="shared" si="44"/>
        <v>6652</v>
      </c>
      <c r="CI25" s="141">
        <f t="shared" si="45"/>
        <v>44277</v>
      </c>
    </row>
    <row r="26" spans="1:87" ht="12" customHeight="1">
      <c r="A26" s="142" t="s">
        <v>119</v>
      </c>
      <c r="B26" s="140" t="s">
        <v>344</v>
      </c>
      <c r="C26" s="142" t="s">
        <v>364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7702</v>
      </c>
      <c r="L26" s="141">
        <f t="shared" si="6"/>
        <v>116985</v>
      </c>
      <c r="M26" s="141">
        <f t="shared" si="7"/>
        <v>40034</v>
      </c>
      <c r="N26" s="141">
        <v>40034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76951</v>
      </c>
      <c r="X26" s="141">
        <v>68770</v>
      </c>
      <c r="Y26" s="141">
        <v>8181</v>
      </c>
      <c r="Z26" s="141">
        <v>0</v>
      </c>
      <c r="AA26" s="141">
        <v>0</v>
      </c>
      <c r="AB26" s="141">
        <v>73056</v>
      </c>
      <c r="AC26" s="141">
        <v>0</v>
      </c>
      <c r="AD26" s="141">
        <v>19518</v>
      </c>
      <c r="AE26" s="141">
        <f t="shared" si="10"/>
        <v>136503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76649</v>
      </c>
      <c r="AO26" s="141">
        <f t="shared" si="14"/>
        <v>46454</v>
      </c>
      <c r="AP26" s="141">
        <v>46454</v>
      </c>
      <c r="AQ26" s="141">
        <v>0</v>
      </c>
      <c r="AR26" s="141">
        <v>0</v>
      </c>
      <c r="AS26" s="141">
        <v>0</v>
      </c>
      <c r="AT26" s="141">
        <f t="shared" si="15"/>
        <v>15041</v>
      </c>
      <c r="AU26" s="141">
        <v>0</v>
      </c>
      <c r="AV26" s="141">
        <v>15041</v>
      </c>
      <c r="AW26" s="141">
        <v>0</v>
      </c>
      <c r="AX26" s="141">
        <v>0</v>
      </c>
      <c r="AY26" s="141">
        <f t="shared" si="16"/>
        <v>15154</v>
      </c>
      <c r="AZ26" s="141">
        <v>0</v>
      </c>
      <c r="BA26" s="141">
        <v>13881</v>
      </c>
      <c r="BB26" s="141">
        <v>0</v>
      </c>
      <c r="BC26" s="141">
        <v>1273</v>
      </c>
      <c r="BD26" s="141">
        <v>111102</v>
      </c>
      <c r="BE26" s="141">
        <v>0</v>
      </c>
      <c r="BF26" s="141">
        <v>9693</v>
      </c>
      <c r="BG26" s="141">
        <f t="shared" si="17"/>
        <v>86342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7702</v>
      </c>
      <c r="BP26" s="141">
        <f t="shared" si="26"/>
        <v>193634</v>
      </c>
      <c r="BQ26" s="141">
        <f t="shared" si="27"/>
        <v>86488</v>
      </c>
      <c r="BR26" s="141">
        <f t="shared" si="28"/>
        <v>86488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15041</v>
      </c>
      <c r="BW26" s="141">
        <f t="shared" si="33"/>
        <v>0</v>
      </c>
      <c r="BX26" s="141">
        <f t="shared" si="34"/>
        <v>15041</v>
      </c>
      <c r="BY26" s="141">
        <f t="shared" si="35"/>
        <v>0</v>
      </c>
      <c r="BZ26" s="141">
        <f t="shared" si="36"/>
        <v>0</v>
      </c>
      <c r="CA26" s="141">
        <f t="shared" si="37"/>
        <v>92105</v>
      </c>
      <c r="CB26" s="141">
        <f t="shared" si="38"/>
        <v>68770</v>
      </c>
      <c r="CC26" s="141">
        <f t="shared" si="39"/>
        <v>22062</v>
      </c>
      <c r="CD26" s="141">
        <f t="shared" si="40"/>
        <v>0</v>
      </c>
      <c r="CE26" s="141">
        <f t="shared" si="41"/>
        <v>1273</v>
      </c>
      <c r="CF26" s="141">
        <f t="shared" si="42"/>
        <v>184158</v>
      </c>
      <c r="CG26" s="141">
        <f t="shared" si="43"/>
        <v>0</v>
      </c>
      <c r="CH26" s="141">
        <f t="shared" si="44"/>
        <v>29211</v>
      </c>
      <c r="CI26" s="141">
        <f t="shared" si="45"/>
        <v>222845</v>
      </c>
    </row>
    <row r="27" spans="1:87" ht="12" customHeight="1">
      <c r="A27" s="142" t="s">
        <v>119</v>
      </c>
      <c r="B27" s="140" t="s">
        <v>345</v>
      </c>
      <c r="C27" s="142" t="s">
        <v>365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3587</v>
      </c>
      <c r="L27" s="141">
        <f t="shared" si="6"/>
        <v>52806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405</v>
      </c>
      <c r="S27" s="141">
        <v>0</v>
      </c>
      <c r="T27" s="141">
        <v>405</v>
      </c>
      <c r="U27" s="141">
        <v>0</v>
      </c>
      <c r="V27" s="141">
        <v>0</v>
      </c>
      <c r="W27" s="141">
        <f t="shared" si="9"/>
        <v>52401</v>
      </c>
      <c r="X27" s="141">
        <v>52329</v>
      </c>
      <c r="Y27" s="141">
        <v>72</v>
      </c>
      <c r="Z27" s="141">
        <v>0</v>
      </c>
      <c r="AA27" s="141">
        <v>0</v>
      </c>
      <c r="AB27" s="141">
        <v>25493</v>
      </c>
      <c r="AC27" s="141">
        <v>0</v>
      </c>
      <c r="AD27" s="141">
        <v>0</v>
      </c>
      <c r="AE27" s="141">
        <f t="shared" si="10"/>
        <v>52806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43850</v>
      </c>
      <c r="BE27" s="141">
        <v>0</v>
      </c>
      <c r="BF27" s="141">
        <v>50</v>
      </c>
      <c r="BG27" s="141">
        <f t="shared" si="17"/>
        <v>50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3587</v>
      </c>
      <c r="BP27" s="141">
        <f t="shared" si="26"/>
        <v>52806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405</v>
      </c>
      <c r="BW27" s="141">
        <f t="shared" si="33"/>
        <v>0</v>
      </c>
      <c r="BX27" s="141">
        <f t="shared" si="34"/>
        <v>405</v>
      </c>
      <c r="BY27" s="141">
        <f t="shared" si="35"/>
        <v>0</v>
      </c>
      <c r="BZ27" s="141">
        <f t="shared" si="36"/>
        <v>0</v>
      </c>
      <c r="CA27" s="141">
        <f t="shared" si="37"/>
        <v>52401</v>
      </c>
      <c r="CB27" s="141">
        <f t="shared" si="38"/>
        <v>52329</v>
      </c>
      <c r="CC27" s="141">
        <f t="shared" si="39"/>
        <v>72</v>
      </c>
      <c r="CD27" s="141">
        <f t="shared" si="40"/>
        <v>0</v>
      </c>
      <c r="CE27" s="141">
        <f t="shared" si="41"/>
        <v>0</v>
      </c>
      <c r="CF27" s="141">
        <f t="shared" si="42"/>
        <v>69343</v>
      </c>
      <c r="CG27" s="141">
        <f t="shared" si="43"/>
        <v>0</v>
      </c>
      <c r="CH27" s="141">
        <f t="shared" si="44"/>
        <v>50</v>
      </c>
      <c r="CI27" s="141">
        <f t="shared" si="45"/>
        <v>52856</v>
      </c>
    </row>
    <row r="28" spans="1:87" ht="12" customHeight="1">
      <c r="A28" s="142" t="s">
        <v>119</v>
      </c>
      <c r="B28" s="140" t="s">
        <v>368</v>
      </c>
      <c r="C28" s="142" t="s">
        <v>378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/>
      <c r="L28" s="141">
        <f t="shared" si="6"/>
        <v>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0</v>
      </c>
      <c r="X28" s="141">
        <v>0</v>
      </c>
      <c r="Y28" s="141">
        <v>0</v>
      </c>
      <c r="Z28" s="141">
        <v>0</v>
      </c>
      <c r="AA28" s="141">
        <v>0</v>
      </c>
      <c r="AB28" s="141"/>
      <c r="AC28" s="141">
        <v>0</v>
      </c>
      <c r="AD28" s="141">
        <v>0</v>
      </c>
      <c r="AE28" s="141">
        <f t="shared" si="10"/>
        <v>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/>
      <c r="AN28" s="141">
        <f t="shared" si="13"/>
        <v>316763</v>
      </c>
      <c r="AO28" s="141">
        <f t="shared" si="14"/>
        <v>93521</v>
      </c>
      <c r="AP28" s="141">
        <v>93521</v>
      </c>
      <c r="AQ28" s="141">
        <v>0</v>
      </c>
      <c r="AR28" s="141">
        <v>0</v>
      </c>
      <c r="AS28" s="141">
        <v>0</v>
      </c>
      <c r="AT28" s="141">
        <f t="shared" si="15"/>
        <v>210953</v>
      </c>
      <c r="AU28" s="141">
        <v>0</v>
      </c>
      <c r="AV28" s="141">
        <v>210953</v>
      </c>
      <c r="AW28" s="141">
        <v>0</v>
      </c>
      <c r="AX28" s="141">
        <v>0</v>
      </c>
      <c r="AY28" s="141">
        <f t="shared" si="16"/>
        <v>12289</v>
      </c>
      <c r="AZ28" s="141">
        <v>0</v>
      </c>
      <c r="BA28" s="141">
        <v>7340</v>
      </c>
      <c r="BB28" s="141">
        <v>0</v>
      </c>
      <c r="BC28" s="141">
        <v>4949</v>
      </c>
      <c r="BD28" s="141"/>
      <c r="BE28" s="141">
        <v>0</v>
      </c>
      <c r="BF28" s="141">
        <v>9099</v>
      </c>
      <c r="BG28" s="141">
        <f t="shared" si="17"/>
        <v>325862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316763</v>
      </c>
      <c r="BQ28" s="141">
        <f t="shared" si="27"/>
        <v>93521</v>
      </c>
      <c r="BR28" s="141">
        <f t="shared" si="28"/>
        <v>93521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210953</v>
      </c>
      <c r="BW28" s="141">
        <f t="shared" si="33"/>
        <v>0</v>
      </c>
      <c r="BX28" s="141">
        <f t="shared" si="34"/>
        <v>210953</v>
      </c>
      <c r="BY28" s="141">
        <f t="shared" si="35"/>
        <v>0</v>
      </c>
      <c r="BZ28" s="141">
        <f t="shared" si="36"/>
        <v>0</v>
      </c>
      <c r="CA28" s="141">
        <f t="shared" si="37"/>
        <v>12289</v>
      </c>
      <c r="CB28" s="141">
        <f t="shared" si="38"/>
        <v>0</v>
      </c>
      <c r="CC28" s="141">
        <f t="shared" si="39"/>
        <v>7340</v>
      </c>
      <c r="CD28" s="141">
        <f t="shared" si="40"/>
        <v>0</v>
      </c>
      <c r="CE28" s="141">
        <f t="shared" si="41"/>
        <v>4949</v>
      </c>
      <c r="CF28" s="141">
        <f t="shared" si="42"/>
        <v>0</v>
      </c>
      <c r="CG28" s="141">
        <f t="shared" si="43"/>
        <v>0</v>
      </c>
      <c r="CH28" s="141">
        <f t="shared" si="44"/>
        <v>9099</v>
      </c>
      <c r="CI28" s="141">
        <f t="shared" si="45"/>
        <v>325862</v>
      </c>
    </row>
    <row r="29" spans="1:87" ht="12" customHeight="1">
      <c r="A29" s="142" t="s">
        <v>119</v>
      </c>
      <c r="B29" s="140" t="s">
        <v>369</v>
      </c>
      <c r="C29" s="142" t="s">
        <v>379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/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/>
      <c r="AC29" s="141">
        <v>0</v>
      </c>
      <c r="AD29" s="141">
        <v>0</v>
      </c>
      <c r="AE29" s="141">
        <f t="shared" si="10"/>
        <v>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/>
      <c r="AN29" s="141">
        <f t="shared" si="13"/>
        <v>241567</v>
      </c>
      <c r="AO29" s="141">
        <f t="shared" si="14"/>
        <v>68119</v>
      </c>
      <c r="AP29" s="141">
        <v>68119</v>
      </c>
      <c r="AQ29" s="141">
        <v>0</v>
      </c>
      <c r="AR29" s="141">
        <v>0</v>
      </c>
      <c r="AS29" s="141">
        <v>0</v>
      </c>
      <c r="AT29" s="141">
        <f t="shared" si="15"/>
        <v>157172</v>
      </c>
      <c r="AU29" s="141">
        <v>0</v>
      </c>
      <c r="AV29" s="141">
        <v>157172</v>
      </c>
      <c r="AW29" s="141">
        <v>0</v>
      </c>
      <c r="AX29" s="141">
        <v>0</v>
      </c>
      <c r="AY29" s="141">
        <f t="shared" si="16"/>
        <v>16276</v>
      </c>
      <c r="AZ29" s="141">
        <v>3873</v>
      </c>
      <c r="BA29" s="141">
        <v>6072</v>
      </c>
      <c r="BB29" s="141">
        <v>5509</v>
      </c>
      <c r="BC29" s="141">
        <v>822</v>
      </c>
      <c r="BD29" s="141"/>
      <c r="BE29" s="141">
        <v>0</v>
      </c>
      <c r="BF29" s="141">
        <v>0</v>
      </c>
      <c r="BG29" s="141">
        <f t="shared" si="17"/>
        <v>241567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241567</v>
      </c>
      <c r="BQ29" s="141">
        <f t="shared" si="27"/>
        <v>68119</v>
      </c>
      <c r="BR29" s="141">
        <f t="shared" si="28"/>
        <v>68119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157172</v>
      </c>
      <c r="BW29" s="141">
        <f t="shared" si="33"/>
        <v>0</v>
      </c>
      <c r="BX29" s="141">
        <f t="shared" si="34"/>
        <v>157172</v>
      </c>
      <c r="BY29" s="141">
        <f t="shared" si="35"/>
        <v>0</v>
      </c>
      <c r="BZ29" s="141">
        <f t="shared" si="36"/>
        <v>0</v>
      </c>
      <c r="CA29" s="141">
        <f t="shared" si="37"/>
        <v>16276</v>
      </c>
      <c r="CB29" s="141">
        <f t="shared" si="38"/>
        <v>3873</v>
      </c>
      <c r="CC29" s="141">
        <f t="shared" si="39"/>
        <v>6072</v>
      </c>
      <c r="CD29" s="141">
        <f t="shared" si="40"/>
        <v>5509</v>
      </c>
      <c r="CE29" s="141">
        <f t="shared" si="41"/>
        <v>822</v>
      </c>
      <c r="CF29" s="141">
        <f t="shared" si="42"/>
        <v>0</v>
      </c>
      <c r="CG29" s="141">
        <f t="shared" si="43"/>
        <v>0</v>
      </c>
      <c r="CH29" s="141">
        <f t="shared" si="44"/>
        <v>0</v>
      </c>
      <c r="CI29" s="141">
        <f t="shared" si="45"/>
        <v>241567</v>
      </c>
    </row>
    <row r="30" spans="1:87" ht="12" customHeight="1">
      <c r="A30" s="142" t="s">
        <v>119</v>
      </c>
      <c r="B30" s="140" t="s">
        <v>370</v>
      </c>
      <c r="C30" s="142" t="s">
        <v>380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/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/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/>
      <c r="AN30" s="141">
        <f t="shared" si="13"/>
        <v>278079</v>
      </c>
      <c r="AO30" s="141">
        <f t="shared" si="14"/>
        <v>74749</v>
      </c>
      <c r="AP30" s="141">
        <v>52680</v>
      </c>
      <c r="AQ30" s="141">
        <v>0</v>
      </c>
      <c r="AR30" s="141">
        <v>22069</v>
      </c>
      <c r="AS30" s="141">
        <v>0</v>
      </c>
      <c r="AT30" s="141">
        <f t="shared" si="15"/>
        <v>141722</v>
      </c>
      <c r="AU30" s="141">
        <v>0</v>
      </c>
      <c r="AV30" s="141">
        <v>141722</v>
      </c>
      <c r="AW30" s="141">
        <v>0</v>
      </c>
      <c r="AX30" s="141">
        <v>0</v>
      </c>
      <c r="AY30" s="141">
        <f t="shared" si="16"/>
        <v>61608</v>
      </c>
      <c r="AZ30" s="141">
        <v>34861</v>
      </c>
      <c r="BA30" s="141">
        <v>23432</v>
      </c>
      <c r="BB30" s="141">
        <v>0</v>
      </c>
      <c r="BC30" s="141">
        <v>3315</v>
      </c>
      <c r="BD30" s="141"/>
      <c r="BE30" s="141">
        <v>0</v>
      </c>
      <c r="BF30" s="141">
        <v>0</v>
      </c>
      <c r="BG30" s="141">
        <f t="shared" si="17"/>
        <v>278079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278079</v>
      </c>
      <c r="BQ30" s="141">
        <f t="shared" si="27"/>
        <v>74749</v>
      </c>
      <c r="BR30" s="141">
        <f t="shared" si="28"/>
        <v>52680</v>
      </c>
      <c r="BS30" s="141">
        <f t="shared" si="29"/>
        <v>0</v>
      </c>
      <c r="BT30" s="141">
        <f t="shared" si="30"/>
        <v>22069</v>
      </c>
      <c r="BU30" s="141">
        <f t="shared" si="31"/>
        <v>0</v>
      </c>
      <c r="BV30" s="141">
        <f t="shared" si="32"/>
        <v>141722</v>
      </c>
      <c r="BW30" s="141">
        <f t="shared" si="33"/>
        <v>0</v>
      </c>
      <c r="BX30" s="141">
        <f t="shared" si="34"/>
        <v>141722</v>
      </c>
      <c r="BY30" s="141">
        <f t="shared" si="35"/>
        <v>0</v>
      </c>
      <c r="BZ30" s="141">
        <f t="shared" si="36"/>
        <v>0</v>
      </c>
      <c r="CA30" s="141">
        <f t="shared" si="37"/>
        <v>61608</v>
      </c>
      <c r="CB30" s="141">
        <f t="shared" si="38"/>
        <v>34861</v>
      </c>
      <c r="CC30" s="141">
        <f t="shared" si="39"/>
        <v>23432</v>
      </c>
      <c r="CD30" s="141">
        <f t="shared" si="40"/>
        <v>0</v>
      </c>
      <c r="CE30" s="141">
        <f t="shared" si="41"/>
        <v>3315</v>
      </c>
      <c r="CF30" s="141">
        <f t="shared" si="42"/>
        <v>0</v>
      </c>
      <c r="CG30" s="141">
        <f t="shared" si="43"/>
        <v>0</v>
      </c>
      <c r="CH30" s="141">
        <f t="shared" si="44"/>
        <v>0</v>
      </c>
      <c r="CI30" s="141">
        <f t="shared" si="45"/>
        <v>278079</v>
      </c>
    </row>
    <row r="31" spans="1:87" ht="12" customHeight="1">
      <c r="A31" s="142" t="s">
        <v>119</v>
      </c>
      <c r="B31" s="140" t="s">
        <v>371</v>
      </c>
      <c r="C31" s="142" t="s">
        <v>381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/>
      <c r="L31" s="141">
        <f t="shared" si="6"/>
        <v>295173</v>
      </c>
      <c r="M31" s="141">
        <f t="shared" si="7"/>
        <v>109817</v>
      </c>
      <c r="N31" s="141">
        <v>13727</v>
      </c>
      <c r="O31" s="141">
        <v>68636</v>
      </c>
      <c r="P31" s="141">
        <v>27454</v>
      </c>
      <c r="Q31" s="141">
        <v>0</v>
      </c>
      <c r="R31" s="141">
        <f t="shared" si="8"/>
        <v>109604</v>
      </c>
      <c r="S31" s="141">
        <v>6984</v>
      </c>
      <c r="T31" s="141">
        <v>102620</v>
      </c>
      <c r="U31" s="141">
        <v>0</v>
      </c>
      <c r="V31" s="141">
        <v>6714</v>
      </c>
      <c r="W31" s="141">
        <f t="shared" si="9"/>
        <v>69038</v>
      </c>
      <c r="X31" s="141">
        <v>0</v>
      </c>
      <c r="Y31" s="141">
        <v>19770</v>
      </c>
      <c r="Z31" s="141">
        <v>49268</v>
      </c>
      <c r="AA31" s="141">
        <v>0</v>
      </c>
      <c r="AB31" s="141"/>
      <c r="AC31" s="141">
        <v>0</v>
      </c>
      <c r="AD31" s="141">
        <v>163107</v>
      </c>
      <c r="AE31" s="141">
        <f t="shared" si="10"/>
        <v>458280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/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/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295173</v>
      </c>
      <c r="BQ31" s="141">
        <f t="shared" si="27"/>
        <v>109817</v>
      </c>
      <c r="BR31" s="141">
        <f t="shared" si="28"/>
        <v>13727</v>
      </c>
      <c r="BS31" s="141">
        <f t="shared" si="29"/>
        <v>68636</v>
      </c>
      <c r="BT31" s="141">
        <f t="shared" si="30"/>
        <v>27454</v>
      </c>
      <c r="BU31" s="141">
        <f t="shared" si="31"/>
        <v>0</v>
      </c>
      <c r="BV31" s="141">
        <f t="shared" si="32"/>
        <v>109604</v>
      </c>
      <c r="BW31" s="141">
        <f t="shared" si="33"/>
        <v>6984</v>
      </c>
      <c r="BX31" s="141">
        <f t="shared" si="34"/>
        <v>102620</v>
      </c>
      <c r="BY31" s="141">
        <f t="shared" si="35"/>
        <v>0</v>
      </c>
      <c r="BZ31" s="141">
        <f t="shared" si="36"/>
        <v>6714</v>
      </c>
      <c r="CA31" s="141">
        <f t="shared" si="37"/>
        <v>69038</v>
      </c>
      <c r="CB31" s="141">
        <f t="shared" si="38"/>
        <v>0</v>
      </c>
      <c r="CC31" s="141">
        <f t="shared" si="39"/>
        <v>19770</v>
      </c>
      <c r="CD31" s="141">
        <f t="shared" si="40"/>
        <v>49268</v>
      </c>
      <c r="CE31" s="141">
        <f t="shared" si="41"/>
        <v>0</v>
      </c>
      <c r="CF31" s="141">
        <f t="shared" si="42"/>
        <v>0</v>
      </c>
      <c r="CG31" s="141">
        <f t="shared" si="43"/>
        <v>0</v>
      </c>
      <c r="CH31" s="141">
        <f t="shared" si="44"/>
        <v>163107</v>
      </c>
      <c r="CI31" s="141">
        <f t="shared" si="45"/>
        <v>458280</v>
      </c>
    </row>
    <row r="32" spans="1:87" ht="12" customHeight="1">
      <c r="A32" s="142" t="s">
        <v>119</v>
      </c>
      <c r="B32" s="140" t="s">
        <v>372</v>
      </c>
      <c r="C32" s="142" t="s">
        <v>382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/>
      <c r="L32" s="141">
        <f t="shared" si="6"/>
        <v>572574</v>
      </c>
      <c r="M32" s="141">
        <f t="shared" si="7"/>
        <v>51924</v>
      </c>
      <c r="N32" s="141">
        <v>22253</v>
      </c>
      <c r="O32" s="141">
        <v>0</v>
      </c>
      <c r="P32" s="141">
        <v>22253</v>
      </c>
      <c r="Q32" s="141">
        <v>7418</v>
      </c>
      <c r="R32" s="141">
        <f t="shared" si="8"/>
        <v>378525</v>
      </c>
      <c r="S32" s="141">
        <v>0</v>
      </c>
      <c r="T32" s="141">
        <v>364778</v>
      </c>
      <c r="U32" s="141">
        <v>13747</v>
      </c>
      <c r="V32" s="141">
        <v>0</v>
      </c>
      <c r="W32" s="141">
        <f t="shared" si="9"/>
        <v>142125</v>
      </c>
      <c r="X32" s="141">
        <v>0</v>
      </c>
      <c r="Y32" s="141">
        <v>126031</v>
      </c>
      <c r="Z32" s="141">
        <v>2165</v>
      </c>
      <c r="AA32" s="141">
        <v>13929</v>
      </c>
      <c r="AB32" s="141"/>
      <c r="AC32" s="141">
        <v>0</v>
      </c>
      <c r="AD32" s="141">
        <v>61088</v>
      </c>
      <c r="AE32" s="141">
        <f t="shared" si="10"/>
        <v>633662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/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/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572574</v>
      </c>
      <c r="BQ32" s="141">
        <f t="shared" si="27"/>
        <v>51924</v>
      </c>
      <c r="BR32" s="141">
        <f t="shared" si="28"/>
        <v>22253</v>
      </c>
      <c r="BS32" s="141">
        <f t="shared" si="29"/>
        <v>0</v>
      </c>
      <c r="BT32" s="141">
        <f t="shared" si="30"/>
        <v>22253</v>
      </c>
      <c r="BU32" s="141">
        <f t="shared" si="31"/>
        <v>7418</v>
      </c>
      <c r="BV32" s="141">
        <f t="shared" si="32"/>
        <v>378525</v>
      </c>
      <c r="BW32" s="141">
        <f t="shared" si="33"/>
        <v>0</v>
      </c>
      <c r="BX32" s="141">
        <f t="shared" si="34"/>
        <v>364778</v>
      </c>
      <c r="BY32" s="141">
        <f t="shared" si="35"/>
        <v>13747</v>
      </c>
      <c r="BZ32" s="141">
        <f t="shared" si="36"/>
        <v>0</v>
      </c>
      <c r="CA32" s="141">
        <f t="shared" si="37"/>
        <v>142125</v>
      </c>
      <c r="CB32" s="141">
        <f t="shared" si="38"/>
        <v>0</v>
      </c>
      <c r="CC32" s="141">
        <f t="shared" si="39"/>
        <v>126031</v>
      </c>
      <c r="CD32" s="141">
        <f t="shared" si="40"/>
        <v>2165</v>
      </c>
      <c r="CE32" s="141">
        <f t="shared" si="41"/>
        <v>13929</v>
      </c>
      <c r="CF32" s="141">
        <f t="shared" si="42"/>
        <v>0</v>
      </c>
      <c r="CG32" s="141">
        <f t="shared" si="43"/>
        <v>0</v>
      </c>
      <c r="CH32" s="141">
        <f t="shared" si="44"/>
        <v>61088</v>
      </c>
      <c r="CI32" s="141">
        <f t="shared" si="45"/>
        <v>633662</v>
      </c>
    </row>
    <row r="33" spans="1:87" ht="12" customHeight="1">
      <c r="A33" s="142" t="s">
        <v>119</v>
      </c>
      <c r="B33" s="140" t="s">
        <v>373</v>
      </c>
      <c r="C33" s="142" t="s">
        <v>383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/>
      <c r="L33" s="141">
        <f t="shared" si="6"/>
        <v>506688</v>
      </c>
      <c r="M33" s="141">
        <f t="shared" si="7"/>
        <v>118329</v>
      </c>
      <c r="N33" s="141">
        <v>28676</v>
      </c>
      <c r="O33" s="141">
        <v>0</v>
      </c>
      <c r="P33" s="141">
        <v>83194</v>
      </c>
      <c r="Q33" s="141">
        <v>6459</v>
      </c>
      <c r="R33" s="141">
        <f t="shared" si="8"/>
        <v>308950</v>
      </c>
      <c r="S33" s="141">
        <v>125535</v>
      </c>
      <c r="T33" s="141">
        <v>164011</v>
      </c>
      <c r="U33" s="141">
        <v>19404</v>
      </c>
      <c r="V33" s="141">
        <v>0</v>
      </c>
      <c r="W33" s="141">
        <f t="shared" si="9"/>
        <v>79409</v>
      </c>
      <c r="X33" s="141">
        <v>914</v>
      </c>
      <c r="Y33" s="141">
        <v>66530</v>
      </c>
      <c r="Z33" s="141">
        <v>3437</v>
      </c>
      <c r="AA33" s="141">
        <v>8528</v>
      </c>
      <c r="AB33" s="141"/>
      <c r="AC33" s="141">
        <v>0</v>
      </c>
      <c r="AD33" s="141">
        <v>0</v>
      </c>
      <c r="AE33" s="141">
        <f t="shared" si="10"/>
        <v>506688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/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/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506688</v>
      </c>
      <c r="BQ33" s="141">
        <f t="shared" si="27"/>
        <v>118329</v>
      </c>
      <c r="BR33" s="141">
        <f t="shared" si="28"/>
        <v>28676</v>
      </c>
      <c r="BS33" s="141">
        <f t="shared" si="29"/>
        <v>0</v>
      </c>
      <c r="BT33" s="141">
        <f t="shared" si="30"/>
        <v>83194</v>
      </c>
      <c r="BU33" s="141">
        <f t="shared" si="31"/>
        <v>6459</v>
      </c>
      <c r="BV33" s="141">
        <f t="shared" si="32"/>
        <v>308950</v>
      </c>
      <c r="BW33" s="141">
        <f t="shared" si="33"/>
        <v>125535</v>
      </c>
      <c r="BX33" s="141">
        <f t="shared" si="34"/>
        <v>164011</v>
      </c>
      <c r="BY33" s="141">
        <f t="shared" si="35"/>
        <v>19404</v>
      </c>
      <c r="BZ33" s="141">
        <f t="shared" si="36"/>
        <v>0</v>
      </c>
      <c r="CA33" s="141">
        <f t="shared" si="37"/>
        <v>79409</v>
      </c>
      <c r="CB33" s="141">
        <f t="shared" si="38"/>
        <v>914</v>
      </c>
      <c r="CC33" s="141">
        <f t="shared" si="39"/>
        <v>66530</v>
      </c>
      <c r="CD33" s="141">
        <f t="shared" si="40"/>
        <v>3437</v>
      </c>
      <c r="CE33" s="141">
        <f t="shared" si="41"/>
        <v>8528</v>
      </c>
      <c r="CF33" s="141">
        <f t="shared" si="42"/>
        <v>0</v>
      </c>
      <c r="CG33" s="141">
        <f t="shared" si="43"/>
        <v>0</v>
      </c>
      <c r="CH33" s="141">
        <f t="shared" si="44"/>
        <v>0</v>
      </c>
      <c r="CI33" s="141">
        <f t="shared" si="45"/>
        <v>506688</v>
      </c>
    </row>
    <row r="34" spans="1:87" ht="12" customHeight="1">
      <c r="A34" s="142" t="s">
        <v>119</v>
      </c>
      <c r="B34" s="140" t="s">
        <v>374</v>
      </c>
      <c r="C34" s="142" t="s">
        <v>384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/>
      <c r="L34" s="141">
        <f t="shared" si="6"/>
        <v>0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/>
      <c r="AC34" s="141">
        <v>0</v>
      </c>
      <c r="AD34" s="141">
        <v>0</v>
      </c>
      <c r="AE34" s="141">
        <f t="shared" si="10"/>
        <v>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/>
      <c r="AN34" s="141">
        <f t="shared" si="13"/>
        <v>260050</v>
      </c>
      <c r="AO34" s="141">
        <f t="shared" si="14"/>
        <v>14684</v>
      </c>
      <c r="AP34" s="141">
        <v>14684</v>
      </c>
      <c r="AQ34" s="141">
        <v>0</v>
      </c>
      <c r="AR34" s="141">
        <v>0</v>
      </c>
      <c r="AS34" s="141">
        <v>0</v>
      </c>
      <c r="AT34" s="141">
        <f t="shared" si="15"/>
        <v>164548</v>
      </c>
      <c r="AU34" s="141">
        <v>0</v>
      </c>
      <c r="AV34" s="141">
        <v>164548</v>
      </c>
      <c r="AW34" s="141">
        <v>0</v>
      </c>
      <c r="AX34" s="141">
        <v>0</v>
      </c>
      <c r="AY34" s="141">
        <f t="shared" si="16"/>
        <v>80818</v>
      </c>
      <c r="AZ34" s="141">
        <v>578</v>
      </c>
      <c r="BA34" s="141">
        <v>69044</v>
      </c>
      <c r="BB34" s="141">
        <v>0</v>
      </c>
      <c r="BC34" s="141">
        <v>11196</v>
      </c>
      <c r="BD34" s="141"/>
      <c r="BE34" s="141">
        <v>0</v>
      </c>
      <c r="BF34" s="141">
        <v>0</v>
      </c>
      <c r="BG34" s="141">
        <f t="shared" si="17"/>
        <v>260050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260050</v>
      </c>
      <c r="BQ34" s="141">
        <f t="shared" si="27"/>
        <v>14684</v>
      </c>
      <c r="BR34" s="141">
        <f t="shared" si="28"/>
        <v>14684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164548</v>
      </c>
      <c r="BW34" s="141">
        <f t="shared" si="33"/>
        <v>0</v>
      </c>
      <c r="BX34" s="141">
        <f t="shared" si="34"/>
        <v>164548</v>
      </c>
      <c r="BY34" s="141">
        <f t="shared" si="35"/>
        <v>0</v>
      </c>
      <c r="BZ34" s="141">
        <f t="shared" si="36"/>
        <v>0</v>
      </c>
      <c r="CA34" s="141">
        <f t="shared" si="37"/>
        <v>80818</v>
      </c>
      <c r="CB34" s="141">
        <f t="shared" si="38"/>
        <v>578</v>
      </c>
      <c r="CC34" s="141">
        <f t="shared" si="39"/>
        <v>69044</v>
      </c>
      <c r="CD34" s="141">
        <f t="shared" si="40"/>
        <v>0</v>
      </c>
      <c r="CE34" s="141">
        <f t="shared" si="41"/>
        <v>11196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260050</v>
      </c>
    </row>
    <row r="35" spans="1:87" ht="12" customHeight="1">
      <c r="A35" s="142" t="s">
        <v>119</v>
      </c>
      <c r="B35" s="140" t="s">
        <v>375</v>
      </c>
      <c r="C35" s="142" t="s">
        <v>385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/>
      <c r="L35" s="141">
        <f t="shared" si="6"/>
        <v>0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/>
      <c r="AC35" s="141">
        <v>0</v>
      </c>
      <c r="AD35" s="141">
        <v>0</v>
      </c>
      <c r="AE35" s="141">
        <f t="shared" si="10"/>
        <v>0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/>
      <c r="AN35" s="141">
        <f t="shared" si="13"/>
        <v>327034</v>
      </c>
      <c r="AO35" s="141">
        <f t="shared" si="14"/>
        <v>21434</v>
      </c>
      <c r="AP35" s="141">
        <v>21434</v>
      </c>
      <c r="AQ35" s="141">
        <v>0</v>
      </c>
      <c r="AR35" s="141">
        <v>0</v>
      </c>
      <c r="AS35" s="141">
        <v>0</v>
      </c>
      <c r="AT35" s="141">
        <f t="shared" si="15"/>
        <v>236237</v>
      </c>
      <c r="AU35" s="141">
        <v>0</v>
      </c>
      <c r="AV35" s="141">
        <v>236237</v>
      </c>
      <c r="AW35" s="141">
        <v>0</v>
      </c>
      <c r="AX35" s="141">
        <v>0</v>
      </c>
      <c r="AY35" s="141">
        <f t="shared" si="16"/>
        <v>69363</v>
      </c>
      <c r="AZ35" s="141">
        <v>0</v>
      </c>
      <c r="BA35" s="141">
        <v>68874</v>
      </c>
      <c r="BB35" s="141">
        <v>0</v>
      </c>
      <c r="BC35" s="141">
        <v>489</v>
      </c>
      <c r="BD35" s="141"/>
      <c r="BE35" s="141">
        <v>0</v>
      </c>
      <c r="BF35" s="141">
        <v>154151</v>
      </c>
      <c r="BG35" s="141">
        <f t="shared" si="17"/>
        <v>481185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327034</v>
      </c>
      <c r="BQ35" s="141">
        <f t="shared" si="27"/>
        <v>21434</v>
      </c>
      <c r="BR35" s="141">
        <f t="shared" si="28"/>
        <v>21434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236237</v>
      </c>
      <c r="BW35" s="141">
        <f t="shared" si="33"/>
        <v>0</v>
      </c>
      <c r="BX35" s="141">
        <f t="shared" si="34"/>
        <v>236237</v>
      </c>
      <c r="BY35" s="141">
        <f t="shared" si="35"/>
        <v>0</v>
      </c>
      <c r="BZ35" s="141">
        <f t="shared" si="36"/>
        <v>0</v>
      </c>
      <c r="CA35" s="141">
        <f t="shared" si="37"/>
        <v>69363</v>
      </c>
      <c r="CB35" s="141">
        <f t="shared" si="38"/>
        <v>0</v>
      </c>
      <c r="CC35" s="141">
        <f t="shared" si="39"/>
        <v>68874</v>
      </c>
      <c r="CD35" s="141">
        <f t="shared" si="40"/>
        <v>0</v>
      </c>
      <c r="CE35" s="141">
        <f t="shared" si="41"/>
        <v>489</v>
      </c>
      <c r="CF35" s="141">
        <f t="shared" si="42"/>
        <v>0</v>
      </c>
      <c r="CG35" s="141">
        <f t="shared" si="43"/>
        <v>0</v>
      </c>
      <c r="CH35" s="141">
        <f t="shared" si="44"/>
        <v>154151</v>
      </c>
      <c r="CI35" s="141">
        <f t="shared" si="45"/>
        <v>481185</v>
      </c>
    </row>
    <row r="36" spans="1:87" ht="12" customHeight="1">
      <c r="A36" s="142" t="s">
        <v>119</v>
      </c>
      <c r="B36" s="140" t="s">
        <v>376</v>
      </c>
      <c r="C36" s="142" t="s">
        <v>386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1078802</v>
      </c>
      <c r="M36" s="141">
        <f t="shared" si="7"/>
        <v>72465</v>
      </c>
      <c r="N36" s="141">
        <v>66595</v>
      </c>
      <c r="O36" s="141">
        <v>0</v>
      </c>
      <c r="P36" s="141">
        <v>5870</v>
      </c>
      <c r="Q36" s="141">
        <v>0</v>
      </c>
      <c r="R36" s="141">
        <f t="shared" si="8"/>
        <v>97869</v>
      </c>
      <c r="S36" s="141">
        <v>0</v>
      </c>
      <c r="T36" s="141">
        <v>97869</v>
      </c>
      <c r="U36" s="141">
        <v>0</v>
      </c>
      <c r="V36" s="141">
        <v>0</v>
      </c>
      <c r="W36" s="141">
        <f t="shared" si="9"/>
        <v>908468</v>
      </c>
      <c r="X36" s="141">
        <v>12385</v>
      </c>
      <c r="Y36" s="141">
        <v>896083</v>
      </c>
      <c r="Z36" s="141">
        <v>0</v>
      </c>
      <c r="AA36" s="141">
        <v>0</v>
      </c>
      <c r="AB36" s="141"/>
      <c r="AC36" s="141">
        <v>0</v>
      </c>
      <c r="AD36" s="141">
        <v>221310</v>
      </c>
      <c r="AE36" s="141">
        <f t="shared" si="10"/>
        <v>1300112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/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1078802</v>
      </c>
      <c r="BQ36" s="141">
        <f t="shared" si="27"/>
        <v>72465</v>
      </c>
      <c r="BR36" s="141">
        <f t="shared" si="28"/>
        <v>66595</v>
      </c>
      <c r="BS36" s="141">
        <f t="shared" si="29"/>
        <v>0</v>
      </c>
      <c r="BT36" s="141">
        <f t="shared" si="30"/>
        <v>5870</v>
      </c>
      <c r="BU36" s="141">
        <f t="shared" si="31"/>
        <v>0</v>
      </c>
      <c r="BV36" s="141">
        <f t="shared" si="32"/>
        <v>97869</v>
      </c>
      <c r="BW36" s="141">
        <f t="shared" si="33"/>
        <v>0</v>
      </c>
      <c r="BX36" s="141">
        <f t="shared" si="34"/>
        <v>97869</v>
      </c>
      <c r="BY36" s="141">
        <f t="shared" si="35"/>
        <v>0</v>
      </c>
      <c r="BZ36" s="141">
        <f t="shared" si="36"/>
        <v>0</v>
      </c>
      <c r="CA36" s="141">
        <f t="shared" si="37"/>
        <v>908468</v>
      </c>
      <c r="CB36" s="141">
        <f t="shared" si="38"/>
        <v>12385</v>
      </c>
      <c r="CC36" s="141">
        <f t="shared" si="39"/>
        <v>896083</v>
      </c>
      <c r="CD36" s="141">
        <f t="shared" si="40"/>
        <v>0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221310</v>
      </c>
      <c r="CI36" s="141">
        <f t="shared" si="45"/>
        <v>1300112</v>
      </c>
    </row>
    <row r="37" spans="1:87" ht="12" customHeight="1">
      <c r="A37" s="142" t="s">
        <v>119</v>
      </c>
      <c r="B37" s="140" t="s">
        <v>377</v>
      </c>
      <c r="C37" s="142" t="s">
        <v>387</v>
      </c>
      <c r="D37" s="141">
        <f t="shared" si="4"/>
        <v>17430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17430</v>
      </c>
      <c r="K37" s="141"/>
      <c r="L37" s="141">
        <f t="shared" si="6"/>
        <v>45404</v>
      </c>
      <c r="M37" s="141">
        <f t="shared" si="7"/>
        <v>45404</v>
      </c>
      <c r="N37" s="141">
        <v>45404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/>
      <c r="AC37" s="141">
        <v>0</v>
      </c>
      <c r="AD37" s="141">
        <v>11097</v>
      </c>
      <c r="AE37" s="141">
        <f t="shared" si="10"/>
        <v>73931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0</v>
      </c>
      <c r="BH37" s="141">
        <f t="shared" si="18"/>
        <v>17430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17430</v>
      </c>
      <c r="BO37" s="141">
        <f t="shared" si="25"/>
        <v>0</v>
      </c>
      <c r="BP37" s="141">
        <f t="shared" si="26"/>
        <v>45404</v>
      </c>
      <c r="BQ37" s="141">
        <f t="shared" si="27"/>
        <v>45404</v>
      </c>
      <c r="BR37" s="141">
        <f t="shared" si="28"/>
        <v>45404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0</v>
      </c>
      <c r="CB37" s="141">
        <f t="shared" si="38"/>
        <v>0</v>
      </c>
      <c r="CC37" s="141">
        <f t="shared" si="39"/>
        <v>0</v>
      </c>
      <c r="CD37" s="141">
        <f t="shared" si="40"/>
        <v>0</v>
      </c>
      <c r="CE37" s="141">
        <f t="shared" si="41"/>
        <v>0</v>
      </c>
      <c r="CF37" s="141">
        <f t="shared" si="42"/>
        <v>0</v>
      </c>
      <c r="CG37" s="141">
        <f t="shared" si="43"/>
        <v>0</v>
      </c>
      <c r="CH37" s="141">
        <f t="shared" si="44"/>
        <v>11097</v>
      </c>
      <c r="CI37" s="141">
        <f t="shared" si="45"/>
        <v>73931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1" t="s">
        <v>320</v>
      </c>
      <c r="B2" s="151" t="s">
        <v>306</v>
      </c>
      <c r="C2" s="164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2"/>
      <c r="B3" s="152"/>
      <c r="C3" s="165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2"/>
      <c r="B4" s="152"/>
      <c r="C4" s="166"/>
      <c r="D4" s="90" t="s">
        <v>260</v>
      </c>
      <c r="E4" s="7"/>
      <c r="F4" s="82"/>
      <c r="G4" s="90" t="s">
        <v>1</v>
      </c>
      <c r="H4" s="7"/>
      <c r="I4" s="82"/>
      <c r="J4" s="168" t="s">
        <v>317</v>
      </c>
      <c r="K4" s="171" t="s">
        <v>318</v>
      </c>
      <c r="L4" s="90" t="s">
        <v>261</v>
      </c>
      <c r="M4" s="7"/>
      <c r="N4" s="82"/>
      <c r="O4" s="90" t="s">
        <v>1</v>
      </c>
      <c r="P4" s="7"/>
      <c r="Q4" s="82"/>
      <c r="R4" s="168" t="s">
        <v>317</v>
      </c>
      <c r="S4" s="171" t="s">
        <v>318</v>
      </c>
      <c r="T4" s="90" t="s">
        <v>261</v>
      </c>
      <c r="U4" s="7"/>
      <c r="V4" s="82"/>
      <c r="W4" s="90" t="s">
        <v>1</v>
      </c>
      <c r="X4" s="7"/>
      <c r="Y4" s="82"/>
      <c r="Z4" s="168" t="s">
        <v>317</v>
      </c>
      <c r="AA4" s="171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8" t="s">
        <v>317</v>
      </c>
      <c r="AI4" s="171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8" t="s">
        <v>317</v>
      </c>
      <c r="AQ4" s="171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8" t="s">
        <v>317</v>
      </c>
      <c r="AY4" s="171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2"/>
      <c r="B5" s="152"/>
      <c r="C5" s="166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9"/>
      <c r="K5" s="166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9"/>
      <c r="S5" s="166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9"/>
      <c r="AA5" s="166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9"/>
      <c r="AI5" s="166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9"/>
      <c r="AQ5" s="166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9"/>
      <c r="AY5" s="166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3"/>
      <c r="B6" s="153"/>
      <c r="C6" s="167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0"/>
      <c r="K6" s="167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0"/>
      <c r="S6" s="167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0"/>
      <c r="AA6" s="167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0"/>
      <c r="AI6" s="167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0"/>
      <c r="AQ6" s="167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0"/>
      <c r="AY6" s="167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406</v>
      </c>
      <c r="B7" s="140" t="s">
        <v>366</v>
      </c>
      <c r="C7" s="139" t="s">
        <v>367</v>
      </c>
      <c r="D7" s="141">
        <f aca="true" t="shared" si="0" ref="D7:I7">SUM(D8:D27)</f>
        <v>205470</v>
      </c>
      <c r="E7" s="141">
        <f t="shared" si="0"/>
        <v>2619632</v>
      </c>
      <c r="F7" s="141">
        <f t="shared" si="0"/>
        <v>2825102</v>
      </c>
      <c r="G7" s="141">
        <f t="shared" si="0"/>
        <v>0</v>
      </c>
      <c r="H7" s="141">
        <f t="shared" si="0"/>
        <v>1230456</v>
      </c>
      <c r="I7" s="141">
        <f t="shared" si="0"/>
        <v>1230456</v>
      </c>
      <c r="J7" s="143" t="s">
        <v>405</v>
      </c>
      <c r="K7" s="143" t="s">
        <v>405</v>
      </c>
      <c r="L7" s="141">
        <f aca="true" t="shared" si="1" ref="L7:Q7">SUM(L8:L27)</f>
        <v>24765</v>
      </c>
      <c r="M7" s="141">
        <f t="shared" si="1"/>
        <v>1778610</v>
      </c>
      <c r="N7" s="141">
        <f t="shared" si="1"/>
        <v>1803375</v>
      </c>
      <c r="O7" s="141">
        <f t="shared" si="1"/>
        <v>0</v>
      </c>
      <c r="P7" s="141">
        <f t="shared" si="1"/>
        <v>576086</v>
      </c>
      <c r="Q7" s="141">
        <f t="shared" si="1"/>
        <v>576086</v>
      </c>
      <c r="R7" s="143" t="s">
        <v>405</v>
      </c>
      <c r="S7" s="143" t="s">
        <v>405</v>
      </c>
      <c r="T7" s="141">
        <f aca="true" t="shared" si="2" ref="T7:Y7">SUM(T8:T27)</f>
        <v>20164</v>
      </c>
      <c r="U7" s="141">
        <f t="shared" si="2"/>
        <v>551557</v>
      </c>
      <c r="V7" s="141">
        <f t="shared" si="2"/>
        <v>571721</v>
      </c>
      <c r="W7" s="141">
        <f t="shared" si="2"/>
        <v>0</v>
      </c>
      <c r="X7" s="141">
        <f t="shared" si="2"/>
        <v>641754</v>
      </c>
      <c r="Y7" s="141">
        <f t="shared" si="2"/>
        <v>641754</v>
      </c>
      <c r="Z7" s="143" t="s">
        <v>405</v>
      </c>
      <c r="AA7" s="143" t="s">
        <v>405</v>
      </c>
      <c r="AB7" s="141">
        <f>SUM(AB8:AB27)</f>
        <v>160541</v>
      </c>
      <c r="AC7" s="141">
        <f>SUM(AC8:AC27)</f>
        <v>289465</v>
      </c>
      <c r="AD7" s="141">
        <f>SUM(AD8:AD27)</f>
        <v>450006</v>
      </c>
      <c r="AE7" s="141"/>
      <c r="AF7" s="141"/>
      <c r="AG7" s="141"/>
      <c r="AH7" s="143" t="s">
        <v>405</v>
      </c>
      <c r="AI7" s="143" t="s">
        <v>405</v>
      </c>
      <c r="AJ7" s="141">
        <f aca="true" t="shared" si="3" ref="AJ7:AO7">SUM(AJ8:AJ27)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12616</v>
      </c>
      <c r="AO7" s="141">
        <f t="shared" si="3"/>
        <v>12616</v>
      </c>
      <c r="AP7" s="143" t="s">
        <v>405</v>
      </c>
      <c r="AQ7" s="143" t="s">
        <v>405</v>
      </c>
      <c r="AR7" s="141">
        <f aca="true" t="shared" si="4" ref="AR7:AW7">SUM(AR8:AR27)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405</v>
      </c>
      <c r="AY7" s="143" t="s">
        <v>405</v>
      </c>
      <c r="AZ7" s="141">
        <f aca="true" t="shared" si="5" ref="AZ7:BE7">SUM(AZ8:AZ27)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119</v>
      </c>
      <c r="B8" s="140" t="s">
        <v>326</v>
      </c>
      <c r="C8" s="142" t="s">
        <v>346</v>
      </c>
      <c r="D8" s="141">
        <f>SUM(L8,T8,AB8,AJ8,AR8,AZ8)</f>
        <v>0</v>
      </c>
      <c r="E8" s="141">
        <f>SUM(M8,U8,AC8,AK8,AS8,BA8)</f>
        <v>154546</v>
      </c>
      <c r="F8" s="141">
        <f>SUM(D8:E8)</f>
        <v>154546</v>
      </c>
      <c r="G8" s="141">
        <f>SUM(O8,W8,AE8,AM8,AU8,BC8)</f>
        <v>0</v>
      </c>
      <c r="H8" s="141">
        <f>SUM(P8,X8,AF8,AN8,AV8,BD8)</f>
        <v>100619</v>
      </c>
      <c r="I8" s="141">
        <f>SUM(G8:H8)</f>
        <v>100619</v>
      </c>
      <c r="J8" s="143" t="s">
        <v>368</v>
      </c>
      <c r="K8" s="143" t="s">
        <v>388</v>
      </c>
      <c r="L8" s="141">
        <v>0</v>
      </c>
      <c r="M8" s="141">
        <v>0</v>
      </c>
      <c r="N8" s="141">
        <f>SUM(L8,+M8)</f>
        <v>0</v>
      </c>
      <c r="O8" s="141">
        <v>0</v>
      </c>
      <c r="P8" s="141">
        <v>88003</v>
      </c>
      <c r="Q8" s="141">
        <f>SUM(O8,+P8)</f>
        <v>88003</v>
      </c>
      <c r="R8" s="143" t="s">
        <v>371</v>
      </c>
      <c r="S8" s="143" t="s">
        <v>397</v>
      </c>
      <c r="T8" s="141">
        <v>0</v>
      </c>
      <c r="U8" s="141">
        <v>52380</v>
      </c>
      <c r="V8" s="141">
        <f>+SUM(T8,U8)</f>
        <v>52380</v>
      </c>
      <c r="W8" s="141">
        <v>0</v>
      </c>
      <c r="X8" s="141">
        <v>0</v>
      </c>
      <c r="Y8" s="141">
        <f>+SUM(W8,X8)</f>
        <v>0</v>
      </c>
      <c r="Z8" s="143" t="s">
        <v>373</v>
      </c>
      <c r="AA8" s="141" t="s">
        <v>383</v>
      </c>
      <c r="AB8" s="141">
        <v>0</v>
      </c>
      <c r="AC8" s="141">
        <v>102166</v>
      </c>
      <c r="AD8" s="141">
        <f>+SUM(AB8,AC8)</f>
        <v>102166</v>
      </c>
      <c r="AE8" s="141">
        <v>0</v>
      </c>
      <c r="AF8" s="141">
        <v>0</v>
      </c>
      <c r="AG8" s="141">
        <f>SUM(AE8,+AF8)</f>
        <v>0</v>
      </c>
      <c r="AH8" s="143" t="s">
        <v>375</v>
      </c>
      <c r="AI8" s="143" t="s">
        <v>404</v>
      </c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12616</v>
      </c>
      <c r="AO8" s="141">
        <f>SUM(AM8,+AN8)</f>
        <v>12616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119</v>
      </c>
      <c r="B9" s="140" t="s">
        <v>327</v>
      </c>
      <c r="C9" s="142" t="s">
        <v>347</v>
      </c>
      <c r="D9" s="141">
        <f aca="true" t="shared" si="6" ref="D9:D27">SUM(L9,T9,AB9,AJ9,AR9,AZ9)</f>
        <v>0</v>
      </c>
      <c r="E9" s="141">
        <f aca="true" t="shared" si="7" ref="E9:E27">SUM(M9,U9,AC9,AK9,AS9,BA9)</f>
        <v>0</v>
      </c>
      <c r="F9" s="141">
        <f aca="true" t="shared" si="8" ref="F9:F27">SUM(D9:E9)</f>
        <v>0</v>
      </c>
      <c r="G9" s="141">
        <f aca="true" t="shared" si="9" ref="G9:G27">SUM(O9,W9,AE9,AM9,AU9,BC9)</f>
        <v>0</v>
      </c>
      <c r="H9" s="141">
        <f aca="true" t="shared" si="10" ref="H9:H27">SUM(P9,X9,AF9,AN9,AV9,BD9)</f>
        <v>0</v>
      </c>
      <c r="I9" s="141">
        <f aca="true" t="shared" si="11" ref="I9:I27">SUM(G9:H9)</f>
        <v>0</v>
      </c>
      <c r="J9" s="143"/>
      <c r="K9" s="143"/>
      <c r="L9" s="141">
        <v>0</v>
      </c>
      <c r="M9" s="141">
        <v>0</v>
      </c>
      <c r="N9" s="141">
        <f aca="true" t="shared" si="12" ref="N9:N27">SUM(L9,+M9)</f>
        <v>0</v>
      </c>
      <c r="O9" s="141">
        <v>0</v>
      </c>
      <c r="P9" s="141">
        <v>0</v>
      </c>
      <c r="Q9" s="141">
        <f aca="true" t="shared" si="13" ref="Q9:Q27">SUM(O9,+P9)</f>
        <v>0</v>
      </c>
      <c r="R9" s="143"/>
      <c r="S9" s="143"/>
      <c r="T9" s="141">
        <v>0</v>
      </c>
      <c r="U9" s="141">
        <v>0</v>
      </c>
      <c r="V9" s="141">
        <f aca="true" t="shared" si="14" ref="V9:V27">+SUM(T9,U9)</f>
        <v>0</v>
      </c>
      <c r="W9" s="141">
        <v>0</v>
      </c>
      <c r="X9" s="141">
        <v>0</v>
      </c>
      <c r="Y9" s="141">
        <f aca="true" t="shared" si="15" ref="Y9:Y27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27">+SUM(AB9,AC9)</f>
        <v>0</v>
      </c>
      <c r="AE9" s="141">
        <v>0</v>
      </c>
      <c r="AF9" s="141">
        <v>0</v>
      </c>
      <c r="AG9" s="141">
        <f aca="true" t="shared" si="17" ref="AG9:AG27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27">SUM(AJ9,+AK9)</f>
        <v>0</v>
      </c>
      <c r="AM9" s="141">
        <v>0</v>
      </c>
      <c r="AN9" s="141">
        <v>0</v>
      </c>
      <c r="AO9" s="141">
        <f aca="true" t="shared" si="19" ref="AO9:AO27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27">SUM(AR9,+AS9)</f>
        <v>0</v>
      </c>
      <c r="AU9" s="141">
        <v>0</v>
      </c>
      <c r="AV9" s="141">
        <v>0</v>
      </c>
      <c r="AW9" s="141">
        <f aca="true" t="shared" si="21" ref="AW9:AW27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27">SUM(AZ9,BA9)</f>
        <v>0</v>
      </c>
      <c r="BC9" s="141">
        <v>0</v>
      </c>
      <c r="BD9" s="141">
        <v>0</v>
      </c>
      <c r="BE9" s="141">
        <f aca="true" t="shared" si="23" ref="BE9:BE27">SUM(BC9,+BD9)</f>
        <v>0</v>
      </c>
    </row>
    <row r="10" spans="1:57" ht="12" customHeight="1">
      <c r="A10" s="142" t="s">
        <v>119</v>
      </c>
      <c r="B10" s="140" t="s">
        <v>328</v>
      </c>
      <c r="C10" s="142" t="s">
        <v>348</v>
      </c>
      <c r="D10" s="141">
        <f t="shared" si="6"/>
        <v>0</v>
      </c>
      <c r="E10" s="141">
        <f t="shared" si="7"/>
        <v>676056</v>
      </c>
      <c r="F10" s="141">
        <f t="shared" si="8"/>
        <v>676056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 t="s">
        <v>376</v>
      </c>
      <c r="K10" s="143" t="s">
        <v>389</v>
      </c>
      <c r="L10" s="141">
        <v>0</v>
      </c>
      <c r="M10" s="141">
        <v>676056</v>
      </c>
      <c r="N10" s="141">
        <f t="shared" si="12"/>
        <v>676056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119</v>
      </c>
      <c r="B11" s="140" t="s">
        <v>329</v>
      </c>
      <c r="C11" s="142" t="s">
        <v>349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73116</v>
      </c>
      <c r="I11" s="141">
        <f t="shared" si="11"/>
        <v>73116</v>
      </c>
      <c r="J11" s="143" t="s">
        <v>368</v>
      </c>
      <c r="K11" s="143" t="s">
        <v>378</v>
      </c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73116</v>
      </c>
      <c r="Q11" s="141">
        <f t="shared" si="13"/>
        <v>73116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119</v>
      </c>
      <c r="B12" s="140" t="s">
        <v>330</v>
      </c>
      <c r="C12" s="142" t="s">
        <v>350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136475</v>
      </c>
      <c r="I12" s="141">
        <f t="shared" si="11"/>
        <v>136475</v>
      </c>
      <c r="J12" s="143" t="s">
        <v>374</v>
      </c>
      <c r="K12" s="143" t="s">
        <v>384</v>
      </c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136475</v>
      </c>
      <c r="Q12" s="141">
        <f t="shared" si="13"/>
        <v>136475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119</v>
      </c>
      <c r="B13" s="140" t="s">
        <v>331</v>
      </c>
      <c r="C13" s="142" t="s">
        <v>351</v>
      </c>
      <c r="D13" s="141">
        <f t="shared" si="6"/>
        <v>147875</v>
      </c>
      <c r="E13" s="141">
        <f t="shared" si="7"/>
        <v>187299</v>
      </c>
      <c r="F13" s="141">
        <f t="shared" si="8"/>
        <v>335174</v>
      </c>
      <c r="G13" s="141">
        <f t="shared" si="9"/>
        <v>0</v>
      </c>
      <c r="H13" s="141">
        <f t="shared" si="10"/>
        <v>51208</v>
      </c>
      <c r="I13" s="141">
        <f t="shared" si="11"/>
        <v>51208</v>
      </c>
      <c r="J13" s="143" t="s">
        <v>369</v>
      </c>
      <c r="K13" s="143" t="s">
        <v>390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51208</v>
      </c>
      <c r="Q13" s="141">
        <f t="shared" si="13"/>
        <v>51208</v>
      </c>
      <c r="R13" s="143" t="s">
        <v>377</v>
      </c>
      <c r="S13" s="143" t="s">
        <v>387</v>
      </c>
      <c r="T13" s="141">
        <v>13837</v>
      </c>
      <c r="U13" s="141">
        <v>0</v>
      </c>
      <c r="V13" s="141">
        <f t="shared" si="14"/>
        <v>13837</v>
      </c>
      <c r="W13" s="141">
        <v>0</v>
      </c>
      <c r="X13" s="141">
        <v>0</v>
      </c>
      <c r="Y13" s="141">
        <f t="shared" si="15"/>
        <v>0</v>
      </c>
      <c r="Z13" s="143" t="s">
        <v>372</v>
      </c>
      <c r="AA13" s="141" t="s">
        <v>382</v>
      </c>
      <c r="AB13" s="141">
        <v>134038</v>
      </c>
      <c r="AC13" s="141">
        <v>187299</v>
      </c>
      <c r="AD13" s="141">
        <f t="shared" si="16"/>
        <v>321337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119</v>
      </c>
      <c r="B14" s="140" t="s">
        <v>332</v>
      </c>
      <c r="C14" s="142" t="s">
        <v>352</v>
      </c>
      <c r="D14" s="141">
        <f t="shared" si="6"/>
        <v>8977</v>
      </c>
      <c r="E14" s="141">
        <f t="shared" si="7"/>
        <v>119012</v>
      </c>
      <c r="F14" s="141">
        <f t="shared" si="8"/>
        <v>127989</v>
      </c>
      <c r="G14" s="141">
        <f t="shared" si="9"/>
        <v>0</v>
      </c>
      <c r="H14" s="141">
        <f t="shared" si="10"/>
        <v>110168</v>
      </c>
      <c r="I14" s="141">
        <f t="shared" si="11"/>
        <v>110168</v>
      </c>
      <c r="J14" s="143" t="s">
        <v>372</v>
      </c>
      <c r="K14" s="143" t="s">
        <v>382</v>
      </c>
      <c r="L14" s="141">
        <v>0</v>
      </c>
      <c r="M14" s="141">
        <v>119012</v>
      </c>
      <c r="N14" s="141">
        <f t="shared" si="12"/>
        <v>119012</v>
      </c>
      <c r="O14" s="141">
        <v>0</v>
      </c>
      <c r="P14" s="141">
        <v>0</v>
      </c>
      <c r="Q14" s="141">
        <f t="shared" si="13"/>
        <v>0</v>
      </c>
      <c r="R14" s="143" t="s">
        <v>370</v>
      </c>
      <c r="S14" s="143" t="s">
        <v>398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110168</v>
      </c>
      <c r="Y14" s="141">
        <f t="shared" si="15"/>
        <v>110168</v>
      </c>
      <c r="Z14" s="143" t="s">
        <v>377</v>
      </c>
      <c r="AA14" s="141" t="s">
        <v>387</v>
      </c>
      <c r="AB14" s="141">
        <v>8977</v>
      </c>
      <c r="AC14" s="141">
        <v>0</v>
      </c>
      <c r="AD14" s="141">
        <f t="shared" si="16"/>
        <v>8977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119</v>
      </c>
      <c r="B15" s="140" t="s">
        <v>333</v>
      </c>
      <c r="C15" s="142" t="s">
        <v>353</v>
      </c>
      <c r="D15" s="141">
        <f t="shared" si="6"/>
        <v>0</v>
      </c>
      <c r="E15" s="141">
        <f t="shared" si="7"/>
        <v>415501</v>
      </c>
      <c r="F15" s="141">
        <f t="shared" si="8"/>
        <v>415501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 t="s">
        <v>371</v>
      </c>
      <c r="K15" s="143" t="s">
        <v>391</v>
      </c>
      <c r="L15" s="141">
        <v>0</v>
      </c>
      <c r="M15" s="141">
        <v>266620</v>
      </c>
      <c r="N15" s="141">
        <f t="shared" si="12"/>
        <v>266620</v>
      </c>
      <c r="O15" s="141">
        <v>0</v>
      </c>
      <c r="P15" s="141">
        <v>0</v>
      </c>
      <c r="Q15" s="141">
        <f t="shared" si="13"/>
        <v>0</v>
      </c>
      <c r="R15" s="143" t="s">
        <v>368</v>
      </c>
      <c r="S15" s="143" t="s">
        <v>399</v>
      </c>
      <c r="T15" s="141">
        <v>0</v>
      </c>
      <c r="U15" s="141">
        <v>148881</v>
      </c>
      <c r="V15" s="141">
        <f t="shared" si="14"/>
        <v>148881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119</v>
      </c>
      <c r="B16" s="140" t="s">
        <v>334</v>
      </c>
      <c r="C16" s="142" t="s">
        <v>354</v>
      </c>
      <c r="D16" s="141">
        <f t="shared" si="6"/>
        <v>24765</v>
      </c>
      <c r="E16" s="141">
        <f t="shared" si="7"/>
        <v>106786</v>
      </c>
      <c r="F16" s="141">
        <f t="shared" si="8"/>
        <v>131551</v>
      </c>
      <c r="G16" s="141">
        <f t="shared" si="9"/>
        <v>0</v>
      </c>
      <c r="H16" s="141">
        <f t="shared" si="10"/>
        <v>110936</v>
      </c>
      <c r="I16" s="141">
        <f t="shared" si="11"/>
        <v>110936</v>
      </c>
      <c r="J16" s="143" t="s">
        <v>372</v>
      </c>
      <c r="K16" s="143" t="s">
        <v>382</v>
      </c>
      <c r="L16" s="141">
        <v>24765</v>
      </c>
      <c r="M16" s="141">
        <v>106786</v>
      </c>
      <c r="N16" s="141">
        <f t="shared" si="12"/>
        <v>131551</v>
      </c>
      <c r="O16" s="141">
        <v>0</v>
      </c>
      <c r="P16" s="141">
        <v>0</v>
      </c>
      <c r="Q16" s="141">
        <f t="shared" si="13"/>
        <v>0</v>
      </c>
      <c r="R16" s="143" t="s">
        <v>370</v>
      </c>
      <c r="S16" s="143" t="s">
        <v>380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110936</v>
      </c>
      <c r="Y16" s="141">
        <f t="shared" si="15"/>
        <v>110936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119</v>
      </c>
      <c r="B17" s="140" t="s">
        <v>335</v>
      </c>
      <c r="C17" s="142" t="s">
        <v>355</v>
      </c>
      <c r="D17" s="141">
        <f t="shared" si="6"/>
        <v>0</v>
      </c>
      <c r="E17" s="141">
        <f t="shared" si="7"/>
        <v>219463</v>
      </c>
      <c r="F17" s="141">
        <f t="shared" si="8"/>
        <v>219463</v>
      </c>
      <c r="G17" s="141">
        <f t="shared" si="9"/>
        <v>0</v>
      </c>
      <c r="H17" s="141">
        <f t="shared" si="10"/>
        <v>104630</v>
      </c>
      <c r="I17" s="141">
        <f t="shared" si="11"/>
        <v>104630</v>
      </c>
      <c r="J17" s="143" t="s">
        <v>373</v>
      </c>
      <c r="K17" s="143" t="s">
        <v>392</v>
      </c>
      <c r="L17" s="141">
        <v>0</v>
      </c>
      <c r="M17" s="141">
        <v>219463</v>
      </c>
      <c r="N17" s="141">
        <f t="shared" si="12"/>
        <v>219463</v>
      </c>
      <c r="O17" s="141">
        <v>0</v>
      </c>
      <c r="P17" s="141">
        <v>0</v>
      </c>
      <c r="Q17" s="141">
        <f t="shared" si="13"/>
        <v>0</v>
      </c>
      <c r="R17" s="143" t="s">
        <v>375</v>
      </c>
      <c r="S17" s="143" t="s">
        <v>385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104630</v>
      </c>
      <c r="Y17" s="141">
        <f t="shared" si="15"/>
        <v>104630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119</v>
      </c>
      <c r="B18" s="140" t="s">
        <v>336</v>
      </c>
      <c r="C18" s="142" t="s">
        <v>356</v>
      </c>
      <c r="D18" s="141">
        <f t="shared" si="6"/>
        <v>0</v>
      </c>
      <c r="E18" s="141">
        <f t="shared" si="7"/>
        <v>106973</v>
      </c>
      <c r="F18" s="141">
        <f t="shared" si="8"/>
        <v>106973</v>
      </c>
      <c r="G18" s="141">
        <f t="shared" si="9"/>
        <v>0</v>
      </c>
      <c r="H18" s="141">
        <f t="shared" si="10"/>
        <v>33170</v>
      </c>
      <c r="I18" s="141">
        <f t="shared" si="11"/>
        <v>33170</v>
      </c>
      <c r="J18" s="143" t="s">
        <v>373</v>
      </c>
      <c r="K18" s="143" t="s">
        <v>383</v>
      </c>
      <c r="L18" s="141">
        <v>0</v>
      </c>
      <c r="M18" s="141">
        <v>106973</v>
      </c>
      <c r="N18" s="141">
        <f t="shared" si="12"/>
        <v>106973</v>
      </c>
      <c r="O18" s="141">
        <v>0</v>
      </c>
      <c r="P18" s="141">
        <v>0</v>
      </c>
      <c r="Q18" s="141">
        <f t="shared" si="13"/>
        <v>0</v>
      </c>
      <c r="R18" s="143" t="s">
        <v>375</v>
      </c>
      <c r="S18" s="143" t="s">
        <v>385</v>
      </c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33170</v>
      </c>
      <c r="Y18" s="141">
        <f t="shared" si="15"/>
        <v>33170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119</v>
      </c>
      <c r="B19" s="140" t="s">
        <v>337</v>
      </c>
      <c r="C19" s="142" t="s">
        <v>357</v>
      </c>
      <c r="D19" s="141">
        <f t="shared" si="6"/>
        <v>0</v>
      </c>
      <c r="E19" s="141">
        <f t="shared" si="7"/>
        <v>125795</v>
      </c>
      <c r="F19" s="141">
        <f t="shared" si="8"/>
        <v>125795</v>
      </c>
      <c r="G19" s="141">
        <f t="shared" si="9"/>
        <v>0</v>
      </c>
      <c r="H19" s="141">
        <f t="shared" si="10"/>
        <v>48475</v>
      </c>
      <c r="I19" s="141">
        <f t="shared" si="11"/>
        <v>48475</v>
      </c>
      <c r="J19" s="143"/>
      <c r="K19" s="143" t="s">
        <v>393</v>
      </c>
      <c r="L19" s="141">
        <v>0</v>
      </c>
      <c r="M19" s="141">
        <v>125795</v>
      </c>
      <c r="N19" s="141">
        <f t="shared" si="12"/>
        <v>125795</v>
      </c>
      <c r="O19" s="141">
        <v>0</v>
      </c>
      <c r="P19" s="141">
        <v>0</v>
      </c>
      <c r="Q19" s="141">
        <f t="shared" si="13"/>
        <v>0</v>
      </c>
      <c r="R19" s="143"/>
      <c r="S19" s="143" t="s">
        <v>385</v>
      </c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48475</v>
      </c>
      <c r="Y19" s="141">
        <f t="shared" si="15"/>
        <v>48475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119</v>
      </c>
      <c r="B20" s="140" t="s">
        <v>338</v>
      </c>
      <c r="C20" s="142" t="s">
        <v>358</v>
      </c>
      <c r="D20" s="141">
        <f t="shared" si="6"/>
        <v>0</v>
      </c>
      <c r="E20" s="141">
        <f t="shared" si="7"/>
        <v>94266</v>
      </c>
      <c r="F20" s="141">
        <f t="shared" si="8"/>
        <v>94266</v>
      </c>
      <c r="G20" s="141">
        <f t="shared" si="9"/>
        <v>0</v>
      </c>
      <c r="H20" s="141">
        <f t="shared" si="10"/>
        <v>30783</v>
      </c>
      <c r="I20" s="141">
        <f t="shared" si="11"/>
        <v>30783</v>
      </c>
      <c r="J20" s="143" t="s">
        <v>375</v>
      </c>
      <c r="K20" s="143" t="s">
        <v>385</v>
      </c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30783</v>
      </c>
      <c r="Q20" s="141">
        <f t="shared" si="13"/>
        <v>30783</v>
      </c>
      <c r="R20" s="143" t="s">
        <v>376</v>
      </c>
      <c r="S20" s="143" t="s">
        <v>400</v>
      </c>
      <c r="T20" s="141">
        <v>0</v>
      </c>
      <c r="U20" s="141">
        <v>94266</v>
      </c>
      <c r="V20" s="141">
        <f t="shared" si="14"/>
        <v>94266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119</v>
      </c>
      <c r="B21" s="140" t="s">
        <v>339</v>
      </c>
      <c r="C21" s="142" t="s">
        <v>359</v>
      </c>
      <c r="D21" s="141">
        <f t="shared" si="6"/>
        <v>0</v>
      </c>
      <c r="E21" s="141">
        <f t="shared" si="7"/>
        <v>256030</v>
      </c>
      <c r="F21" s="141">
        <f t="shared" si="8"/>
        <v>256030</v>
      </c>
      <c r="G21" s="141">
        <f t="shared" si="9"/>
        <v>0</v>
      </c>
      <c r="H21" s="141">
        <f t="shared" si="10"/>
        <v>106324</v>
      </c>
      <c r="I21" s="141">
        <f t="shared" si="11"/>
        <v>106324</v>
      </c>
      <c r="J21" s="143" t="s">
        <v>375</v>
      </c>
      <c r="K21" s="143" t="s">
        <v>385</v>
      </c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106324</v>
      </c>
      <c r="Q21" s="141">
        <f t="shared" si="13"/>
        <v>106324</v>
      </c>
      <c r="R21" s="143" t="s">
        <v>376</v>
      </c>
      <c r="S21" s="143" t="s">
        <v>386</v>
      </c>
      <c r="T21" s="141">
        <v>0</v>
      </c>
      <c r="U21" s="141">
        <v>256030</v>
      </c>
      <c r="V21" s="141">
        <f t="shared" si="14"/>
        <v>256030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119</v>
      </c>
      <c r="B22" s="140" t="s">
        <v>340</v>
      </c>
      <c r="C22" s="142" t="s">
        <v>360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0</v>
      </c>
      <c r="H22" s="141">
        <f t="shared" si="10"/>
        <v>0</v>
      </c>
      <c r="I22" s="141">
        <f t="shared" si="11"/>
        <v>0</v>
      </c>
      <c r="J22" s="143"/>
      <c r="K22" s="143"/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119</v>
      </c>
      <c r="B23" s="140" t="s">
        <v>341</v>
      </c>
      <c r="C23" s="142" t="s">
        <v>361</v>
      </c>
      <c r="D23" s="141">
        <f t="shared" si="6"/>
        <v>6327</v>
      </c>
      <c r="E23" s="141">
        <f t="shared" si="7"/>
        <v>0</v>
      </c>
      <c r="F23" s="141">
        <f t="shared" si="8"/>
        <v>6327</v>
      </c>
      <c r="G23" s="141">
        <f t="shared" si="9"/>
        <v>0</v>
      </c>
      <c r="H23" s="141">
        <f t="shared" si="10"/>
        <v>90177</v>
      </c>
      <c r="I23" s="141">
        <f t="shared" si="11"/>
        <v>90177</v>
      </c>
      <c r="J23" s="143" t="s">
        <v>374</v>
      </c>
      <c r="K23" s="144" t="s">
        <v>394</v>
      </c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90177</v>
      </c>
      <c r="Q23" s="141">
        <f t="shared" si="13"/>
        <v>90177</v>
      </c>
      <c r="R23" s="143" t="s">
        <v>377</v>
      </c>
      <c r="S23" s="144" t="s">
        <v>401</v>
      </c>
      <c r="T23" s="141">
        <v>6327</v>
      </c>
      <c r="U23" s="141">
        <v>0</v>
      </c>
      <c r="V23" s="141">
        <f t="shared" si="14"/>
        <v>6327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119</v>
      </c>
      <c r="B24" s="140" t="s">
        <v>342</v>
      </c>
      <c r="C24" s="142" t="s">
        <v>362</v>
      </c>
      <c r="D24" s="141">
        <f t="shared" si="6"/>
        <v>2906</v>
      </c>
      <c r="E24" s="141">
        <f t="shared" si="7"/>
        <v>24794</v>
      </c>
      <c r="F24" s="141">
        <f t="shared" si="8"/>
        <v>27700</v>
      </c>
      <c r="G24" s="141">
        <f t="shared" si="9"/>
        <v>0</v>
      </c>
      <c r="H24" s="141">
        <f t="shared" si="10"/>
        <v>45026</v>
      </c>
      <c r="I24" s="141">
        <f t="shared" si="11"/>
        <v>45026</v>
      </c>
      <c r="J24" s="143" t="s">
        <v>372</v>
      </c>
      <c r="K24" s="143" t="s">
        <v>395</v>
      </c>
      <c r="L24" s="141">
        <v>0</v>
      </c>
      <c r="M24" s="141">
        <v>24794</v>
      </c>
      <c r="N24" s="141">
        <f t="shared" si="12"/>
        <v>24794</v>
      </c>
      <c r="O24" s="141">
        <v>0</v>
      </c>
      <c r="P24" s="141">
        <v>0</v>
      </c>
      <c r="Q24" s="141">
        <f t="shared" si="13"/>
        <v>0</v>
      </c>
      <c r="R24" s="143" t="s">
        <v>369</v>
      </c>
      <c r="S24" s="143" t="s">
        <v>379</v>
      </c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45026</v>
      </c>
      <c r="Y24" s="141">
        <f t="shared" si="15"/>
        <v>45026</v>
      </c>
      <c r="Z24" s="143" t="s">
        <v>377</v>
      </c>
      <c r="AA24" s="141" t="s">
        <v>387</v>
      </c>
      <c r="AB24" s="141">
        <v>2906</v>
      </c>
      <c r="AC24" s="141">
        <v>0</v>
      </c>
      <c r="AD24" s="141">
        <f t="shared" si="16"/>
        <v>2906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119</v>
      </c>
      <c r="B25" s="140" t="s">
        <v>343</v>
      </c>
      <c r="C25" s="142" t="s">
        <v>363</v>
      </c>
      <c r="D25" s="141">
        <f t="shared" si="6"/>
        <v>3331</v>
      </c>
      <c r="E25" s="141">
        <f t="shared" si="7"/>
        <v>34562</v>
      </c>
      <c r="F25" s="141">
        <f t="shared" si="8"/>
        <v>37893</v>
      </c>
      <c r="G25" s="141">
        <f t="shared" si="9"/>
        <v>0</v>
      </c>
      <c r="H25" s="141">
        <f t="shared" si="10"/>
        <v>34397</v>
      </c>
      <c r="I25" s="141">
        <f t="shared" si="11"/>
        <v>34397</v>
      </c>
      <c r="J25" s="143" t="s">
        <v>372</v>
      </c>
      <c r="K25" s="143" t="s">
        <v>382</v>
      </c>
      <c r="L25" s="141">
        <v>0</v>
      </c>
      <c r="M25" s="141">
        <v>34562</v>
      </c>
      <c r="N25" s="141">
        <f t="shared" si="12"/>
        <v>34562</v>
      </c>
      <c r="O25" s="141">
        <v>0</v>
      </c>
      <c r="P25" s="141">
        <v>0</v>
      </c>
      <c r="Q25" s="141">
        <f t="shared" si="13"/>
        <v>0</v>
      </c>
      <c r="R25" s="143" t="s">
        <v>369</v>
      </c>
      <c r="S25" s="143" t="s">
        <v>390</v>
      </c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34397</v>
      </c>
      <c r="Y25" s="141">
        <f t="shared" si="15"/>
        <v>34397</v>
      </c>
      <c r="Z25" s="143" t="s">
        <v>377</v>
      </c>
      <c r="AA25" s="141" t="s">
        <v>387</v>
      </c>
      <c r="AB25" s="141">
        <v>3331</v>
      </c>
      <c r="AC25" s="141">
        <v>0</v>
      </c>
      <c r="AD25" s="141">
        <f t="shared" si="16"/>
        <v>3331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119</v>
      </c>
      <c r="B26" s="140" t="s">
        <v>344</v>
      </c>
      <c r="C26" s="142" t="s">
        <v>364</v>
      </c>
      <c r="D26" s="141">
        <f t="shared" si="6"/>
        <v>7702</v>
      </c>
      <c r="E26" s="141">
        <f t="shared" si="7"/>
        <v>73056</v>
      </c>
      <c r="F26" s="141">
        <f t="shared" si="8"/>
        <v>80758</v>
      </c>
      <c r="G26" s="141">
        <f t="shared" si="9"/>
        <v>0</v>
      </c>
      <c r="H26" s="141">
        <f t="shared" si="10"/>
        <v>111102</v>
      </c>
      <c r="I26" s="141">
        <f t="shared" si="11"/>
        <v>111102</v>
      </c>
      <c r="J26" s="143" t="s">
        <v>372</v>
      </c>
      <c r="K26" s="144" t="s">
        <v>396</v>
      </c>
      <c r="L26" s="141">
        <v>0</v>
      </c>
      <c r="M26" s="141">
        <v>73056</v>
      </c>
      <c r="N26" s="141">
        <f t="shared" si="12"/>
        <v>73056</v>
      </c>
      <c r="O26" s="141">
        <v>0</v>
      </c>
      <c r="P26" s="141">
        <v>0</v>
      </c>
      <c r="Q26" s="141">
        <f t="shared" si="13"/>
        <v>0</v>
      </c>
      <c r="R26" s="143" t="s">
        <v>369</v>
      </c>
      <c r="S26" s="144" t="s">
        <v>402</v>
      </c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111102</v>
      </c>
      <c r="Y26" s="141">
        <f t="shared" si="15"/>
        <v>111102</v>
      </c>
      <c r="Z26" s="143"/>
      <c r="AA26" s="141" t="s">
        <v>403</v>
      </c>
      <c r="AB26" s="141">
        <v>7702</v>
      </c>
      <c r="AC26" s="141">
        <v>0</v>
      </c>
      <c r="AD26" s="141">
        <f t="shared" si="16"/>
        <v>7702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119</v>
      </c>
      <c r="B27" s="140" t="s">
        <v>345</v>
      </c>
      <c r="C27" s="142" t="s">
        <v>365</v>
      </c>
      <c r="D27" s="141">
        <f t="shared" si="6"/>
        <v>3587</v>
      </c>
      <c r="E27" s="141">
        <f t="shared" si="7"/>
        <v>25493</v>
      </c>
      <c r="F27" s="141">
        <f t="shared" si="8"/>
        <v>29080</v>
      </c>
      <c r="G27" s="141">
        <f t="shared" si="9"/>
        <v>0</v>
      </c>
      <c r="H27" s="141">
        <f t="shared" si="10"/>
        <v>43850</v>
      </c>
      <c r="I27" s="141">
        <f t="shared" si="11"/>
        <v>43850</v>
      </c>
      <c r="J27" s="143" t="s">
        <v>372</v>
      </c>
      <c r="K27" s="143" t="s">
        <v>382</v>
      </c>
      <c r="L27" s="141">
        <v>0</v>
      </c>
      <c r="M27" s="141">
        <v>25493</v>
      </c>
      <c r="N27" s="141">
        <f t="shared" si="12"/>
        <v>25493</v>
      </c>
      <c r="O27" s="141">
        <v>0</v>
      </c>
      <c r="P27" s="141">
        <v>0</v>
      </c>
      <c r="Q27" s="141">
        <f t="shared" si="13"/>
        <v>0</v>
      </c>
      <c r="R27" s="143" t="s">
        <v>370</v>
      </c>
      <c r="S27" s="143" t="s">
        <v>380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43850</v>
      </c>
      <c r="Y27" s="141">
        <f t="shared" si="15"/>
        <v>43850</v>
      </c>
      <c r="Z27" s="143" t="s">
        <v>377</v>
      </c>
      <c r="AA27" s="141" t="s">
        <v>387</v>
      </c>
      <c r="AB27" s="141">
        <v>3587</v>
      </c>
      <c r="AC27" s="141">
        <v>0</v>
      </c>
      <c r="AD27" s="141">
        <f t="shared" si="16"/>
        <v>3587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1" t="s">
        <v>320</v>
      </c>
      <c r="B2" s="151" t="s">
        <v>306</v>
      </c>
      <c r="C2" s="164" t="s">
        <v>319</v>
      </c>
      <c r="D2" s="176" t="s">
        <v>271</v>
      </c>
      <c r="E2" s="177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2"/>
      <c r="B3" s="152"/>
      <c r="C3" s="165"/>
      <c r="D3" s="178"/>
      <c r="E3" s="179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2"/>
      <c r="B4" s="152"/>
      <c r="C4" s="166"/>
      <c r="D4" s="161" t="s">
        <v>262</v>
      </c>
      <c r="E4" s="161" t="s">
        <v>1</v>
      </c>
      <c r="F4" s="173" t="s">
        <v>324</v>
      </c>
      <c r="G4" s="161" t="s">
        <v>302</v>
      </c>
      <c r="H4" s="161" t="s">
        <v>263</v>
      </c>
      <c r="I4" s="161" t="s">
        <v>1</v>
      </c>
      <c r="J4" s="173" t="s">
        <v>324</v>
      </c>
      <c r="K4" s="161" t="s">
        <v>302</v>
      </c>
      <c r="L4" s="161" t="s">
        <v>263</v>
      </c>
      <c r="M4" s="161" t="s">
        <v>1</v>
      </c>
      <c r="N4" s="173" t="s">
        <v>324</v>
      </c>
      <c r="O4" s="161" t="s">
        <v>302</v>
      </c>
      <c r="P4" s="161" t="s">
        <v>263</v>
      </c>
      <c r="Q4" s="161" t="s">
        <v>1</v>
      </c>
      <c r="R4" s="173" t="s">
        <v>324</v>
      </c>
      <c r="S4" s="161" t="s">
        <v>302</v>
      </c>
      <c r="T4" s="161" t="s">
        <v>263</v>
      </c>
      <c r="U4" s="161" t="s">
        <v>1</v>
      </c>
      <c r="V4" s="173" t="s">
        <v>324</v>
      </c>
      <c r="W4" s="161" t="s">
        <v>302</v>
      </c>
      <c r="X4" s="161" t="s">
        <v>263</v>
      </c>
      <c r="Y4" s="161" t="s">
        <v>1</v>
      </c>
      <c r="Z4" s="173" t="s">
        <v>324</v>
      </c>
      <c r="AA4" s="161" t="s">
        <v>302</v>
      </c>
      <c r="AB4" s="161" t="s">
        <v>263</v>
      </c>
      <c r="AC4" s="161" t="s">
        <v>1</v>
      </c>
      <c r="AD4" s="173" t="s">
        <v>324</v>
      </c>
      <c r="AE4" s="161" t="s">
        <v>302</v>
      </c>
      <c r="AF4" s="161" t="s">
        <v>263</v>
      </c>
      <c r="AG4" s="161" t="s">
        <v>1</v>
      </c>
      <c r="AH4" s="173" t="s">
        <v>324</v>
      </c>
      <c r="AI4" s="161" t="s">
        <v>302</v>
      </c>
      <c r="AJ4" s="161" t="s">
        <v>263</v>
      </c>
      <c r="AK4" s="161" t="s">
        <v>1</v>
      </c>
      <c r="AL4" s="173" t="s">
        <v>324</v>
      </c>
      <c r="AM4" s="161" t="s">
        <v>302</v>
      </c>
      <c r="AN4" s="161" t="s">
        <v>263</v>
      </c>
      <c r="AO4" s="161" t="s">
        <v>1</v>
      </c>
      <c r="AP4" s="173" t="s">
        <v>324</v>
      </c>
      <c r="AQ4" s="161" t="s">
        <v>302</v>
      </c>
      <c r="AR4" s="161" t="s">
        <v>263</v>
      </c>
      <c r="AS4" s="161" t="s">
        <v>1</v>
      </c>
      <c r="AT4" s="173" t="s">
        <v>324</v>
      </c>
      <c r="AU4" s="161" t="s">
        <v>302</v>
      </c>
      <c r="AV4" s="161" t="s">
        <v>263</v>
      </c>
      <c r="AW4" s="161" t="s">
        <v>1</v>
      </c>
      <c r="AX4" s="173" t="s">
        <v>324</v>
      </c>
      <c r="AY4" s="161" t="s">
        <v>302</v>
      </c>
      <c r="AZ4" s="161" t="s">
        <v>263</v>
      </c>
      <c r="BA4" s="161" t="s">
        <v>1</v>
      </c>
      <c r="BB4" s="173" t="s">
        <v>324</v>
      </c>
      <c r="BC4" s="161" t="s">
        <v>302</v>
      </c>
      <c r="BD4" s="161" t="s">
        <v>263</v>
      </c>
      <c r="BE4" s="161" t="s">
        <v>1</v>
      </c>
      <c r="BF4" s="173" t="s">
        <v>324</v>
      </c>
      <c r="BG4" s="161" t="s">
        <v>302</v>
      </c>
      <c r="BH4" s="161" t="s">
        <v>263</v>
      </c>
      <c r="BI4" s="161" t="s">
        <v>1</v>
      </c>
      <c r="BJ4" s="173" t="s">
        <v>324</v>
      </c>
      <c r="BK4" s="161" t="s">
        <v>302</v>
      </c>
      <c r="BL4" s="161" t="s">
        <v>263</v>
      </c>
      <c r="BM4" s="161" t="s">
        <v>1</v>
      </c>
      <c r="BN4" s="173" t="s">
        <v>324</v>
      </c>
      <c r="BO4" s="161" t="s">
        <v>302</v>
      </c>
      <c r="BP4" s="161" t="s">
        <v>263</v>
      </c>
      <c r="BQ4" s="161" t="s">
        <v>1</v>
      </c>
      <c r="BR4" s="173" t="s">
        <v>324</v>
      </c>
      <c r="BS4" s="161" t="s">
        <v>302</v>
      </c>
      <c r="BT4" s="161" t="s">
        <v>263</v>
      </c>
      <c r="BU4" s="161" t="s">
        <v>1</v>
      </c>
      <c r="BV4" s="173" t="s">
        <v>324</v>
      </c>
      <c r="BW4" s="161" t="s">
        <v>302</v>
      </c>
      <c r="BX4" s="161" t="s">
        <v>263</v>
      </c>
      <c r="BY4" s="161" t="s">
        <v>1</v>
      </c>
      <c r="BZ4" s="173" t="s">
        <v>324</v>
      </c>
      <c r="CA4" s="161" t="s">
        <v>302</v>
      </c>
      <c r="CB4" s="161" t="s">
        <v>263</v>
      </c>
      <c r="CC4" s="161" t="s">
        <v>1</v>
      </c>
      <c r="CD4" s="173" t="s">
        <v>324</v>
      </c>
      <c r="CE4" s="161" t="s">
        <v>302</v>
      </c>
      <c r="CF4" s="161" t="s">
        <v>263</v>
      </c>
      <c r="CG4" s="161" t="s">
        <v>1</v>
      </c>
      <c r="CH4" s="173" t="s">
        <v>324</v>
      </c>
      <c r="CI4" s="161" t="s">
        <v>302</v>
      </c>
      <c r="CJ4" s="161" t="s">
        <v>263</v>
      </c>
      <c r="CK4" s="161" t="s">
        <v>1</v>
      </c>
      <c r="CL4" s="173" t="s">
        <v>324</v>
      </c>
      <c r="CM4" s="161" t="s">
        <v>302</v>
      </c>
      <c r="CN4" s="161" t="s">
        <v>263</v>
      </c>
      <c r="CO4" s="161" t="s">
        <v>1</v>
      </c>
      <c r="CP4" s="173" t="s">
        <v>324</v>
      </c>
      <c r="CQ4" s="161" t="s">
        <v>302</v>
      </c>
      <c r="CR4" s="161" t="s">
        <v>263</v>
      </c>
      <c r="CS4" s="161" t="s">
        <v>1</v>
      </c>
      <c r="CT4" s="173" t="s">
        <v>324</v>
      </c>
      <c r="CU4" s="161" t="s">
        <v>302</v>
      </c>
      <c r="CV4" s="161" t="s">
        <v>263</v>
      </c>
      <c r="CW4" s="161" t="s">
        <v>1</v>
      </c>
      <c r="CX4" s="173" t="s">
        <v>324</v>
      </c>
      <c r="CY4" s="161" t="s">
        <v>302</v>
      </c>
      <c r="CZ4" s="161" t="s">
        <v>263</v>
      </c>
      <c r="DA4" s="161" t="s">
        <v>1</v>
      </c>
      <c r="DB4" s="173" t="s">
        <v>324</v>
      </c>
      <c r="DC4" s="161" t="s">
        <v>302</v>
      </c>
      <c r="DD4" s="161" t="s">
        <v>263</v>
      </c>
      <c r="DE4" s="161" t="s">
        <v>1</v>
      </c>
      <c r="DF4" s="173" t="s">
        <v>324</v>
      </c>
      <c r="DG4" s="161" t="s">
        <v>302</v>
      </c>
      <c r="DH4" s="161" t="s">
        <v>263</v>
      </c>
      <c r="DI4" s="161" t="s">
        <v>1</v>
      </c>
      <c r="DJ4" s="173" t="s">
        <v>324</v>
      </c>
      <c r="DK4" s="161" t="s">
        <v>302</v>
      </c>
      <c r="DL4" s="161" t="s">
        <v>263</v>
      </c>
      <c r="DM4" s="161" t="s">
        <v>1</v>
      </c>
      <c r="DN4" s="173" t="s">
        <v>324</v>
      </c>
      <c r="DO4" s="161" t="s">
        <v>302</v>
      </c>
      <c r="DP4" s="161" t="s">
        <v>263</v>
      </c>
      <c r="DQ4" s="161" t="s">
        <v>1</v>
      </c>
      <c r="DR4" s="173" t="s">
        <v>324</v>
      </c>
      <c r="DS4" s="161" t="s">
        <v>302</v>
      </c>
      <c r="DT4" s="161" t="s">
        <v>263</v>
      </c>
      <c r="DU4" s="161" t="s">
        <v>1</v>
      </c>
    </row>
    <row r="5" spans="1:125" s="47" customFormat="1" ht="13.5">
      <c r="A5" s="162"/>
      <c r="B5" s="152"/>
      <c r="C5" s="166"/>
      <c r="D5" s="162"/>
      <c r="E5" s="162"/>
      <c r="F5" s="174"/>
      <c r="G5" s="162"/>
      <c r="H5" s="162"/>
      <c r="I5" s="162"/>
      <c r="J5" s="174"/>
      <c r="K5" s="162"/>
      <c r="L5" s="162"/>
      <c r="M5" s="162"/>
      <c r="N5" s="174"/>
      <c r="O5" s="162"/>
      <c r="P5" s="162"/>
      <c r="Q5" s="162"/>
      <c r="R5" s="174"/>
      <c r="S5" s="162"/>
      <c r="T5" s="162"/>
      <c r="U5" s="162"/>
      <c r="V5" s="174"/>
      <c r="W5" s="162"/>
      <c r="X5" s="162"/>
      <c r="Y5" s="162"/>
      <c r="Z5" s="174"/>
      <c r="AA5" s="162"/>
      <c r="AB5" s="162"/>
      <c r="AC5" s="162"/>
      <c r="AD5" s="174"/>
      <c r="AE5" s="162"/>
      <c r="AF5" s="162"/>
      <c r="AG5" s="162"/>
      <c r="AH5" s="174"/>
      <c r="AI5" s="162"/>
      <c r="AJ5" s="162"/>
      <c r="AK5" s="162"/>
      <c r="AL5" s="174"/>
      <c r="AM5" s="162"/>
      <c r="AN5" s="162"/>
      <c r="AO5" s="162"/>
      <c r="AP5" s="174"/>
      <c r="AQ5" s="162"/>
      <c r="AR5" s="162"/>
      <c r="AS5" s="162"/>
      <c r="AT5" s="174"/>
      <c r="AU5" s="162"/>
      <c r="AV5" s="162"/>
      <c r="AW5" s="162"/>
      <c r="AX5" s="174"/>
      <c r="AY5" s="162"/>
      <c r="AZ5" s="162"/>
      <c r="BA5" s="162"/>
      <c r="BB5" s="174"/>
      <c r="BC5" s="162"/>
      <c r="BD5" s="162"/>
      <c r="BE5" s="162"/>
      <c r="BF5" s="174"/>
      <c r="BG5" s="162"/>
      <c r="BH5" s="162"/>
      <c r="BI5" s="162"/>
      <c r="BJ5" s="174"/>
      <c r="BK5" s="162"/>
      <c r="BL5" s="162"/>
      <c r="BM5" s="162"/>
      <c r="BN5" s="174"/>
      <c r="BO5" s="162"/>
      <c r="BP5" s="162"/>
      <c r="BQ5" s="162"/>
      <c r="BR5" s="174"/>
      <c r="BS5" s="162"/>
      <c r="BT5" s="162"/>
      <c r="BU5" s="162"/>
      <c r="BV5" s="174"/>
      <c r="BW5" s="162"/>
      <c r="BX5" s="162"/>
      <c r="BY5" s="162"/>
      <c r="BZ5" s="174"/>
      <c r="CA5" s="162"/>
      <c r="CB5" s="162"/>
      <c r="CC5" s="162"/>
      <c r="CD5" s="174"/>
      <c r="CE5" s="162"/>
      <c r="CF5" s="162"/>
      <c r="CG5" s="162"/>
      <c r="CH5" s="174"/>
      <c r="CI5" s="162"/>
      <c r="CJ5" s="162"/>
      <c r="CK5" s="162"/>
      <c r="CL5" s="174"/>
      <c r="CM5" s="162"/>
      <c r="CN5" s="162"/>
      <c r="CO5" s="162"/>
      <c r="CP5" s="174"/>
      <c r="CQ5" s="162"/>
      <c r="CR5" s="162"/>
      <c r="CS5" s="162"/>
      <c r="CT5" s="174"/>
      <c r="CU5" s="162"/>
      <c r="CV5" s="162"/>
      <c r="CW5" s="162"/>
      <c r="CX5" s="174"/>
      <c r="CY5" s="162"/>
      <c r="CZ5" s="162"/>
      <c r="DA5" s="162"/>
      <c r="DB5" s="174"/>
      <c r="DC5" s="162"/>
      <c r="DD5" s="162"/>
      <c r="DE5" s="162"/>
      <c r="DF5" s="174"/>
      <c r="DG5" s="162"/>
      <c r="DH5" s="162"/>
      <c r="DI5" s="162"/>
      <c r="DJ5" s="174"/>
      <c r="DK5" s="162"/>
      <c r="DL5" s="162"/>
      <c r="DM5" s="162"/>
      <c r="DN5" s="174"/>
      <c r="DO5" s="162"/>
      <c r="DP5" s="162"/>
      <c r="DQ5" s="162"/>
      <c r="DR5" s="174"/>
      <c r="DS5" s="162"/>
      <c r="DT5" s="162"/>
      <c r="DU5" s="162"/>
    </row>
    <row r="6" spans="1:125" s="118" customFormat="1" ht="13.5">
      <c r="A6" s="172"/>
      <c r="B6" s="153"/>
      <c r="C6" s="167"/>
      <c r="D6" s="123" t="s">
        <v>29</v>
      </c>
      <c r="E6" s="123" t="s">
        <v>29</v>
      </c>
      <c r="F6" s="175"/>
      <c r="G6" s="172"/>
      <c r="H6" s="123" t="s">
        <v>29</v>
      </c>
      <c r="I6" s="123" t="s">
        <v>29</v>
      </c>
      <c r="J6" s="175"/>
      <c r="K6" s="172"/>
      <c r="L6" s="123" t="s">
        <v>29</v>
      </c>
      <c r="M6" s="123" t="s">
        <v>29</v>
      </c>
      <c r="N6" s="175"/>
      <c r="O6" s="172"/>
      <c r="P6" s="123" t="s">
        <v>29</v>
      </c>
      <c r="Q6" s="123" t="s">
        <v>29</v>
      </c>
      <c r="R6" s="175"/>
      <c r="S6" s="172"/>
      <c r="T6" s="123" t="s">
        <v>29</v>
      </c>
      <c r="U6" s="123" t="s">
        <v>29</v>
      </c>
      <c r="V6" s="175"/>
      <c r="W6" s="172"/>
      <c r="X6" s="123" t="s">
        <v>29</v>
      </c>
      <c r="Y6" s="123" t="s">
        <v>29</v>
      </c>
      <c r="Z6" s="175"/>
      <c r="AA6" s="172"/>
      <c r="AB6" s="123" t="s">
        <v>29</v>
      </c>
      <c r="AC6" s="123" t="s">
        <v>29</v>
      </c>
      <c r="AD6" s="175"/>
      <c r="AE6" s="172"/>
      <c r="AF6" s="123" t="s">
        <v>29</v>
      </c>
      <c r="AG6" s="123" t="s">
        <v>29</v>
      </c>
      <c r="AH6" s="175"/>
      <c r="AI6" s="172"/>
      <c r="AJ6" s="123" t="s">
        <v>29</v>
      </c>
      <c r="AK6" s="123" t="s">
        <v>29</v>
      </c>
      <c r="AL6" s="175"/>
      <c r="AM6" s="172"/>
      <c r="AN6" s="123" t="s">
        <v>29</v>
      </c>
      <c r="AO6" s="123" t="s">
        <v>29</v>
      </c>
      <c r="AP6" s="175"/>
      <c r="AQ6" s="172"/>
      <c r="AR6" s="123" t="s">
        <v>29</v>
      </c>
      <c r="AS6" s="123" t="s">
        <v>29</v>
      </c>
      <c r="AT6" s="175"/>
      <c r="AU6" s="172"/>
      <c r="AV6" s="123" t="s">
        <v>29</v>
      </c>
      <c r="AW6" s="123" t="s">
        <v>29</v>
      </c>
      <c r="AX6" s="175"/>
      <c r="AY6" s="172"/>
      <c r="AZ6" s="123" t="s">
        <v>29</v>
      </c>
      <c r="BA6" s="123" t="s">
        <v>29</v>
      </c>
      <c r="BB6" s="175"/>
      <c r="BC6" s="172"/>
      <c r="BD6" s="123" t="s">
        <v>29</v>
      </c>
      <c r="BE6" s="123" t="s">
        <v>29</v>
      </c>
      <c r="BF6" s="175"/>
      <c r="BG6" s="172"/>
      <c r="BH6" s="123" t="s">
        <v>29</v>
      </c>
      <c r="BI6" s="123" t="s">
        <v>29</v>
      </c>
      <c r="BJ6" s="175"/>
      <c r="BK6" s="172"/>
      <c r="BL6" s="123" t="s">
        <v>29</v>
      </c>
      <c r="BM6" s="123" t="s">
        <v>29</v>
      </c>
      <c r="BN6" s="175"/>
      <c r="BO6" s="172"/>
      <c r="BP6" s="123" t="s">
        <v>29</v>
      </c>
      <c r="BQ6" s="123" t="s">
        <v>29</v>
      </c>
      <c r="BR6" s="175"/>
      <c r="BS6" s="172"/>
      <c r="BT6" s="123" t="s">
        <v>29</v>
      </c>
      <c r="BU6" s="123" t="s">
        <v>29</v>
      </c>
      <c r="BV6" s="175"/>
      <c r="BW6" s="172"/>
      <c r="BX6" s="123" t="s">
        <v>29</v>
      </c>
      <c r="BY6" s="123" t="s">
        <v>29</v>
      </c>
      <c r="BZ6" s="175"/>
      <c r="CA6" s="172"/>
      <c r="CB6" s="123" t="s">
        <v>29</v>
      </c>
      <c r="CC6" s="123" t="s">
        <v>29</v>
      </c>
      <c r="CD6" s="175"/>
      <c r="CE6" s="172"/>
      <c r="CF6" s="123" t="s">
        <v>29</v>
      </c>
      <c r="CG6" s="123" t="s">
        <v>29</v>
      </c>
      <c r="CH6" s="175"/>
      <c r="CI6" s="172"/>
      <c r="CJ6" s="123" t="s">
        <v>29</v>
      </c>
      <c r="CK6" s="123" t="s">
        <v>29</v>
      </c>
      <c r="CL6" s="175"/>
      <c r="CM6" s="172"/>
      <c r="CN6" s="123" t="s">
        <v>29</v>
      </c>
      <c r="CO6" s="123" t="s">
        <v>29</v>
      </c>
      <c r="CP6" s="175"/>
      <c r="CQ6" s="172"/>
      <c r="CR6" s="123" t="s">
        <v>29</v>
      </c>
      <c r="CS6" s="123" t="s">
        <v>29</v>
      </c>
      <c r="CT6" s="175"/>
      <c r="CU6" s="172"/>
      <c r="CV6" s="123" t="s">
        <v>29</v>
      </c>
      <c r="CW6" s="123" t="s">
        <v>29</v>
      </c>
      <c r="CX6" s="175"/>
      <c r="CY6" s="172"/>
      <c r="CZ6" s="123" t="s">
        <v>29</v>
      </c>
      <c r="DA6" s="123" t="s">
        <v>29</v>
      </c>
      <c r="DB6" s="175"/>
      <c r="DC6" s="172"/>
      <c r="DD6" s="123" t="s">
        <v>29</v>
      </c>
      <c r="DE6" s="123" t="s">
        <v>29</v>
      </c>
      <c r="DF6" s="175"/>
      <c r="DG6" s="172"/>
      <c r="DH6" s="123" t="s">
        <v>29</v>
      </c>
      <c r="DI6" s="123" t="s">
        <v>29</v>
      </c>
      <c r="DJ6" s="175"/>
      <c r="DK6" s="172"/>
      <c r="DL6" s="123" t="s">
        <v>29</v>
      </c>
      <c r="DM6" s="123" t="s">
        <v>29</v>
      </c>
      <c r="DN6" s="175"/>
      <c r="DO6" s="172"/>
      <c r="DP6" s="123" t="s">
        <v>29</v>
      </c>
      <c r="DQ6" s="123" t="s">
        <v>29</v>
      </c>
      <c r="DR6" s="175"/>
      <c r="DS6" s="172"/>
      <c r="DT6" s="123" t="s">
        <v>29</v>
      </c>
      <c r="DU6" s="123" t="s">
        <v>29</v>
      </c>
    </row>
    <row r="7" spans="1:125" s="86" customFormat="1" ht="12" customHeight="1">
      <c r="A7" s="139" t="s">
        <v>410</v>
      </c>
      <c r="B7" s="140" t="s">
        <v>408</v>
      </c>
      <c r="C7" s="139" t="s">
        <v>409</v>
      </c>
      <c r="D7" s="141">
        <f>SUM(D8:D17)</f>
        <v>2415688</v>
      </c>
      <c r="E7" s="141">
        <f>SUM(E8:E17)</f>
        <v>1377604</v>
      </c>
      <c r="F7" s="145"/>
      <c r="G7" s="143" t="s">
        <v>405</v>
      </c>
      <c r="H7" s="141">
        <f>SUM(H8:H17)</f>
        <v>1252473</v>
      </c>
      <c r="I7" s="141">
        <f>SUM(I8:I17)</f>
        <v>551362</v>
      </c>
      <c r="J7" s="145"/>
      <c r="K7" s="143" t="s">
        <v>405</v>
      </c>
      <c r="L7" s="141">
        <f>SUM(L8:L17)</f>
        <v>498958</v>
      </c>
      <c r="M7" s="141">
        <f>SUM(M8:M17)</f>
        <v>367312</v>
      </c>
      <c r="N7" s="145"/>
      <c r="O7" s="143" t="s">
        <v>405</v>
      </c>
      <c r="P7" s="141">
        <f>SUM(P8:P17)</f>
        <v>473959</v>
      </c>
      <c r="Q7" s="141">
        <f>SUM(Q8:Q17)</f>
        <v>162246</v>
      </c>
      <c r="R7" s="145"/>
      <c r="S7" s="143" t="s">
        <v>405</v>
      </c>
      <c r="T7" s="141">
        <f>SUM(T8:T17)</f>
        <v>33334</v>
      </c>
      <c r="U7" s="141">
        <f>SUM(U8:U17)</f>
        <v>159577</v>
      </c>
      <c r="V7" s="145"/>
      <c r="W7" s="143" t="s">
        <v>405</v>
      </c>
      <c r="X7" s="141">
        <f>SUM(X8:X17)</f>
        <v>40889</v>
      </c>
      <c r="Y7" s="141">
        <f>SUM(Y8:Y17)</f>
        <v>106324</v>
      </c>
      <c r="Z7" s="145"/>
      <c r="AA7" s="143" t="s">
        <v>405</v>
      </c>
      <c r="AB7" s="141">
        <f>SUM(AB8:AB17)</f>
        <v>75962</v>
      </c>
      <c r="AC7" s="141">
        <f>SUM(AC8:AC17)</f>
        <v>30783</v>
      </c>
      <c r="AD7" s="145"/>
      <c r="AE7" s="143" t="s">
        <v>405</v>
      </c>
      <c r="AF7" s="141">
        <f>SUM(AF8:AF17)</f>
        <v>28824</v>
      </c>
      <c r="AG7" s="141">
        <f>SUM(AG8:AG17)</f>
        <v>0</v>
      </c>
      <c r="AH7" s="145"/>
      <c r="AI7" s="143" t="s">
        <v>405</v>
      </c>
      <c r="AJ7" s="141">
        <f>SUM(AJ8:AJ17)</f>
        <v>7702</v>
      </c>
      <c r="AK7" s="141">
        <f>SUM(AK8:AK17)</f>
        <v>0</v>
      </c>
      <c r="AL7" s="145"/>
      <c r="AM7" s="143" t="s">
        <v>405</v>
      </c>
      <c r="AN7" s="141">
        <f>SUM(AN8:AN17)</f>
        <v>3587</v>
      </c>
      <c r="AO7" s="141">
        <f>SUM(AO8:AO17)</f>
        <v>0</v>
      </c>
      <c r="AP7" s="145"/>
      <c r="AQ7" s="143" t="s">
        <v>405</v>
      </c>
      <c r="AR7" s="141">
        <f>SUM(AR8:AR17)</f>
        <v>0</v>
      </c>
      <c r="AS7" s="141">
        <f>SUM(AS8:AS17)</f>
        <v>0</v>
      </c>
      <c r="AT7" s="145"/>
      <c r="AU7" s="143" t="s">
        <v>405</v>
      </c>
      <c r="AV7" s="141">
        <f>SUM(AV8:AV17)</f>
        <v>0</v>
      </c>
      <c r="AW7" s="141">
        <f>SUM(AW8:AW17)</f>
        <v>0</v>
      </c>
      <c r="AX7" s="145"/>
      <c r="AY7" s="143" t="s">
        <v>405</v>
      </c>
      <c r="AZ7" s="141">
        <f>SUM(AZ8:AZ17)</f>
        <v>0</v>
      </c>
      <c r="BA7" s="141">
        <f>SUM(BA8:BA17)</f>
        <v>0</v>
      </c>
      <c r="BB7" s="145"/>
      <c r="BC7" s="143" t="s">
        <v>405</v>
      </c>
      <c r="BD7" s="141">
        <f>SUM(BD8:BD17)</f>
        <v>0</v>
      </c>
      <c r="BE7" s="141">
        <f>SUM(BE8:BE17)</f>
        <v>0</v>
      </c>
      <c r="BF7" s="145"/>
      <c r="BG7" s="143" t="s">
        <v>405</v>
      </c>
      <c r="BH7" s="141">
        <f>SUM(BH8:BH17)</f>
        <v>0</v>
      </c>
      <c r="BI7" s="141">
        <f>SUM(BI8:BI17)</f>
        <v>0</v>
      </c>
      <c r="BJ7" s="145"/>
      <c r="BK7" s="143" t="s">
        <v>405</v>
      </c>
      <c r="BL7" s="141">
        <f>SUM(BL8:BL17)</f>
        <v>0</v>
      </c>
      <c r="BM7" s="141">
        <f>SUM(BM8:BM17)</f>
        <v>0</v>
      </c>
      <c r="BN7" s="145"/>
      <c r="BO7" s="143" t="s">
        <v>405</v>
      </c>
      <c r="BP7" s="141">
        <f>SUM(BP8:BP17)</f>
        <v>0</v>
      </c>
      <c r="BQ7" s="141">
        <f>SUM(BQ8:BQ17)</f>
        <v>0</v>
      </c>
      <c r="BR7" s="145"/>
      <c r="BS7" s="143" t="s">
        <v>405</v>
      </c>
      <c r="BT7" s="141">
        <f>SUM(BT8:BT17)</f>
        <v>0</v>
      </c>
      <c r="BU7" s="141">
        <f>SUM(BU8:BU17)</f>
        <v>0</v>
      </c>
      <c r="BV7" s="145"/>
      <c r="BW7" s="143" t="s">
        <v>405</v>
      </c>
      <c r="BX7" s="141">
        <f>SUM(BX8:BX17)</f>
        <v>0</v>
      </c>
      <c r="BY7" s="141">
        <f>SUM(BY8:BY17)</f>
        <v>0</v>
      </c>
      <c r="BZ7" s="145"/>
      <c r="CA7" s="143" t="s">
        <v>405</v>
      </c>
      <c r="CB7" s="141">
        <f>SUM(CB8:CB17)</f>
        <v>0</v>
      </c>
      <c r="CC7" s="141">
        <f>SUM(CC8:CC17)</f>
        <v>0</v>
      </c>
      <c r="CD7" s="145"/>
      <c r="CE7" s="143" t="s">
        <v>405</v>
      </c>
      <c r="CF7" s="141">
        <f>SUM(CF8:CF17)</f>
        <v>0</v>
      </c>
      <c r="CG7" s="141">
        <f>SUM(CG8:CG17)</f>
        <v>0</v>
      </c>
      <c r="CH7" s="145"/>
      <c r="CI7" s="143" t="s">
        <v>405</v>
      </c>
      <c r="CJ7" s="141">
        <f>SUM(CJ8:CJ17)</f>
        <v>0</v>
      </c>
      <c r="CK7" s="141">
        <f>SUM(CK8:CK17)</f>
        <v>0</v>
      </c>
      <c r="CL7" s="145"/>
      <c r="CM7" s="143" t="s">
        <v>405</v>
      </c>
      <c r="CN7" s="141">
        <f>SUM(CN8:CN17)</f>
        <v>0</v>
      </c>
      <c r="CO7" s="141">
        <f>SUM(CO8:CO17)</f>
        <v>0</v>
      </c>
      <c r="CP7" s="145"/>
      <c r="CQ7" s="143" t="s">
        <v>405</v>
      </c>
      <c r="CR7" s="141">
        <f>SUM(CR8:CR17)</f>
        <v>0</v>
      </c>
      <c r="CS7" s="141">
        <f>SUM(CS8:CS17)</f>
        <v>0</v>
      </c>
      <c r="CT7" s="145"/>
      <c r="CU7" s="143" t="s">
        <v>405</v>
      </c>
      <c r="CV7" s="141">
        <f>SUM(CV8:CV17)</f>
        <v>0</v>
      </c>
      <c r="CW7" s="141">
        <f>SUM(CW8:CW17)</f>
        <v>0</v>
      </c>
      <c r="CX7" s="145"/>
      <c r="CY7" s="143" t="s">
        <v>405</v>
      </c>
      <c r="CZ7" s="141">
        <f>SUM(CZ8:CZ17)</f>
        <v>0</v>
      </c>
      <c r="DA7" s="141">
        <f>SUM(DA8:DA17)</f>
        <v>0</v>
      </c>
      <c r="DB7" s="145"/>
      <c r="DC7" s="143" t="s">
        <v>405</v>
      </c>
      <c r="DD7" s="141">
        <f>SUM(DD8:DD17)</f>
        <v>0</v>
      </c>
      <c r="DE7" s="141">
        <f>SUM(DE8:DE17)</f>
        <v>0</v>
      </c>
      <c r="DF7" s="145"/>
      <c r="DG7" s="143" t="s">
        <v>405</v>
      </c>
      <c r="DH7" s="141">
        <f>SUM(DH8:DH17)</f>
        <v>0</v>
      </c>
      <c r="DI7" s="141">
        <f>SUM(DI8:DI17)</f>
        <v>0</v>
      </c>
      <c r="DJ7" s="145"/>
      <c r="DK7" s="143" t="s">
        <v>405</v>
      </c>
      <c r="DL7" s="141">
        <f>SUM(DL8:DL17)</f>
        <v>0</v>
      </c>
      <c r="DM7" s="141">
        <f>SUM(DM8:DM17)</f>
        <v>0</v>
      </c>
      <c r="DN7" s="145"/>
      <c r="DO7" s="143" t="s">
        <v>405</v>
      </c>
      <c r="DP7" s="141">
        <f>SUM(DP8:DP17)</f>
        <v>0</v>
      </c>
      <c r="DQ7" s="141">
        <f>SUM(DQ8:DQ17)</f>
        <v>0</v>
      </c>
      <c r="DR7" s="145"/>
      <c r="DS7" s="143" t="s">
        <v>405</v>
      </c>
      <c r="DT7" s="141">
        <f>SUM(DT8:DT17)</f>
        <v>0</v>
      </c>
      <c r="DU7" s="141">
        <f>SUM(DU8:DU17)</f>
        <v>0</v>
      </c>
    </row>
    <row r="8" spans="1:125" ht="12" customHeight="1">
      <c r="A8" s="142" t="s">
        <v>119</v>
      </c>
      <c r="B8" s="140" t="s">
        <v>368</v>
      </c>
      <c r="C8" s="142" t="s">
        <v>378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310000</v>
      </c>
      <c r="F8" s="146">
        <v>41208</v>
      </c>
      <c r="G8" s="143" t="s">
        <v>353</v>
      </c>
      <c r="H8" s="141">
        <v>0</v>
      </c>
      <c r="I8" s="141">
        <v>148881</v>
      </c>
      <c r="J8" s="146">
        <v>41201</v>
      </c>
      <c r="K8" s="143" t="s">
        <v>346</v>
      </c>
      <c r="L8" s="141">
        <v>0</v>
      </c>
      <c r="M8" s="141">
        <v>88003</v>
      </c>
      <c r="N8" s="146">
        <v>41204</v>
      </c>
      <c r="O8" s="143" t="s">
        <v>349</v>
      </c>
      <c r="P8" s="141">
        <v>0</v>
      </c>
      <c r="Q8" s="141">
        <v>73116</v>
      </c>
      <c r="R8" s="146"/>
      <c r="S8" s="143"/>
      <c r="T8" s="141">
        <v>0</v>
      </c>
      <c r="U8" s="141">
        <v>0</v>
      </c>
      <c r="V8" s="146"/>
      <c r="W8" s="143"/>
      <c r="X8" s="141">
        <v>0</v>
      </c>
      <c r="Y8" s="141">
        <v>0</v>
      </c>
      <c r="Z8" s="146"/>
      <c r="AA8" s="143"/>
      <c r="AB8" s="141">
        <v>0</v>
      </c>
      <c r="AC8" s="141">
        <v>0</v>
      </c>
      <c r="AD8" s="146"/>
      <c r="AE8" s="143"/>
      <c r="AF8" s="141">
        <v>0</v>
      </c>
      <c r="AG8" s="141">
        <v>0</v>
      </c>
      <c r="AH8" s="146"/>
      <c r="AI8" s="143"/>
      <c r="AJ8" s="141">
        <v>0</v>
      </c>
      <c r="AK8" s="141">
        <v>0</v>
      </c>
      <c r="AL8" s="146"/>
      <c r="AM8" s="143"/>
      <c r="AN8" s="141">
        <v>0</v>
      </c>
      <c r="AO8" s="141">
        <v>0</v>
      </c>
      <c r="AP8" s="146"/>
      <c r="AQ8" s="143"/>
      <c r="AR8" s="141">
        <v>0</v>
      </c>
      <c r="AS8" s="141">
        <v>0</v>
      </c>
      <c r="AT8" s="146"/>
      <c r="AU8" s="143"/>
      <c r="AV8" s="141">
        <v>0</v>
      </c>
      <c r="AW8" s="141">
        <v>0</v>
      </c>
      <c r="AX8" s="146"/>
      <c r="AY8" s="143"/>
      <c r="AZ8" s="141">
        <v>0</v>
      </c>
      <c r="BA8" s="141">
        <v>0</v>
      </c>
      <c r="BB8" s="146"/>
      <c r="BC8" s="143"/>
      <c r="BD8" s="141">
        <v>0</v>
      </c>
      <c r="BE8" s="141">
        <v>0</v>
      </c>
      <c r="BF8" s="146"/>
      <c r="BG8" s="143"/>
      <c r="BH8" s="141">
        <v>0</v>
      </c>
      <c r="BI8" s="141">
        <v>0</v>
      </c>
      <c r="BJ8" s="146"/>
      <c r="BK8" s="143"/>
      <c r="BL8" s="141">
        <v>0</v>
      </c>
      <c r="BM8" s="141">
        <v>0</v>
      </c>
      <c r="BN8" s="146"/>
      <c r="BO8" s="143"/>
      <c r="BP8" s="141">
        <v>0</v>
      </c>
      <c r="BQ8" s="141">
        <v>0</v>
      </c>
      <c r="BR8" s="146"/>
      <c r="BS8" s="143"/>
      <c r="BT8" s="141">
        <v>0</v>
      </c>
      <c r="BU8" s="141">
        <v>0</v>
      </c>
      <c r="BV8" s="146"/>
      <c r="BW8" s="143"/>
      <c r="BX8" s="141">
        <v>0</v>
      </c>
      <c r="BY8" s="141">
        <v>0</v>
      </c>
      <c r="BZ8" s="146"/>
      <c r="CA8" s="143"/>
      <c r="CB8" s="141">
        <v>0</v>
      </c>
      <c r="CC8" s="141">
        <v>0</v>
      </c>
      <c r="CD8" s="146"/>
      <c r="CE8" s="143"/>
      <c r="CF8" s="141">
        <v>0</v>
      </c>
      <c r="CG8" s="141">
        <v>0</v>
      </c>
      <c r="CH8" s="146"/>
      <c r="CI8" s="143"/>
      <c r="CJ8" s="141">
        <v>0</v>
      </c>
      <c r="CK8" s="141">
        <v>0</v>
      </c>
      <c r="CL8" s="146"/>
      <c r="CM8" s="143"/>
      <c r="CN8" s="141">
        <v>0</v>
      </c>
      <c r="CO8" s="141">
        <v>0</v>
      </c>
      <c r="CP8" s="146"/>
      <c r="CQ8" s="143"/>
      <c r="CR8" s="141">
        <v>0</v>
      </c>
      <c r="CS8" s="141">
        <v>0</v>
      </c>
      <c r="CT8" s="146"/>
      <c r="CU8" s="143"/>
      <c r="CV8" s="141">
        <v>0</v>
      </c>
      <c r="CW8" s="141">
        <v>0</v>
      </c>
      <c r="CX8" s="146"/>
      <c r="CY8" s="143"/>
      <c r="CZ8" s="141">
        <v>0</v>
      </c>
      <c r="DA8" s="141">
        <v>0</v>
      </c>
      <c r="DB8" s="146"/>
      <c r="DC8" s="143"/>
      <c r="DD8" s="141">
        <v>0</v>
      </c>
      <c r="DE8" s="141">
        <v>0</v>
      </c>
      <c r="DF8" s="146"/>
      <c r="DG8" s="143"/>
      <c r="DH8" s="141">
        <v>0</v>
      </c>
      <c r="DI8" s="141">
        <v>0</v>
      </c>
      <c r="DJ8" s="146"/>
      <c r="DK8" s="143"/>
      <c r="DL8" s="141">
        <v>0</v>
      </c>
      <c r="DM8" s="141">
        <v>0</v>
      </c>
      <c r="DN8" s="146"/>
      <c r="DO8" s="143"/>
      <c r="DP8" s="141">
        <v>0</v>
      </c>
      <c r="DQ8" s="141">
        <v>0</v>
      </c>
      <c r="DR8" s="146"/>
      <c r="DS8" s="143"/>
      <c r="DT8" s="141">
        <v>0</v>
      </c>
      <c r="DU8" s="141">
        <v>0</v>
      </c>
    </row>
    <row r="9" spans="1:125" ht="12" customHeight="1">
      <c r="A9" s="142" t="s">
        <v>119</v>
      </c>
      <c r="B9" s="140" t="s">
        <v>369</v>
      </c>
      <c r="C9" s="142" t="s">
        <v>379</v>
      </c>
      <c r="D9" s="141">
        <f aca="true" t="shared" si="0" ref="D9:D17">SUM(H9,L9,P9,T9,X9,AB9,AF9,AJ9,AN9,AR9,AV9,AZ9,BD9,BH9,BL9,BP9,BT9,BX9,CB9,CF9,CJ9,CN9,CR9,CV9,CZ9,DD9,DH9,DL9,DP9,DT9)</f>
        <v>0</v>
      </c>
      <c r="E9" s="141">
        <f aca="true" t="shared" si="1" ref="E9:E17">SUM(I9,M9,Q9,U9,Y9,AC9,AG9,AK9,AO9,AS9,AW9,BA9,BE9,BI9,BM9,BQ9,BU9,BY9,CC9,CG9,CK9,CO9,CS9,CW9,DA9,DE9,DI9,DM9,DQ9,DU9)</f>
        <v>240000</v>
      </c>
      <c r="F9" s="146">
        <v>41206</v>
      </c>
      <c r="G9" s="143" t="s">
        <v>351</v>
      </c>
      <c r="H9" s="141">
        <v>0</v>
      </c>
      <c r="I9" s="141">
        <v>51208</v>
      </c>
      <c r="J9" s="146">
        <v>41423</v>
      </c>
      <c r="K9" s="143" t="s">
        <v>362</v>
      </c>
      <c r="L9" s="141">
        <v>0</v>
      </c>
      <c r="M9" s="141">
        <v>45026</v>
      </c>
      <c r="N9" s="146">
        <v>41424</v>
      </c>
      <c r="O9" s="143" t="s">
        <v>363</v>
      </c>
      <c r="P9" s="141">
        <v>0</v>
      </c>
      <c r="Q9" s="141">
        <v>32664</v>
      </c>
      <c r="R9" s="146">
        <v>41425</v>
      </c>
      <c r="S9" s="143" t="s">
        <v>364</v>
      </c>
      <c r="T9" s="141">
        <v>0</v>
      </c>
      <c r="U9" s="141">
        <v>111102</v>
      </c>
      <c r="V9" s="146"/>
      <c r="W9" s="143"/>
      <c r="X9" s="141">
        <v>0</v>
      </c>
      <c r="Y9" s="141">
        <v>0</v>
      </c>
      <c r="Z9" s="146"/>
      <c r="AA9" s="143"/>
      <c r="AB9" s="141">
        <v>0</v>
      </c>
      <c r="AC9" s="141">
        <v>0</v>
      </c>
      <c r="AD9" s="146"/>
      <c r="AE9" s="143"/>
      <c r="AF9" s="141">
        <v>0</v>
      </c>
      <c r="AG9" s="141">
        <v>0</v>
      </c>
      <c r="AH9" s="146"/>
      <c r="AI9" s="143"/>
      <c r="AJ9" s="141">
        <v>0</v>
      </c>
      <c r="AK9" s="141">
        <v>0</v>
      </c>
      <c r="AL9" s="146"/>
      <c r="AM9" s="143"/>
      <c r="AN9" s="141">
        <v>0</v>
      </c>
      <c r="AO9" s="141">
        <v>0</v>
      </c>
      <c r="AP9" s="146"/>
      <c r="AQ9" s="143"/>
      <c r="AR9" s="141">
        <v>0</v>
      </c>
      <c r="AS9" s="141">
        <v>0</v>
      </c>
      <c r="AT9" s="146"/>
      <c r="AU9" s="143"/>
      <c r="AV9" s="141">
        <v>0</v>
      </c>
      <c r="AW9" s="141">
        <v>0</v>
      </c>
      <c r="AX9" s="146"/>
      <c r="AY9" s="143"/>
      <c r="AZ9" s="141">
        <v>0</v>
      </c>
      <c r="BA9" s="141">
        <v>0</v>
      </c>
      <c r="BB9" s="146"/>
      <c r="BC9" s="143"/>
      <c r="BD9" s="141">
        <v>0</v>
      </c>
      <c r="BE9" s="141">
        <v>0</v>
      </c>
      <c r="BF9" s="146"/>
      <c r="BG9" s="143"/>
      <c r="BH9" s="141">
        <v>0</v>
      </c>
      <c r="BI9" s="141">
        <v>0</v>
      </c>
      <c r="BJ9" s="146"/>
      <c r="BK9" s="143"/>
      <c r="BL9" s="141">
        <v>0</v>
      </c>
      <c r="BM9" s="141">
        <v>0</v>
      </c>
      <c r="BN9" s="146"/>
      <c r="BO9" s="143"/>
      <c r="BP9" s="141">
        <v>0</v>
      </c>
      <c r="BQ9" s="141">
        <v>0</v>
      </c>
      <c r="BR9" s="146"/>
      <c r="BS9" s="143"/>
      <c r="BT9" s="141">
        <v>0</v>
      </c>
      <c r="BU9" s="141">
        <v>0</v>
      </c>
      <c r="BV9" s="146"/>
      <c r="BW9" s="143"/>
      <c r="BX9" s="141">
        <v>0</v>
      </c>
      <c r="BY9" s="141">
        <v>0</v>
      </c>
      <c r="BZ9" s="146"/>
      <c r="CA9" s="143"/>
      <c r="CB9" s="141">
        <v>0</v>
      </c>
      <c r="CC9" s="141">
        <v>0</v>
      </c>
      <c r="CD9" s="146"/>
      <c r="CE9" s="143"/>
      <c r="CF9" s="141">
        <v>0</v>
      </c>
      <c r="CG9" s="141">
        <v>0</v>
      </c>
      <c r="CH9" s="146"/>
      <c r="CI9" s="143"/>
      <c r="CJ9" s="141">
        <v>0</v>
      </c>
      <c r="CK9" s="141">
        <v>0</v>
      </c>
      <c r="CL9" s="146"/>
      <c r="CM9" s="143"/>
      <c r="CN9" s="141">
        <v>0</v>
      </c>
      <c r="CO9" s="141">
        <v>0</v>
      </c>
      <c r="CP9" s="146"/>
      <c r="CQ9" s="143"/>
      <c r="CR9" s="141">
        <v>0</v>
      </c>
      <c r="CS9" s="141">
        <v>0</v>
      </c>
      <c r="CT9" s="146"/>
      <c r="CU9" s="143"/>
      <c r="CV9" s="141">
        <v>0</v>
      </c>
      <c r="CW9" s="141">
        <v>0</v>
      </c>
      <c r="CX9" s="146"/>
      <c r="CY9" s="143"/>
      <c r="CZ9" s="141">
        <v>0</v>
      </c>
      <c r="DA9" s="141">
        <v>0</v>
      </c>
      <c r="DB9" s="146"/>
      <c r="DC9" s="143"/>
      <c r="DD9" s="141">
        <v>0</v>
      </c>
      <c r="DE9" s="141">
        <v>0</v>
      </c>
      <c r="DF9" s="146"/>
      <c r="DG9" s="143"/>
      <c r="DH9" s="141">
        <v>0</v>
      </c>
      <c r="DI9" s="141">
        <v>0</v>
      </c>
      <c r="DJ9" s="146"/>
      <c r="DK9" s="143"/>
      <c r="DL9" s="141">
        <v>0</v>
      </c>
      <c r="DM9" s="141">
        <v>0</v>
      </c>
      <c r="DN9" s="146"/>
      <c r="DO9" s="143"/>
      <c r="DP9" s="141">
        <v>0</v>
      </c>
      <c r="DQ9" s="141">
        <v>0</v>
      </c>
      <c r="DR9" s="146"/>
      <c r="DS9" s="143"/>
      <c r="DT9" s="141">
        <v>0</v>
      </c>
      <c r="DU9" s="141">
        <v>0</v>
      </c>
    </row>
    <row r="10" spans="1:125" ht="12" customHeight="1">
      <c r="A10" s="142" t="s">
        <v>119</v>
      </c>
      <c r="B10" s="140" t="s">
        <v>370</v>
      </c>
      <c r="C10" s="142" t="s">
        <v>380</v>
      </c>
      <c r="D10" s="141">
        <f t="shared" si="0"/>
        <v>0</v>
      </c>
      <c r="E10" s="141">
        <f t="shared" si="1"/>
        <v>264954</v>
      </c>
      <c r="F10" s="146">
        <v>41207</v>
      </c>
      <c r="G10" s="143" t="s">
        <v>352</v>
      </c>
      <c r="H10" s="141">
        <v>0</v>
      </c>
      <c r="I10" s="141">
        <v>110168</v>
      </c>
      <c r="J10" s="146">
        <v>41209</v>
      </c>
      <c r="K10" s="143" t="s">
        <v>354</v>
      </c>
      <c r="L10" s="141">
        <v>0</v>
      </c>
      <c r="M10" s="141">
        <v>110936</v>
      </c>
      <c r="N10" s="146">
        <v>41441</v>
      </c>
      <c r="O10" s="143" t="s">
        <v>365</v>
      </c>
      <c r="P10" s="141">
        <v>0</v>
      </c>
      <c r="Q10" s="141">
        <v>43850</v>
      </c>
      <c r="R10" s="146"/>
      <c r="S10" s="143"/>
      <c r="T10" s="141">
        <v>0</v>
      </c>
      <c r="U10" s="141">
        <v>0</v>
      </c>
      <c r="V10" s="146"/>
      <c r="W10" s="143"/>
      <c r="X10" s="141">
        <v>0</v>
      </c>
      <c r="Y10" s="141">
        <v>0</v>
      </c>
      <c r="Z10" s="146"/>
      <c r="AA10" s="143"/>
      <c r="AB10" s="141">
        <v>0</v>
      </c>
      <c r="AC10" s="141">
        <v>0</v>
      </c>
      <c r="AD10" s="146"/>
      <c r="AE10" s="143"/>
      <c r="AF10" s="141">
        <v>0</v>
      </c>
      <c r="AG10" s="141">
        <v>0</v>
      </c>
      <c r="AH10" s="146"/>
      <c r="AI10" s="143"/>
      <c r="AJ10" s="141">
        <v>0</v>
      </c>
      <c r="AK10" s="141">
        <v>0</v>
      </c>
      <c r="AL10" s="146"/>
      <c r="AM10" s="143"/>
      <c r="AN10" s="141">
        <v>0</v>
      </c>
      <c r="AO10" s="141">
        <v>0</v>
      </c>
      <c r="AP10" s="146"/>
      <c r="AQ10" s="143"/>
      <c r="AR10" s="141">
        <v>0</v>
      </c>
      <c r="AS10" s="141">
        <v>0</v>
      </c>
      <c r="AT10" s="146"/>
      <c r="AU10" s="143"/>
      <c r="AV10" s="141">
        <v>0</v>
      </c>
      <c r="AW10" s="141">
        <v>0</v>
      </c>
      <c r="AX10" s="146"/>
      <c r="AY10" s="143"/>
      <c r="AZ10" s="141">
        <v>0</v>
      </c>
      <c r="BA10" s="141">
        <v>0</v>
      </c>
      <c r="BB10" s="146"/>
      <c r="BC10" s="143"/>
      <c r="BD10" s="141">
        <v>0</v>
      </c>
      <c r="BE10" s="141">
        <v>0</v>
      </c>
      <c r="BF10" s="146"/>
      <c r="BG10" s="143"/>
      <c r="BH10" s="141">
        <v>0</v>
      </c>
      <c r="BI10" s="141">
        <v>0</v>
      </c>
      <c r="BJ10" s="146"/>
      <c r="BK10" s="143"/>
      <c r="BL10" s="141">
        <v>0</v>
      </c>
      <c r="BM10" s="141">
        <v>0</v>
      </c>
      <c r="BN10" s="146"/>
      <c r="BO10" s="143"/>
      <c r="BP10" s="141">
        <v>0</v>
      </c>
      <c r="BQ10" s="141">
        <v>0</v>
      </c>
      <c r="BR10" s="146"/>
      <c r="BS10" s="143"/>
      <c r="BT10" s="141">
        <v>0</v>
      </c>
      <c r="BU10" s="141">
        <v>0</v>
      </c>
      <c r="BV10" s="146"/>
      <c r="BW10" s="143"/>
      <c r="BX10" s="141">
        <v>0</v>
      </c>
      <c r="BY10" s="141">
        <v>0</v>
      </c>
      <c r="BZ10" s="146"/>
      <c r="CA10" s="143"/>
      <c r="CB10" s="141">
        <v>0</v>
      </c>
      <c r="CC10" s="141">
        <v>0</v>
      </c>
      <c r="CD10" s="146"/>
      <c r="CE10" s="143"/>
      <c r="CF10" s="141">
        <v>0</v>
      </c>
      <c r="CG10" s="141">
        <v>0</v>
      </c>
      <c r="CH10" s="146"/>
      <c r="CI10" s="143"/>
      <c r="CJ10" s="141">
        <v>0</v>
      </c>
      <c r="CK10" s="141">
        <v>0</v>
      </c>
      <c r="CL10" s="146"/>
      <c r="CM10" s="143"/>
      <c r="CN10" s="141">
        <v>0</v>
      </c>
      <c r="CO10" s="141">
        <v>0</v>
      </c>
      <c r="CP10" s="146"/>
      <c r="CQ10" s="143"/>
      <c r="CR10" s="141">
        <v>0</v>
      </c>
      <c r="CS10" s="141">
        <v>0</v>
      </c>
      <c r="CT10" s="146"/>
      <c r="CU10" s="143"/>
      <c r="CV10" s="141">
        <v>0</v>
      </c>
      <c r="CW10" s="141">
        <v>0</v>
      </c>
      <c r="CX10" s="146"/>
      <c r="CY10" s="143"/>
      <c r="CZ10" s="141">
        <v>0</v>
      </c>
      <c r="DA10" s="141">
        <v>0</v>
      </c>
      <c r="DB10" s="146"/>
      <c r="DC10" s="143"/>
      <c r="DD10" s="141">
        <v>0</v>
      </c>
      <c r="DE10" s="141">
        <v>0</v>
      </c>
      <c r="DF10" s="146"/>
      <c r="DG10" s="143"/>
      <c r="DH10" s="141">
        <v>0</v>
      </c>
      <c r="DI10" s="141">
        <v>0</v>
      </c>
      <c r="DJ10" s="146"/>
      <c r="DK10" s="143"/>
      <c r="DL10" s="141">
        <v>0</v>
      </c>
      <c r="DM10" s="141">
        <v>0</v>
      </c>
      <c r="DN10" s="146"/>
      <c r="DO10" s="143"/>
      <c r="DP10" s="141">
        <v>0</v>
      </c>
      <c r="DQ10" s="141">
        <v>0</v>
      </c>
      <c r="DR10" s="146"/>
      <c r="DS10" s="143"/>
      <c r="DT10" s="141">
        <v>0</v>
      </c>
      <c r="DU10" s="141">
        <v>0</v>
      </c>
    </row>
    <row r="11" spans="1:125" ht="12" customHeight="1">
      <c r="A11" s="142" t="s">
        <v>119</v>
      </c>
      <c r="B11" s="140" t="s">
        <v>371</v>
      </c>
      <c r="C11" s="142" t="s">
        <v>381</v>
      </c>
      <c r="D11" s="141">
        <f t="shared" si="0"/>
        <v>319000</v>
      </c>
      <c r="E11" s="141">
        <f t="shared" si="1"/>
        <v>0</v>
      </c>
      <c r="F11" s="146">
        <v>41208</v>
      </c>
      <c r="G11" s="143" t="s">
        <v>353</v>
      </c>
      <c r="H11" s="141">
        <v>266620</v>
      </c>
      <c r="I11" s="141">
        <v>0</v>
      </c>
      <c r="J11" s="146">
        <v>41201</v>
      </c>
      <c r="K11" s="143" t="s">
        <v>346</v>
      </c>
      <c r="L11" s="141">
        <v>52380</v>
      </c>
      <c r="M11" s="141">
        <v>0</v>
      </c>
      <c r="N11" s="146"/>
      <c r="O11" s="143"/>
      <c r="P11" s="141">
        <v>0</v>
      </c>
      <c r="Q11" s="141">
        <v>0</v>
      </c>
      <c r="R11" s="146"/>
      <c r="S11" s="143"/>
      <c r="T11" s="141">
        <v>0</v>
      </c>
      <c r="U11" s="141">
        <v>0</v>
      </c>
      <c r="V11" s="146"/>
      <c r="W11" s="143"/>
      <c r="X11" s="141">
        <v>0</v>
      </c>
      <c r="Y11" s="141">
        <v>0</v>
      </c>
      <c r="Z11" s="146"/>
      <c r="AA11" s="143"/>
      <c r="AB11" s="141">
        <v>0</v>
      </c>
      <c r="AC11" s="141">
        <v>0</v>
      </c>
      <c r="AD11" s="146"/>
      <c r="AE11" s="143"/>
      <c r="AF11" s="141">
        <v>0</v>
      </c>
      <c r="AG11" s="141">
        <v>0</v>
      </c>
      <c r="AH11" s="146"/>
      <c r="AI11" s="143"/>
      <c r="AJ11" s="141">
        <v>0</v>
      </c>
      <c r="AK11" s="141">
        <v>0</v>
      </c>
      <c r="AL11" s="146"/>
      <c r="AM11" s="143"/>
      <c r="AN11" s="141">
        <v>0</v>
      </c>
      <c r="AO11" s="141">
        <v>0</v>
      </c>
      <c r="AP11" s="146"/>
      <c r="AQ11" s="143"/>
      <c r="AR11" s="141">
        <v>0</v>
      </c>
      <c r="AS11" s="141">
        <v>0</v>
      </c>
      <c r="AT11" s="146"/>
      <c r="AU11" s="143"/>
      <c r="AV11" s="141">
        <v>0</v>
      </c>
      <c r="AW11" s="141">
        <v>0</v>
      </c>
      <c r="AX11" s="146"/>
      <c r="AY11" s="143"/>
      <c r="AZ11" s="141">
        <v>0</v>
      </c>
      <c r="BA11" s="141">
        <v>0</v>
      </c>
      <c r="BB11" s="146"/>
      <c r="BC11" s="143"/>
      <c r="BD11" s="141">
        <v>0</v>
      </c>
      <c r="BE11" s="141">
        <v>0</v>
      </c>
      <c r="BF11" s="146"/>
      <c r="BG11" s="143"/>
      <c r="BH11" s="141">
        <v>0</v>
      </c>
      <c r="BI11" s="141">
        <v>0</v>
      </c>
      <c r="BJ11" s="146"/>
      <c r="BK11" s="143"/>
      <c r="BL11" s="141">
        <v>0</v>
      </c>
      <c r="BM11" s="141">
        <v>0</v>
      </c>
      <c r="BN11" s="146"/>
      <c r="BO11" s="143"/>
      <c r="BP11" s="141">
        <v>0</v>
      </c>
      <c r="BQ11" s="141">
        <v>0</v>
      </c>
      <c r="BR11" s="146"/>
      <c r="BS11" s="143"/>
      <c r="BT11" s="141">
        <v>0</v>
      </c>
      <c r="BU11" s="141">
        <v>0</v>
      </c>
      <c r="BV11" s="146"/>
      <c r="BW11" s="143"/>
      <c r="BX11" s="141">
        <v>0</v>
      </c>
      <c r="BY11" s="141">
        <v>0</v>
      </c>
      <c r="BZ11" s="146"/>
      <c r="CA11" s="143"/>
      <c r="CB11" s="141">
        <v>0</v>
      </c>
      <c r="CC11" s="141">
        <v>0</v>
      </c>
      <c r="CD11" s="146"/>
      <c r="CE11" s="143"/>
      <c r="CF11" s="141">
        <v>0</v>
      </c>
      <c r="CG11" s="141">
        <v>0</v>
      </c>
      <c r="CH11" s="146"/>
      <c r="CI11" s="143"/>
      <c r="CJ11" s="141">
        <v>0</v>
      </c>
      <c r="CK11" s="141">
        <v>0</v>
      </c>
      <c r="CL11" s="146"/>
      <c r="CM11" s="143"/>
      <c r="CN11" s="141">
        <v>0</v>
      </c>
      <c r="CO11" s="141">
        <v>0</v>
      </c>
      <c r="CP11" s="146"/>
      <c r="CQ11" s="143"/>
      <c r="CR11" s="141">
        <v>0</v>
      </c>
      <c r="CS11" s="141">
        <v>0</v>
      </c>
      <c r="CT11" s="146"/>
      <c r="CU11" s="143"/>
      <c r="CV11" s="141">
        <v>0</v>
      </c>
      <c r="CW11" s="141">
        <v>0</v>
      </c>
      <c r="CX11" s="146"/>
      <c r="CY11" s="143"/>
      <c r="CZ11" s="141">
        <v>0</v>
      </c>
      <c r="DA11" s="141">
        <v>0</v>
      </c>
      <c r="DB11" s="146"/>
      <c r="DC11" s="143"/>
      <c r="DD11" s="141">
        <v>0</v>
      </c>
      <c r="DE11" s="141">
        <v>0</v>
      </c>
      <c r="DF11" s="146"/>
      <c r="DG11" s="143"/>
      <c r="DH11" s="141">
        <v>0</v>
      </c>
      <c r="DI11" s="141">
        <v>0</v>
      </c>
      <c r="DJ11" s="146"/>
      <c r="DK11" s="143"/>
      <c r="DL11" s="141">
        <v>0</v>
      </c>
      <c r="DM11" s="141">
        <v>0</v>
      </c>
      <c r="DN11" s="146"/>
      <c r="DO11" s="143"/>
      <c r="DP11" s="141">
        <v>0</v>
      </c>
      <c r="DQ11" s="141">
        <v>0</v>
      </c>
      <c r="DR11" s="146"/>
      <c r="DS11" s="143"/>
      <c r="DT11" s="141">
        <v>0</v>
      </c>
      <c r="DU11" s="141">
        <v>0</v>
      </c>
    </row>
    <row r="12" spans="1:125" ht="12" customHeight="1">
      <c r="A12" s="142" t="s">
        <v>119</v>
      </c>
      <c r="B12" s="140" t="s">
        <v>372</v>
      </c>
      <c r="C12" s="142" t="s">
        <v>382</v>
      </c>
      <c r="D12" s="141">
        <f t="shared" si="0"/>
        <v>571002</v>
      </c>
      <c r="E12" s="141">
        <f t="shared" si="1"/>
        <v>0</v>
      </c>
      <c r="F12" s="146">
        <v>41206</v>
      </c>
      <c r="G12" s="143" t="s">
        <v>351</v>
      </c>
      <c r="H12" s="141">
        <v>187299</v>
      </c>
      <c r="I12" s="141">
        <v>0</v>
      </c>
      <c r="J12" s="146">
        <v>41207</v>
      </c>
      <c r="K12" s="143" t="s">
        <v>352</v>
      </c>
      <c r="L12" s="141">
        <v>119012</v>
      </c>
      <c r="M12" s="141">
        <v>0</v>
      </c>
      <c r="N12" s="146">
        <v>41209</v>
      </c>
      <c r="O12" s="143" t="s">
        <v>354</v>
      </c>
      <c r="P12" s="141">
        <v>106786</v>
      </c>
      <c r="Q12" s="141">
        <v>0</v>
      </c>
      <c r="R12" s="146">
        <v>41423</v>
      </c>
      <c r="S12" s="143" t="s">
        <v>362</v>
      </c>
      <c r="T12" s="141">
        <v>24794</v>
      </c>
      <c r="U12" s="141">
        <v>0</v>
      </c>
      <c r="V12" s="146">
        <v>41424</v>
      </c>
      <c r="W12" s="143" t="s">
        <v>363</v>
      </c>
      <c r="X12" s="141">
        <v>34562</v>
      </c>
      <c r="Y12" s="141">
        <v>0</v>
      </c>
      <c r="Z12" s="146">
        <v>41425</v>
      </c>
      <c r="AA12" s="143" t="s">
        <v>364</v>
      </c>
      <c r="AB12" s="141">
        <v>73056</v>
      </c>
      <c r="AC12" s="141">
        <v>0</v>
      </c>
      <c r="AD12" s="146">
        <v>41441</v>
      </c>
      <c r="AE12" s="143" t="s">
        <v>365</v>
      </c>
      <c r="AF12" s="141">
        <v>25493</v>
      </c>
      <c r="AG12" s="141">
        <v>0</v>
      </c>
      <c r="AH12" s="146"/>
      <c r="AI12" s="143"/>
      <c r="AJ12" s="141">
        <v>0</v>
      </c>
      <c r="AK12" s="141">
        <v>0</v>
      </c>
      <c r="AL12" s="146"/>
      <c r="AM12" s="143"/>
      <c r="AN12" s="141">
        <v>0</v>
      </c>
      <c r="AO12" s="141">
        <v>0</v>
      </c>
      <c r="AP12" s="146"/>
      <c r="AQ12" s="143"/>
      <c r="AR12" s="141">
        <v>0</v>
      </c>
      <c r="AS12" s="141">
        <v>0</v>
      </c>
      <c r="AT12" s="146"/>
      <c r="AU12" s="143"/>
      <c r="AV12" s="141">
        <v>0</v>
      </c>
      <c r="AW12" s="141">
        <v>0</v>
      </c>
      <c r="AX12" s="146"/>
      <c r="AY12" s="143"/>
      <c r="AZ12" s="141">
        <v>0</v>
      </c>
      <c r="BA12" s="141">
        <v>0</v>
      </c>
      <c r="BB12" s="146"/>
      <c r="BC12" s="143"/>
      <c r="BD12" s="141">
        <v>0</v>
      </c>
      <c r="BE12" s="141">
        <v>0</v>
      </c>
      <c r="BF12" s="146"/>
      <c r="BG12" s="143"/>
      <c r="BH12" s="141">
        <v>0</v>
      </c>
      <c r="BI12" s="141">
        <v>0</v>
      </c>
      <c r="BJ12" s="146"/>
      <c r="BK12" s="143"/>
      <c r="BL12" s="141">
        <v>0</v>
      </c>
      <c r="BM12" s="141">
        <v>0</v>
      </c>
      <c r="BN12" s="146"/>
      <c r="BO12" s="143"/>
      <c r="BP12" s="141">
        <v>0</v>
      </c>
      <c r="BQ12" s="141">
        <v>0</v>
      </c>
      <c r="BR12" s="146"/>
      <c r="BS12" s="143"/>
      <c r="BT12" s="141">
        <v>0</v>
      </c>
      <c r="BU12" s="141">
        <v>0</v>
      </c>
      <c r="BV12" s="146"/>
      <c r="BW12" s="143"/>
      <c r="BX12" s="141">
        <v>0</v>
      </c>
      <c r="BY12" s="141">
        <v>0</v>
      </c>
      <c r="BZ12" s="146"/>
      <c r="CA12" s="143"/>
      <c r="CB12" s="141">
        <v>0</v>
      </c>
      <c r="CC12" s="141">
        <v>0</v>
      </c>
      <c r="CD12" s="146"/>
      <c r="CE12" s="143"/>
      <c r="CF12" s="141">
        <v>0</v>
      </c>
      <c r="CG12" s="141">
        <v>0</v>
      </c>
      <c r="CH12" s="146"/>
      <c r="CI12" s="143"/>
      <c r="CJ12" s="141">
        <v>0</v>
      </c>
      <c r="CK12" s="141">
        <v>0</v>
      </c>
      <c r="CL12" s="146"/>
      <c r="CM12" s="143"/>
      <c r="CN12" s="141">
        <v>0</v>
      </c>
      <c r="CO12" s="141">
        <v>0</v>
      </c>
      <c r="CP12" s="146"/>
      <c r="CQ12" s="143"/>
      <c r="CR12" s="141">
        <v>0</v>
      </c>
      <c r="CS12" s="141">
        <v>0</v>
      </c>
      <c r="CT12" s="146"/>
      <c r="CU12" s="143"/>
      <c r="CV12" s="141">
        <v>0</v>
      </c>
      <c r="CW12" s="141">
        <v>0</v>
      </c>
      <c r="CX12" s="146"/>
      <c r="CY12" s="143"/>
      <c r="CZ12" s="141">
        <v>0</v>
      </c>
      <c r="DA12" s="141">
        <v>0</v>
      </c>
      <c r="DB12" s="146"/>
      <c r="DC12" s="143"/>
      <c r="DD12" s="141">
        <v>0</v>
      </c>
      <c r="DE12" s="141">
        <v>0</v>
      </c>
      <c r="DF12" s="146"/>
      <c r="DG12" s="143"/>
      <c r="DH12" s="141">
        <v>0</v>
      </c>
      <c r="DI12" s="141">
        <v>0</v>
      </c>
      <c r="DJ12" s="146"/>
      <c r="DK12" s="143"/>
      <c r="DL12" s="141">
        <v>0</v>
      </c>
      <c r="DM12" s="141">
        <v>0</v>
      </c>
      <c r="DN12" s="146"/>
      <c r="DO12" s="143"/>
      <c r="DP12" s="141">
        <v>0</v>
      </c>
      <c r="DQ12" s="141">
        <v>0</v>
      </c>
      <c r="DR12" s="146"/>
      <c r="DS12" s="143"/>
      <c r="DT12" s="141">
        <v>0</v>
      </c>
      <c r="DU12" s="141">
        <v>0</v>
      </c>
    </row>
    <row r="13" spans="1:125" ht="12" customHeight="1">
      <c r="A13" s="142" t="s">
        <v>119</v>
      </c>
      <c r="B13" s="140" t="s">
        <v>373</v>
      </c>
      <c r="C13" s="142" t="s">
        <v>383</v>
      </c>
      <c r="D13" s="141">
        <f t="shared" si="0"/>
        <v>428602</v>
      </c>
      <c r="E13" s="141">
        <f t="shared" si="1"/>
        <v>0</v>
      </c>
      <c r="F13" s="146">
        <v>41327</v>
      </c>
      <c r="G13" s="143" t="s">
        <v>356</v>
      </c>
      <c r="H13" s="141">
        <v>106973</v>
      </c>
      <c r="I13" s="141">
        <v>0</v>
      </c>
      <c r="J13" s="146">
        <v>41210</v>
      </c>
      <c r="K13" s="143" t="s">
        <v>355</v>
      </c>
      <c r="L13" s="141">
        <v>219463</v>
      </c>
      <c r="M13" s="141">
        <v>0</v>
      </c>
      <c r="N13" s="146">
        <v>41201</v>
      </c>
      <c r="O13" s="143" t="s">
        <v>346</v>
      </c>
      <c r="P13" s="141">
        <v>102166</v>
      </c>
      <c r="Q13" s="141">
        <v>0</v>
      </c>
      <c r="R13" s="146"/>
      <c r="S13" s="143"/>
      <c r="T13" s="141">
        <v>0</v>
      </c>
      <c r="U13" s="141">
        <v>0</v>
      </c>
      <c r="V13" s="146"/>
      <c r="W13" s="143"/>
      <c r="X13" s="141">
        <v>0</v>
      </c>
      <c r="Y13" s="141">
        <v>0</v>
      </c>
      <c r="Z13" s="146"/>
      <c r="AA13" s="143"/>
      <c r="AB13" s="141">
        <v>0</v>
      </c>
      <c r="AC13" s="141">
        <v>0</v>
      </c>
      <c r="AD13" s="146"/>
      <c r="AE13" s="143"/>
      <c r="AF13" s="141">
        <v>0</v>
      </c>
      <c r="AG13" s="141">
        <v>0</v>
      </c>
      <c r="AH13" s="146"/>
      <c r="AI13" s="143"/>
      <c r="AJ13" s="141">
        <v>0</v>
      </c>
      <c r="AK13" s="141">
        <v>0</v>
      </c>
      <c r="AL13" s="146"/>
      <c r="AM13" s="143"/>
      <c r="AN13" s="141">
        <v>0</v>
      </c>
      <c r="AO13" s="141">
        <v>0</v>
      </c>
      <c r="AP13" s="146"/>
      <c r="AQ13" s="143"/>
      <c r="AR13" s="141">
        <v>0</v>
      </c>
      <c r="AS13" s="141">
        <v>0</v>
      </c>
      <c r="AT13" s="146"/>
      <c r="AU13" s="143"/>
      <c r="AV13" s="141">
        <v>0</v>
      </c>
      <c r="AW13" s="141">
        <v>0</v>
      </c>
      <c r="AX13" s="146"/>
      <c r="AY13" s="143"/>
      <c r="AZ13" s="141">
        <v>0</v>
      </c>
      <c r="BA13" s="141">
        <v>0</v>
      </c>
      <c r="BB13" s="146"/>
      <c r="BC13" s="143"/>
      <c r="BD13" s="141">
        <v>0</v>
      </c>
      <c r="BE13" s="141">
        <v>0</v>
      </c>
      <c r="BF13" s="146"/>
      <c r="BG13" s="143"/>
      <c r="BH13" s="141">
        <v>0</v>
      </c>
      <c r="BI13" s="141">
        <v>0</v>
      </c>
      <c r="BJ13" s="146"/>
      <c r="BK13" s="143"/>
      <c r="BL13" s="141">
        <v>0</v>
      </c>
      <c r="BM13" s="141">
        <v>0</v>
      </c>
      <c r="BN13" s="146"/>
      <c r="BO13" s="143"/>
      <c r="BP13" s="141">
        <v>0</v>
      </c>
      <c r="BQ13" s="141">
        <v>0</v>
      </c>
      <c r="BR13" s="146"/>
      <c r="BS13" s="143"/>
      <c r="BT13" s="141">
        <v>0</v>
      </c>
      <c r="BU13" s="141">
        <v>0</v>
      </c>
      <c r="BV13" s="146"/>
      <c r="BW13" s="143"/>
      <c r="BX13" s="141">
        <v>0</v>
      </c>
      <c r="BY13" s="141">
        <v>0</v>
      </c>
      <c r="BZ13" s="146"/>
      <c r="CA13" s="143"/>
      <c r="CB13" s="141">
        <v>0</v>
      </c>
      <c r="CC13" s="141">
        <v>0</v>
      </c>
      <c r="CD13" s="146"/>
      <c r="CE13" s="143"/>
      <c r="CF13" s="141">
        <v>0</v>
      </c>
      <c r="CG13" s="141">
        <v>0</v>
      </c>
      <c r="CH13" s="146"/>
      <c r="CI13" s="143"/>
      <c r="CJ13" s="141">
        <v>0</v>
      </c>
      <c r="CK13" s="141">
        <v>0</v>
      </c>
      <c r="CL13" s="146"/>
      <c r="CM13" s="143"/>
      <c r="CN13" s="141">
        <v>0</v>
      </c>
      <c r="CO13" s="141">
        <v>0</v>
      </c>
      <c r="CP13" s="146"/>
      <c r="CQ13" s="143"/>
      <c r="CR13" s="141">
        <v>0</v>
      </c>
      <c r="CS13" s="141">
        <v>0</v>
      </c>
      <c r="CT13" s="146"/>
      <c r="CU13" s="143"/>
      <c r="CV13" s="141">
        <v>0</v>
      </c>
      <c r="CW13" s="141">
        <v>0</v>
      </c>
      <c r="CX13" s="146"/>
      <c r="CY13" s="143"/>
      <c r="CZ13" s="141">
        <v>0</v>
      </c>
      <c r="DA13" s="141">
        <v>0</v>
      </c>
      <c r="DB13" s="146"/>
      <c r="DC13" s="143"/>
      <c r="DD13" s="141">
        <v>0</v>
      </c>
      <c r="DE13" s="141">
        <v>0</v>
      </c>
      <c r="DF13" s="146"/>
      <c r="DG13" s="143"/>
      <c r="DH13" s="141">
        <v>0</v>
      </c>
      <c r="DI13" s="141">
        <v>0</v>
      </c>
      <c r="DJ13" s="146"/>
      <c r="DK13" s="143"/>
      <c r="DL13" s="141">
        <v>0</v>
      </c>
      <c r="DM13" s="141">
        <v>0</v>
      </c>
      <c r="DN13" s="146"/>
      <c r="DO13" s="143"/>
      <c r="DP13" s="141">
        <v>0</v>
      </c>
      <c r="DQ13" s="141">
        <v>0</v>
      </c>
      <c r="DR13" s="146"/>
      <c r="DS13" s="143"/>
      <c r="DT13" s="141">
        <v>0</v>
      </c>
      <c r="DU13" s="141">
        <v>0</v>
      </c>
    </row>
    <row r="14" spans="1:125" ht="12" customHeight="1">
      <c r="A14" s="142" t="s">
        <v>119</v>
      </c>
      <c r="B14" s="140" t="s">
        <v>374</v>
      </c>
      <c r="C14" s="142" t="s">
        <v>384</v>
      </c>
      <c r="D14" s="141">
        <f t="shared" si="0"/>
        <v>0</v>
      </c>
      <c r="E14" s="141">
        <f t="shared" si="1"/>
        <v>226652</v>
      </c>
      <c r="F14" s="146">
        <v>41205</v>
      </c>
      <c r="G14" s="143" t="s">
        <v>350</v>
      </c>
      <c r="H14" s="141">
        <v>0</v>
      </c>
      <c r="I14" s="141">
        <v>136475</v>
      </c>
      <c r="J14" s="146">
        <v>41401</v>
      </c>
      <c r="K14" s="143" t="s">
        <v>361</v>
      </c>
      <c r="L14" s="141">
        <v>0</v>
      </c>
      <c r="M14" s="141">
        <v>90177</v>
      </c>
      <c r="N14" s="146"/>
      <c r="O14" s="143"/>
      <c r="P14" s="141">
        <v>0</v>
      </c>
      <c r="Q14" s="141">
        <v>0</v>
      </c>
      <c r="R14" s="146"/>
      <c r="S14" s="143"/>
      <c r="T14" s="141">
        <v>0</v>
      </c>
      <c r="U14" s="141">
        <v>0</v>
      </c>
      <c r="V14" s="146"/>
      <c r="W14" s="143"/>
      <c r="X14" s="141">
        <v>0</v>
      </c>
      <c r="Y14" s="141">
        <v>0</v>
      </c>
      <c r="Z14" s="146"/>
      <c r="AA14" s="143"/>
      <c r="AB14" s="141">
        <v>0</v>
      </c>
      <c r="AC14" s="141">
        <v>0</v>
      </c>
      <c r="AD14" s="146"/>
      <c r="AE14" s="143"/>
      <c r="AF14" s="141">
        <v>0</v>
      </c>
      <c r="AG14" s="141">
        <v>0</v>
      </c>
      <c r="AH14" s="146"/>
      <c r="AI14" s="143"/>
      <c r="AJ14" s="141">
        <v>0</v>
      </c>
      <c r="AK14" s="141">
        <v>0</v>
      </c>
      <c r="AL14" s="146"/>
      <c r="AM14" s="143"/>
      <c r="AN14" s="141">
        <v>0</v>
      </c>
      <c r="AO14" s="141">
        <v>0</v>
      </c>
      <c r="AP14" s="146"/>
      <c r="AQ14" s="143"/>
      <c r="AR14" s="141">
        <v>0</v>
      </c>
      <c r="AS14" s="141">
        <v>0</v>
      </c>
      <c r="AT14" s="146"/>
      <c r="AU14" s="143"/>
      <c r="AV14" s="141">
        <v>0</v>
      </c>
      <c r="AW14" s="141">
        <v>0</v>
      </c>
      <c r="AX14" s="146"/>
      <c r="AY14" s="143"/>
      <c r="AZ14" s="141">
        <v>0</v>
      </c>
      <c r="BA14" s="141">
        <v>0</v>
      </c>
      <c r="BB14" s="146"/>
      <c r="BC14" s="143"/>
      <c r="BD14" s="141">
        <v>0</v>
      </c>
      <c r="BE14" s="141">
        <v>0</v>
      </c>
      <c r="BF14" s="146"/>
      <c r="BG14" s="143"/>
      <c r="BH14" s="141">
        <v>0</v>
      </c>
      <c r="BI14" s="141">
        <v>0</v>
      </c>
      <c r="BJ14" s="146"/>
      <c r="BK14" s="143"/>
      <c r="BL14" s="141">
        <v>0</v>
      </c>
      <c r="BM14" s="141">
        <v>0</v>
      </c>
      <c r="BN14" s="146"/>
      <c r="BO14" s="143"/>
      <c r="BP14" s="141">
        <v>0</v>
      </c>
      <c r="BQ14" s="141">
        <v>0</v>
      </c>
      <c r="BR14" s="146"/>
      <c r="BS14" s="143"/>
      <c r="BT14" s="141">
        <v>0</v>
      </c>
      <c r="BU14" s="141">
        <v>0</v>
      </c>
      <c r="BV14" s="146"/>
      <c r="BW14" s="143"/>
      <c r="BX14" s="141">
        <v>0</v>
      </c>
      <c r="BY14" s="141">
        <v>0</v>
      </c>
      <c r="BZ14" s="146"/>
      <c r="CA14" s="143"/>
      <c r="CB14" s="141">
        <v>0</v>
      </c>
      <c r="CC14" s="141">
        <v>0</v>
      </c>
      <c r="CD14" s="146"/>
      <c r="CE14" s="143"/>
      <c r="CF14" s="141">
        <v>0</v>
      </c>
      <c r="CG14" s="141">
        <v>0</v>
      </c>
      <c r="CH14" s="146"/>
      <c r="CI14" s="143"/>
      <c r="CJ14" s="141">
        <v>0</v>
      </c>
      <c r="CK14" s="141">
        <v>0</v>
      </c>
      <c r="CL14" s="146"/>
      <c r="CM14" s="143"/>
      <c r="CN14" s="141">
        <v>0</v>
      </c>
      <c r="CO14" s="141">
        <v>0</v>
      </c>
      <c r="CP14" s="146"/>
      <c r="CQ14" s="143"/>
      <c r="CR14" s="141">
        <v>0</v>
      </c>
      <c r="CS14" s="141">
        <v>0</v>
      </c>
      <c r="CT14" s="146"/>
      <c r="CU14" s="143"/>
      <c r="CV14" s="141">
        <v>0</v>
      </c>
      <c r="CW14" s="141">
        <v>0</v>
      </c>
      <c r="CX14" s="146"/>
      <c r="CY14" s="143"/>
      <c r="CZ14" s="141">
        <v>0</v>
      </c>
      <c r="DA14" s="141">
        <v>0</v>
      </c>
      <c r="DB14" s="146"/>
      <c r="DC14" s="143"/>
      <c r="DD14" s="141">
        <v>0</v>
      </c>
      <c r="DE14" s="141">
        <v>0</v>
      </c>
      <c r="DF14" s="146"/>
      <c r="DG14" s="143"/>
      <c r="DH14" s="141">
        <v>0</v>
      </c>
      <c r="DI14" s="141">
        <v>0</v>
      </c>
      <c r="DJ14" s="146"/>
      <c r="DK14" s="143"/>
      <c r="DL14" s="141">
        <v>0</v>
      </c>
      <c r="DM14" s="141">
        <v>0</v>
      </c>
      <c r="DN14" s="146"/>
      <c r="DO14" s="143"/>
      <c r="DP14" s="141">
        <v>0</v>
      </c>
      <c r="DQ14" s="141">
        <v>0</v>
      </c>
      <c r="DR14" s="146"/>
      <c r="DS14" s="143"/>
      <c r="DT14" s="141">
        <v>0</v>
      </c>
      <c r="DU14" s="141">
        <v>0</v>
      </c>
    </row>
    <row r="15" spans="1:125" ht="12" customHeight="1">
      <c r="A15" s="142" t="s">
        <v>119</v>
      </c>
      <c r="B15" s="140" t="s">
        <v>375</v>
      </c>
      <c r="C15" s="142" t="s">
        <v>385</v>
      </c>
      <c r="D15" s="141">
        <f t="shared" si="0"/>
        <v>0</v>
      </c>
      <c r="E15" s="141">
        <f t="shared" si="1"/>
        <v>335998</v>
      </c>
      <c r="F15" s="146">
        <v>41210</v>
      </c>
      <c r="G15" s="143" t="s">
        <v>355</v>
      </c>
      <c r="H15" s="141">
        <v>0</v>
      </c>
      <c r="I15" s="141">
        <v>104630</v>
      </c>
      <c r="J15" s="146">
        <v>41327</v>
      </c>
      <c r="K15" s="143" t="s">
        <v>356</v>
      </c>
      <c r="L15" s="141">
        <v>0</v>
      </c>
      <c r="M15" s="141">
        <v>33170</v>
      </c>
      <c r="N15" s="146">
        <v>41201</v>
      </c>
      <c r="O15" s="143" t="s">
        <v>346</v>
      </c>
      <c r="P15" s="141">
        <v>0</v>
      </c>
      <c r="Q15" s="141">
        <v>12616</v>
      </c>
      <c r="R15" s="146">
        <v>41341</v>
      </c>
      <c r="S15" s="143" t="s">
        <v>357</v>
      </c>
      <c r="T15" s="141">
        <v>0</v>
      </c>
      <c r="U15" s="141">
        <v>48475</v>
      </c>
      <c r="V15" s="146">
        <v>41346</v>
      </c>
      <c r="W15" s="143" t="s">
        <v>359</v>
      </c>
      <c r="X15" s="141">
        <v>0</v>
      </c>
      <c r="Y15" s="141">
        <v>106324</v>
      </c>
      <c r="Z15" s="146">
        <v>41345</v>
      </c>
      <c r="AA15" s="143" t="s">
        <v>358</v>
      </c>
      <c r="AB15" s="141">
        <v>0</v>
      </c>
      <c r="AC15" s="141">
        <v>30783</v>
      </c>
      <c r="AD15" s="146"/>
      <c r="AE15" s="143"/>
      <c r="AF15" s="141">
        <v>0</v>
      </c>
      <c r="AG15" s="141">
        <v>0</v>
      </c>
      <c r="AH15" s="146"/>
      <c r="AI15" s="143"/>
      <c r="AJ15" s="141">
        <v>0</v>
      </c>
      <c r="AK15" s="141">
        <v>0</v>
      </c>
      <c r="AL15" s="146"/>
      <c r="AM15" s="143"/>
      <c r="AN15" s="141">
        <v>0</v>
      </c>
      <c r="AO15" s="141">
        <v>0</v>
      </c>
      <c r="AP15" s="146"/>
      <c r="AQ15" s="143"/>
      <c r="AR15" s="141">
        <v>0</v>
      </c>
      <c r="AS15" s="141">
        <v>0</v>
      </c>
      <c r="AT15" s="146"/>
      <c r="AU15" s="143"/>
      <c r="AV15" s="141">
        <v>0</v>
      </c>
      <c r="AW15" s="141">
        <v>0</v>
      </c>
      <c r="AX15" s="146"/>
      <c r="AY15" s="143"/>
      <c r="AZ15" s="141">
        <v>0</v>
      </c>
      <c r="BA15" s="141">
        <v>0</v>
      </c>
      <c r="BB15" s="146"/>
      <c r="BC15" s="143"/>
      <c r="BD15" s="141">
        <v>0</v>
      </c>
      <c r="BE15" s="141">
        <v>0</v>
      </c>
      <c r="BF15" s="146"/>
      <c r="BG15" s="143"/>
      <c r="BH15" s="141">
        <v>0</v>
      </c>
      <c r="BI15" s="141">
        <v>0</v>
      </c>
      <c r="BJ15" s="146"/>
      <c r="BK15" s="143"/>
      <c r="BL15" s="141">
        <v>0</v>
      </c>
      <c r="BM15" s="141">
        <v>0</v>
      </c>
      <c r="BN15" s="146"/>
      <c r="BO15" s="143"/>
      <c r="BP15" s="141">
        <v>0</v>
      </c>
      <c r="BQ15" s="141">
        <v>0</v>
      </c>
      <c r="BR15" s="146"/>
      <c r="BS15" s="143"/>
      <c r="BT15" s="141">
        <v>0</v>
      </c>
      <c r="BU15" s="141">
        <v>0</v>
      </c>
      <c r="BV15" s="146"/>
      <c r="BW15" s="143"/>
      <c r="BX15" s="141">
        <v>0</v>
      </c>
      <c r="BY15" s="141">
        <v>0</v>
      </c>
      <c r="BZ15" s="146"/>
      <c r="CA15" s="143"/>
      <c r="CB15" s="141">
        <v>0</v>
      </c>
      <c r="CC15" s="141">
        <v>0</v>
      </c>
      <c r="CD15" s="146"/>
      <c r="CE15" s="143"/>
      <c r="CF15" s="141">
        <v>0</v>
      </c>
      <c r="CG15" s="141">
        <v>0</v>
      </c>
      <c r="CH15" s="146"/>
      <c r="CI15" s="143"/>
      <c r="CJ15" s="141">
        <v>0</v>
      </c>
      <c r="CK15" s="141">
        <v>0</v>
      </c>
      <c r="CL15" s="146"/>
      <c r="CM15" s="143"/>
      <c r="CN15" s="141">
        <v>0</v>
      </c>
      <c r="CO15" s="141">
        <v>0</v>
      </c>
      <c r="CP15" s="146"/>
      <c r="CQ15" s="143"/>
      <c r="CR15" s="141">
        <v>0</v>
      </c>
      <c r="CS15" s="141">
        <v>0</v>
      </c>
      <c r="CT15" s="146"/>
      <c r="CU15" s="143"/>
      <c r="CV15" s="141">
        <v>0</v>
      </c>
      <c r="CW15" s="141">
        <v>0</v>
      </c>
      <c r="CX15" s="146"/>
      <c r="CY15" s="143"/>
      <c r="CZ15" s="141">
        <v>0</v>
      </c>
      <c r="DA15" s="141">
        <v>0</v>
      </c>
      <c r="DB15" s="146"/>
      <c r="DC15" s="143"/>
      <c r="DD15" s="141">
        <v>0</v>
      </c>
      <c r="DE15" s="141">
        <v>0</v>
      </c>
      <c r="DF15" s="146"/>
      <c r="DG15" s="143"/>
      <c r="DH15" s="141">
        <v>0</v>
      </c>
      <c r="DI15" s="141">
        <v>0</v>
      </c>
      <c r="DJ15" s="146"/>
      <c r="DK15" s="143"/>
      <c r="DL15" s="141">
        <v>0</v>
      </c>
      <c r="DM15" s="141">
        <v>0</v>
      </c>
      <c r="DN15" s="146"/>
      <c r="DO15" s="143"/>
      <c r="DP15" s="141">
        <v>0</v>
      </c>
      <c r="DQ15" s="141">
        <v>0</v>
      </c>
      <c r="DR15" s="146"/>
      <c r="DS15" s="143"/>
      <c r="DT15" s="141">
        <v>0</v>
      </c>
      <c r="DU15" s="141">
        <v>0</v>
      </c>
    </row>
    <row r="16" spans="1:125" ht="12" customHeight="1">
      <c r="A16" s="142" t="s">
        <v>119</v>
      </c>
      <c r="B16" s="140" t="s">
        <v>376</v>
      </c>
      <c r="C16" s="142" t="s">
        <v>386</v>
      </c>
      <c r="D16" s="141">
        <f t="shared" si="0"/>
        <v>1026352</v>
      </c>
      <c r="E16" s="141">
        <f t="shared" si="1"/>
        <v>0</v>
      </c>
      <c r="F16" s="146">
        <v>41203</v>
      </c>
      <c r="G16" s="143" t="s">
        <v>348</v>
      </c>
      <c r="H16" s="141">
        <v>676056</v>
      </c>
      <c r="I16" s="141">
        <v>0</v>
      </c>
      <c r="J16" s="146">
        <v>41345</v>
      </c>
      <c r="K16" s="143" t="s">
        <v>358</v>
      </c>
      <c r="L16" s="141">
        <v>94266</v>
      </c>
      <c r="M16" s="141">
        <v>0</v>
      </c>
      <c r="N16" s="146">
        <v>41346</v>
      </c>
      <c r="O16" s="143" t="s">
        <v>359</v>
      </c>
      <c r="P16" s="141">
        <v>256030</v>
      </c>
      <c r="Q16" s="141">
        <v>0</v>
      </c>
      <c r="R16" s="146"/>
      <c r="S16" s="143"/>
      <c r="T16" s="141">
        <v>0</v>
      </c>
      <c r="U16" s="141">
        <v>0</v>
      </c>
      <c r="V16" s="146"/>
      <c r="W16" s="143"/>
      <c r="X16" s="141">
        <v>0</v>
      </c>
      <c r="Y16" s="141">
        <v>0</v>
      </c>
      <c r="Z16" s="146"/>
      <c r="AA16" s="143"/>
      <c r="AB16" s="141">
        <v>0</v>
      </c>
      <c r="AC16" s="141">
        <v>0</v>
      </c>
      <c r="AD16" s="146"/>
      <c r="AE16" s="143"/>
      <c r="AF16" s="141">
        <v>0</v>
      </c>
      <c r="AG16" s="141">
        <v>0</v>
      </c>
      <c r="AH16" s="146"/>
      <c r="AI16" s="143"/>
      <c r="AJ16" s="141">
        <v>0</v>
      </c>
      <c r="AK16" s="141">
        <v>0</v>
      </c>
      <c r="AL16" s="146"/>
      <c r="AM16" s="143"/>
      <c r="AN16" s="141">
        <v>0</v>
      </c>
      <c r="AO16" s="141">
        <v>0</v>
      </c>
      <c r="AP16" s="146"/>
      <c r="AQ16" s="143"/>
      <c r="AR16" s="141">
        <v>0</v>
      </c>
      <c r="AS16" s="141">
        <v>0</v>
      </c>
      <c r="AT16" s="146"/>
      <c r="AU16" s="143"/>
      <c r="AV16" s="141">
        <v>0</v>
      </c>
      <c r="AW16" s="141">
        <v>0</v>
      </c>
      <c r="AX16" s="146"/>
      <c r="AY16" s="143"/>
      <c r="AZ16" s="141">
        <v>0</v>
      </c>
      <c r="BA16" s="141">
        <v>0</v>
      </c>
      <c r="BB16" s="146"/>
      <c r="BC16" s="143"/>
      <c r="BD16" s="141">
        <v>0</v>
      </c>
      <c r="BE16" s="141">
        <v>0</v>
      </c>
      <c r="BF16" s="146"/>
      <c r="BG16" s="143"/>
      <c r="BH16" s="141">
        <v>0</v>
      </c>
      <c r="BI16" s="141">
        <v>0</v>
      </c>
      <c r="BJ16" s="146"/>
      <c r="BK16" s="143"/>
      <c r="BL16" s="141">
        <v>0</v>
      </c>
      <c r="BM16" s="141">
        <v>0</v>
      </c>
      <c r="BN16" s="146"/>
      <c r="BO16" s="143"/>
      <c r="BP16" s="141">
        <v>0</v>
      </c>
      <c r="BQ16" s="141">
        <v>0</v>
      </c>
      <c r="BR16" s="146"/>
      <c r="BS16" s="143"/>
      <c r="BT16" s="141">
        <v>0</v>
      </c>
      <c r="BU16" s="141">
        <v>0</v>
      </c>
      <c r="BV16" s="146"/>
      <c r="BW16" s="143"/>
      <c r="BX16" s="141">
        <v>0</v>
      </c>
      <c r="BY16" s="141">
        <v>0</v>
      </c>
      <c r="BZ16" s="146"/>
      <c r="CA16" s="143"/>
      <c r="CB16" s="141">
        <v>0</v>
      </c>
      <c r="CC16" s="141">
        <v>0</v>
      </c>
      <c r="CD16" s="146"/>
      <c r="CE16" s="143"/>
      <c r="CF16" s="141">
        <v>0</v>
      </c>
      <c r="CG16" s="141">
        <v>0</v>
      </c>
      <c r="CH16" s="146"/>
      <c r="CI16" s="143"/>
      <c r="CJ16" s="141">
        <v>0</v>
      </c>
      <c r="CK16" s="141">
        <v>0</v>
      </c>
      <c r="CL16" s="146"/>
      <c r="CM16" s="143"/>
      <c r="CN16" s="141">
        <v>0</v>
      </c>
      <c r="CO16" s="141">
        <v>0</v>
      </c>
      <c r="CP16" s="146"/>
      <c r="CQ16" s="143"/>
      <c r="CR16" s="141">
        <v>0</v>
      </c>
      <c r="CS16" s="141">
        <v>0</v>
      </c>
      <c r="CT16" s="146"/>
      <c r="CU16" s="143"/>
      <c r="CV16" s="141">
        <v>0</v>
      </c>
      <c r="CW16" s="141">
        <v>0</v>
      </c>
      <c r="CX16" s="146"/>
      <c r="CY16" s="143"/>
      <c r="CZ16" s="141">
        <v>0</v>
      </c>
      <c r="DA16" s="141">
        <v>0</v>
      </c>
      <c r="DB16" s="146"/>
      <c r="DC16" s="143"/>
      <c r="DD16" s="141">
        <v>0</v>
      </c>
      <c r="DE16" s="141">
        <v>0</v>
      </c>
      <c r="DF16" s="146"/>
      <c r="DG16" s="143"/>
      <c r="DH16" s="141">
        <v>0</v>
      </c>
      <c r="DI16" s="141">
        <v>0</v>
      </c>
      <c r="DJ16" s="146"/>
      <c r="DK16" s="143"/>
      <c r="DL16" s="141">
        <v>0</v>
      </c>
      <c r="DM16" s="141">
        <v>0</v>
      </c>
      <c r="DN16" s="146"/>
      <c r="DO16" s="143"/>
      <c r="DP16" s="141">
        <v>0</v>
      </c>
      <c r="DQ16" s="141">
        <v>0</v>
      </c>
      <c r="DR16" s="146"/>
      <c r="DS16" s="143"/>
      <c r="DT16" s="141">
        <v>0</v>
      </c>
      <c r="DU16" s="141">
        <v>0</v>
      </c>
    </row>
    <row r="17" spans="1:125" ht="12" customHeight="1">
      <c r="A17" s="142" t="s">
        <v>119</v>
      </c>
      <c r="B17" s="140" t="s">
        <v>377</v>
      </c>
      <c r="C17" s="142" t="s">
        <v>387</v>
      </c>
      <c r="D17" s="141">
        <f t="shared" si="0"/>
        <v>70732</v>
      </c>
      <c r="E17" s="141">
        <f t="shared" si="1"/>
        <v>0</v>
      </c>
      <c r="F17" s="146">
        <v>41205</v>
      </c>
      <c r="G17" s="143" t="s">
        <v>350</v>
      </c>
      <c r="H17" s="141">
        <v>15525</v>
      </c>
      <c r="I17" s="141">
        <v>0</v>
      </c>
      <c r="J17" s="146">
        <v>41206</v>
      </c>
      <c r="K17" s="143" t="s">
        <v>351</v>
      </c>
      <c r="L17" s="141">
        <v>13837</v>
      </c>
      <c r="M17" s="141">
        <v>0</v>
      </c>
      <c r="N17" s="146">
        <v>41207</v>
      </c>
      <c r="O17" s="143" t="s">
        <v>352</v>
      </c>
      <c r="P17" s="141">
        <v>8977</v>
      </c>
      <c r="Q17" s="141">
        <v>0</v>
      </c>
      <c r="R17" s="146">
        <v>41209</v>
      </c>
      <c r="S17" s="143" t="s">
        <v>354</v>
      </c>
      <c r="T17" s="141">
        <v>8540</v>
      </c>
      <c r="U17" s="141">
        <v>0</v>
      </c>
      <c r="V17" s="146">
        <v>41401</v>
      </c>
      <c r="W17" s="143" t="s">
        <v>361</v>
      </c>
      <c r="X17" s="141">
        <v>6327</v>
      </c>
      <c r="Y17" s="141">
        <v>0</v>
      </c>
      <c r="Z17" s="146">
        <v>41423</v>
      </c>
      <c r="AA17" s="143" t="s">
        <v>362</v>
      </c>
      <c r="AB17" s="141">
        <v>2906</v>
      </c>
      <c r="AC17" s="141">
        <v>0</v>
      </c>
      <c r="AD17" s="146">
        <v>41424</v>
      </c>
      <c r="AE17" s="143" t="s">
        <v>363</v>
      </c>
      <c r="AF17" s="141">
        <v>3331</v>
      </c>
      <c r="AG17" s="141">
        <v>0</v>
      </c>
      <c r="AH17" s="146">
        <v>41425</v>
      </c>
      <c r="AI17" s="143" t="s">
        <v>364</v>
      </c>
      <c r="AJ17" s="141">
        <v>7702</v>
      </c>
      <c r="AK17" s="141">
        <v>0</v>
      </c>
      <c r="AL17" s="146">
        <v>41441</v>
      </c>
      <c r="AM17" s="143" t="s">
        <v>365</v>
      </c>
      <c r="AN17" s="141">
        <v>3587</v>
      </c>
      <c r="AO17" s="141">
        <v>0</v>
      </c>
      <c r="AP17" s="146"/>
      <c r="AQ17" s="143"/>
      <c r="AR17" s="141">
        <v>0</v>
      </c>
      <c r="AS17" s="141">
        <v>0</v>
      </c>
      <c r="AT17" s="146"/>
      <c r="AU17" s="143"/>
      <c r="AV17" s="141">
        <v>0</v>
      </c>
      <c r="AW17" s="141">
        <v>0</v>
      </c>
      <c r="AX17" s="146"/>
      <c r="AY17" s="143"/>
      <c r="AZ17" s="141">
        <v>0</v>
      </c>
      <c r="BA17" s="141">
        <v>0</v>
      </c>
      <c r="BB17" s="146"/>
      <c r="BC17" s="143"/>
      <c r="BD17" s="141">
        <v>0</v>
      </c>
      <c r="BE17" s="141">
        <v>0</v>
      </c>
      <c r="BF17" s="146"/>
      <c r="BG17" s="143"/>
      <c r="BH17" s="141">
        <v>0</v>
      </c>
      <c r="BI17" s="141">
        <v>0</v>
      </c>
      <c r="BJ17" s="146"/>
      <c r="BK17" s="143"/>
      <c r="BL17" s="141">
        <v>0</v>
      </c>
      <c r="BM17" s="141">
        <v>0</v>
      </c>
      <c r="BN17" s="146"/>
      <c r="BO17" s="143"/>
      <c r="BP17" s="141">
        <v>0</v>
      </c>
      <c r="BQ17" s="141">
        <v>0</v>
      </c>
      <c r="BR17" s="146"/>
      <c r="BS17" s="143"/>
      <c r="BT17" s="141">
        <v>0</v>
      </c>
      <c r="BU17" s="141">
        <v>0</v>
      </c>
      <c r="BV17" s="146"/>
      <c r="BW17" s="143"/>
      <c r="BX17" s="141">
        <v>0</v>
      </c>
      <c r="BY17" s="141">
        <v>0</v>
      </c>
      <c r="BZ17" s="146"/>
      <c r="CA17" s="143"/>
      <c r="CB17" s="141">
        <v>0</v>
      </c>
      <c r="CC17" s="141">
        <v>0</v>
      </c>
      <c r="CD17" s="146"/>
      <c r="CE17" s="143"/>
      <c r="CF17" s="141">
        <v>0</v>
      </c>
      <c r="CG17" s="141">
        <v>0</v>
      </c>
      <c r="CH17" s="146"/>
      <c r="CI17" s="143"/>
      <c r="CJ17" s="141">
        <v>0</v>
      </c>
      <c r="CK17" s="141">
        <v>0</v>
      </c>
      <c r="CL17" s="146"/>
      <c r="CM17" s="143"/>
      <c r="CN17" s="141">
        <v>0</v>
      </c>
      <c r="CO17" s="141">
        <v>0</v>
      </c>
      <c r="CP17" s="146"/>
      <c r="CQ17" s="143"/>
      <c r="CR17" s="141">
        <v>0</v>
      </c>
      <c r="CS17" s="141">
        <v>0</v>
      </c>
      <c r="CT17" s="146"/>
      <c r="CU17" s="143"/>
      <c r="CV17" s="141">
        <v>0</v>
      </c>
      <c r="CW17" s="141">
        <v>0</v>
      </c>
      <c r="CX17" s="146"/>
      <c r="CY17" s="143"/>
      <c r="CZ17" s="141">
        <v>0</v>
      </c>
      <c r="DA17" s="141">
        <v>0</v>
      </c>
      <c r="DB17" s="146"/>
      <c r="DC17" s="143"/>
      <c r="DD17" s="141">
        <v>0</v>
      </c>
      <c r="DE17" s="141">
        <v>0</v>
      </c>
      <c r="DF17" s="146"/>
      <c r="DG17" s="143"/>
      <c r="DH17" s="141">
        <v>0</v>
      </c>
      <c r="DI17" s="141">
        <v>0</v>
      </c>
      <c r="DJ17" s="146"/>
      <c r="DK17" s="143"/>
      <c r="DL17" s="141">
        <v>0</v>
      </c>
      <c r="DM17" s="141">
        <v>0</v>
      </c>
      <c r="DN17" s="146"/>
      <c r="DO17" s="143"/>
      <c r="DP17" s="141">
        <v>0</v>
      </c>
      <c r="DQ17" s="141">
        <v>0</v>
      </c>
      <c r="DR17" s="146"/>
      <c r="DS17" s="143"/>
      <c r="DT17" s="141">
        <v>0</v>
      </c>
      <c r="DU17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413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41</v>
      </c>
      <c r="M2" s="12" t="str">
        <f>IF(L2&lt;&gt;"",VLOOKUP(L2,$AK$6:$AL$52,2,FALSE),"-")</f>
        <v>佐賀県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0" t="s">
        <v>34</v>
      </c>
      <c r="C6" s="181"/>
      <c r="D6" s="182"/>
      <c r="E6" s="23" t="s">
        <v>35</v>
      </c>
      <c r="F6" s="24" t="s">
        <v>1</v>
      </c>
      <c r="H6" s="183" t="s">
        <v>36</v>
      </c>
      <c r="I6" s="184"/>
      <c r="J6" s="184"/>
      <c r="K6" s="185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6" t="s">
        <v>37</v>
      </c>
      <c r="C7" s="187"/>
      <c r="D7" s="187"/>
      <c r="E7" s="27">
        <f aca="true" t="shared" si="0" ref="E7:E12">AF7</f>
        <v>0</v>
      </c>
      <c r="F7" s="27">
        <f aca="true" t="shared" si="1" ref="F7:F12">AF14</f>
        <v>0</v>
      </c>
      <c r="H7" s="188" t="s">
        <v>38</v>
      </c>
      <c r="I7" s="188" t="s">
        <v>39</v>
      </c>
      <c r="J7" s="201" t="s">
        <v>40</v>
      </c>
      <c r="K7" s="203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0</v>
      </c>
      <c r="AG7" s="137"/>
      <c r="AH7" s="11" t="str">
        <f>'廃棄物事業経費（市町村）'!B7</f>
        <v>41000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6" t="s">
        <v>41</v>
      </c>
      <c r="C8" s="187"/>
      <c r="D8" s="187"/>
      <c r="E8" s="27">
        <f t="shared" si="0"/>
        <v>161239</v>
      </c>
      <c r="F8" s="27">
        <f t="shared" si="1"/>
        <v>40000</v>
      </c>
      <c r="H8" s="189"/>
      <c r="I8" s="189"/>
      <c r="J8" s="183" t="s">
        <v>42</v>
      </c>
      <c r="K8" s="185"/>
      <c r="L8" s="27">
        <f t="shared" si="2"/>
        <v>119364</v>
      </c>
      <c r="M8" s="27">
        <f t="shared" si="3"/>
        <v>0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161239</v>
      </c>
      <c r="AG8" s="137"/>
      <c r="AH8" s="11" t="str">
        <f>'廃棄物事業経費（市町村）'!B8</f>
        <v>41201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6" t="s">
        <v>43</v>
      </c>
      <c r="C9" s="187"/>
      <c r="D9" s="187"/>
      <c r="E9" s="27">
        <f t="shared" si="0"/>
        <v>102000</v>
      </c>
      <c r="F9" s="27">
        <f t="shared" si="1"/>
        <v>59389</v>
      </c>
      <c r="H9" s="189"/>
      <c r="I9" s="189"/>
      <c r="J9" s="201" t="s">
        <v>44</v>
      </c>
      <c r="K9" s="203"/>
      <c r="L9" s="27">
        <f t="shared" si="2"/>
        <v>0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102000</v>
      </c>
      <c r="AG9" s="137"/>
      <c r="AH9" s="11" t="str">
        <f>'廃棄物事業経費（市町村）'!B9</f>
        <v>41202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6" t="s">
        <v>45</v>
      </c>
      <c r="C10" s="187"/>
      <c r="D10" s="187"/>
      <c r="E10" s="27">
        <f t="shared" si="0"/>
        <v>1706435</v>
      </c>
      <c r="F10" s="27">
        <f t="shared" si="1"/>
        <v>40768</v>
      </c>
      <c r="H10" s="189"/>
      <c r="I10" s="190"/>
      <c r="J10" s="201" t="s">
        <v>46</v>
      </c>
      <c r="K10" s="203"/>
      <c r="L10" s="27">
        <f t="shared" si="2"/>
        <v>0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1706435</v>
      </c>
      <c r="AG10" s="137"/>
      <c r="AH10" s="11" t="str">
        <f>'廃棄物事業経費（市町村）'!B10</f>
        <v>41203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1" t="s">
        <v>304</v>
      </c>
      <c r="C11" s="187"/>
      <c r="D11" s="187"/>
      <c r="E11" s="27">
        <f t="shared" si="0"/>
        <v>2415688</v>
      </c>
      <c r="F11" s="27">
        <f t="shared" si="1"/>
        <v>1377604</v>
      </c>
      <c r="H11" s="189"/>
      <c r="I11" s="192" t="s">
        <v>47</v>
      </c>
      <c r="J11" s="192"/>
      <c r="K11" s="192"/>
      <c r="L11" s="27">
        <f t="shared" si="2"/>
        <v>23579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2415688</v>
      </c>
      <c r="AG11" s="137"/>
      <c r="AH11" s="11" t="str">
        <f>'廃棄物事業経費（市町村）'!B11</f>
        <v>41204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6" t="s">
        <v>46</v>
      </c>
      <c r="C12" s="187"/>
      <c r="D12" s="187"/>
      <c r="E12" s="27">
        <f t="shared" si="0"/>
        <v>468172</v>
      </c>
      <c r="F12" s="27">
        <f t="shared" si="1"/>
        <v>426282</v>
      </c>
      <c r="H12" s="189"/>
      <c r="I12" s="192" t="s">
        <v>48</v>
      </c>
      <c r="J12" s="192"/>
      <c r="K12" s="192"/>
      <c r="L12" s="27">
        <f t="shared" si="2"/>
        <v>205470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468172</v>
      </c>
      <c r="AG12" s="137"/>
      <c r="AH12" s="11" t="str">
        <f>'廃棄物事業経費（市町村）'!B12</f>
        <v>41205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3" t="s">
        <v>49</v>
      </c>
      <c r="C13" s="194"/>
      <c r="D13" s="194"/>
      <c r="E13" s="28">
        <f>SUM(E7:E12)</f>
        <v>4853534</v>
      </c>
      <c r="F13" s="28">
        <f>SUM(F7:F12)</f>
        <v>1944043</v>
      </c>
      <c r="H13" s="189"/>
      <c r="I13" s="180" t="s">
        <v>32</v>
      </c>
      <c r="J13" s="195"/>
      <c r="K13" s="196"/>
      <c r="L13" s="29">
        <f>SUM(L7:L12)</f>
        <v>348413</v>
      </c>
      <c r="M13" s="29">
        <f>SUM(M7:M12)</f>
        <v>0</v>
      </c>
      <c r="AC13" s="25" t="s">
        <v>51</v>
      </c>
      <c r="AD13" s="138" t="s">
        <v>62</v>
      </c>
      <c r="AE13" s="137" t="s">
        <v>69</v>
      </c>
      <c r="AF13" s="133">
        <f ca="1" t="shared" si="4"/>
        <v>7794962</v>
      </c>
      <c r="AG13" s="137"/>
      <c r="AH13" s="11" t="str">
        <f>'廃棄物事業経費（市町村）'!B13</f>
        <v>41206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7" t="s">
        <v>50</v>
      </c>
      <c r="D14" s="198"/>
      <c r="E14" s="32">
        <f>E13-E11</f>
        <v>2437846</v>
      </c>
      <c r="F14" s="32">
        <f>F13-F11</f>
        <v>566439</v>
      </c>
      <c r="H14" s="190"/>
      <c r="I14" s="30"/>
      <c r="J14" s="34"/>
      <c r="K14" s="31" t="s">
        <v>50</v>
      </c>
      <c r="L14" s="33">
        <f>L13-L12</f>
        <v>142943</v>
      </c>
      <c r="M14" s="33">
        <f>M13-M12</f>
        <v>0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41207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6" t="s">
        <v>51</v>
      </c>
      <c r="C15" s="187"/>
      <c r="D15" s="187"/>
      <c r="E15" s="27">
        <f>AF13</f>
        <v>7794962</v>
      </c>
      <c r="F15" s="27">
        <f>AF20</f>
        <v>2274036</v>
      </c>
      <c r="H15" s="204" t="s">
        <v>52</v>
      </c>
      <c r="I15" s="188" t="s">
        <v>53</v>
      </c>
      <c r="J15" s="26" t="s">
        <v>131</v>
      </c>
      <c r="K15" s="37"/>
      <c r="L15" s="27">
        <f>AF27</f>
        <v>884409</v>
      </c>
      <c r="M15" s="27">
        <f>AF48</f>
        <v>473548</v>
      </c>
      <c r="AC15" s="25" t="s">
        <v>41</v>
      </c>
      <c r="AD15" s="138" t="s">
        <v>62</v>
      </c>
      <c r="AE15" s="137" t="s">
        <v>71</v>
      </c>
      <c r="AF15" s="133">
        <f ca="1" t="shared" si="4"/>
        <v>40000</v>
      </c>
      <c r="AG15" s="137"/>
      <c r="AH15" s="11" t="str">
        <f>'廃棄物事業経費（市町村）'!B15</f>
        <v>41208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9" t="s">
        <v>2</v>
      </c>
      <c r="C16" s="200"/>
      <c r="D16" s="200"/>
      <c r="E16" s="28">
        <f>SUM(E13,E15)</f>
        <v>12648496</v>
      </c>
      <c r="F16" s="28">
        <f>SUM(F13,F15)</f>
        <v>4218079</v>
      </c>
      <c r="H16" s="205"/>
      <c r="I16" s="189"/>
      <c r="J16" s="189" t="s">
        <v>183</v>
      </c>
      <c r="K16" s="23" t="s">
        <v>132</v>
      </c>
      <c r="L16" s="27">
        <f>AF28</f>
        <v>741056</v>
      </c>
      <c r="M16" s="27">
        <f aca="true" t="shared" si="5" ref="M16:M28">AF49</f>
        <v>306</v>
      </c>
      <c r="AC16" s="25" t="s">
        <v>43</v>
      </c>
      <c r="AD16" s="138" t="s">
        <v>62</v>
      </c>
      <c r="AE16" s="137" t="s">
        <v>72</v>
      </c>
      <c r="AF16" s="133">
        <f ca="1" t="shared" si="4"/>
        <v>59389</v>
      </c>
      <c r="AG16" s="137"/>
      <c r="AH16" s="11" t="str">
        <f>'廃棄物事業経費（市町村）'!B16</f>
        <v>41209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7" t="s">
        <v>50</v>
      </c>
      <c r="D17" s="198"/>
      <c r="E17" s="32">
        <f>SUM(E14:E15)</f>
        <v>10232808</v>
      </c>
      <c r="F17" s="32">
        <f>SUM(F14:F15)</f>
        <v>2840475</v>
      </c>
      <c r="H17" s="205"/>
      <c r="I17" s="189"/>
      <c r="J17" s="189"/>
      <c r="K17" s="23" t="s">
        <v>133</v>
      </c>
      <c r="L17" s="27">
        <f>AF29</f>
        <v>310798</v>
      </c>
      <c r="M17" s="27">
        <f t="shared" si="5"/>
        <v>244466</v>
      </c>
      <c r="AC17" s="25" t="s">
        <v>45</v>
      </c>
      <c r="AD17" s="138" t="s">
        <v>62</v>
      </c>
      <c r="AE17" s="137" t="s">
        <v>73</v>
      </c>
      <c r="AF17" s="133">
        <f ca="1" t="shared" si="4"/>
        <v>40768</v>
      </c>
      <c r="AG17" s="137"/>
      <c r="AH17" s="11" t="str">
        <f>'廃棄物事業経費（市町村）'!B17</f>
        <v>41210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5"/>
      <c r="I18" s="190"/>
      <c r="J18" s="190"/>
      <c r="K18" s="23" t="s">
        <v>134</v>
      </c>
      <c r="L18" s="27">
        <f>AF30</f>
        <v>21511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1377604</v>
      </c>
      <c r="AG18" s="137"/>
      <c r="AH18" s="11" t="str">
        <f>'廃棄物事業経費（市町村）'!B18</f>
        <v>41327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5"/>
      <c r="I19" s="188" t="s">
        <v>54</v>
      </c>
      <c r="J19" s="201" t="s">
        <v>55</v>
      </c>
      <c r="K19" s="203"/>
      <c r="L19" s="27">
        <f aca="true" t="shared" si="6" ref="L19:L28">AF31</f>
        <v>183138</v>
      </c>
      <c r="M19" s="27">
        <f t="shared" si="5"/>
        <v>0</v>
      </c>
      <c r="AC19" s="25" t="s">
        <v>46</v>
      </c>
      <c r="AD19" s="138" t="s">
        <v>62</v>
      </c>
      <c r="AE19" s="137" t="s">
        <v>75</v>
      </c>
      <c r="AF19" s="133">
        <f ca="1" t="shared" si="4"/>
        <v>426282</v>
      </c>
      <c r="AG19" s="137"/>
      <c r="AH19" s="11" t="str">
        <f>'廃棄物事業経費（市町村）'!B19</f>
        <v>41341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1" t="s">
        <v>267</v>
      </c>
      <c r="C20" s="191"/>
      <c r="D20" s="191"/>
      <c r="E20" s="39">
        <f>E11</f>
        <v>2415688</v>
      </c>
      <c r="F20" s="39">
        <f>F11</f>
        <v>1377604</v>
      </c>
      <c r="H20" s="205"/>
      <c r="I20" s="189"/>
      <c r="J20" s="201" t="s">
        <v>56</v>
      </c>
      <c r="K20" s="203"/>
      <c r="L20" s="27">
        <f t="shared" si="6"/>
        <v>1764808</v>
      </c>
      <c r="M20" s="27">
        <f t="shared" si="5"/>
        <v>1356237</v>
      </c>
      <c r="AC20" s="25" t="s">
        <v>51</v>
      </c>
      <c r="AD20" s="138" t="s">
        <v>62</v>
      </c>
      <c r="AE20" s="137" t="s">
        <v>76</v>
      </c>
      <c r="AF20" s="133">
        <f ca="1" t="shared" si="4"/>
        <v>2274036</v>
      </c>
      <c r="AG20" s="137"/>
      <c r="AH20" s="11" t="str">
        <f>'廃棄物事業経費（市町村）'!B20</f>
        <v>41345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1" t="s">
        <v>60</v>
      </c>
      <c r="C21" s="186"/>
      <c r="D21" s="186"/>
      <c r="E21" s="39">
        <f>L12+L27</f>
        <v>2825102</v>
      </c>
      <c r="F21" s="39">
        <f>M12+M27</f>
        <v>1230456</v>
      </c>
      <c r="H21" s="205"/>
      <c r="I21" s="190"/>
      <c r="J21" s="201" t="s">
        <v>57</v>
      </c>
      <c r="K21" s="203"/>
      <c r="L21" s="27">
        <f t="shared" si="6"/>
        <v>67140</v>
      </c>
      <c r="M21" s="27">
        <f t="shared" si="5"/>
        <v>711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41346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5"/>
      <c r="I22" s="201" t="s">
        <v>58</v>
      </c>
      <c r="J22" s="202"/>
      <c r="K22" s="203"/>
      <c r="L22" s="27">
        <f t="shared" si="6"/>
        <v>8577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119364</v>
      </c>
      <c r="AH22" s="11" t="str">
        <f>'廃棄物事業経費（市町村）'!B22</f>
        <v>41387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5"/>
      <c r="I23" s="188" t="s">
        <v>59</v>
      </c>
      <c r="J23" s="180" t="s">
        <v>55</v>
      </c>
      <c r="K23" s="196"/>
      <c r="L23" s="27">
        <f t="shared" si="6"/>
        <v>1715862</v>
      </c>
      <c r="M23" s="27">
        <f t="shared" si="5"/>
        <v>179783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0</v>
      </c>
      <c r="AH23" s="11" t="str">
        <f>'廃棄物事業経費（市町村）'!B23</f>
        <v>41401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5"/>
      <c r="I24" s="189"/>
      <c r="J24" s="201" t="s">
        <v>56</v>
      </c>
      <c r="K24" s="203"/>
      <c r="L24" s="27">
        <f t="shared" si="6"/>
        <v>2764268</v>
      </c>
      <c r="M24" s="27">
        <f t="shared" si="5"/>
        <v>408196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0</v>
      </c>
      <c r="AH24" s="11" t="str">
        <f>'廃棄物事業経費（市町村）'!B24</f>
        <v>41423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5"/>
      <c r="I25" s="189"/>
      <c r="J25" s="201" t="s">
        <v>57</v>
      </c>
      <c r="K25" s="203"/>
      <c r="L25" s="27">
        <f t="shared" si="6"/>
        <v>89638</v>
      </c>
      <c r="M25" s="27">
        <f t="shared" si="5"/>
        <v>8344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23579</v>
      </c>
      <c r="AH25" s="11" t="str">
        <f>'廃棄物事業経費（市町村）'!B25</f>
        <v>41424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5"/>
      <c r="I26" s="190"/>
      <c r="J26" s="207" t="s">
        <v>46</v>
      </c>
      <c r="K26" s="208"/>
      <c r="L26" s="27">
        <f t="shared" si="6"/>
        <v>115294</v>
      </c>
      <c r="M26" s="27">
        <f t="shared" si="5"/>
        <v>32442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205470</v>
      </c>
      <c r="AH26" s="11" t="str">
        <f>'廃棄物事業経費（市町村）'!B26</f>
        <v>41425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5"/>
      <c r="I27" s="201" t="s">
        <v>48</v>
      </c>
      <c r="J27" s="202"/>
      <c r="K27" s="203"/>
      <c r="L27" s="27">
        <f t="shared" si="6"/>
        <v>2619632</v>
      </c>
      <c r="M27" s="27">
        <f t="shared" si="5"/>
        <v>1230456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884409</v>
      </c>
      <c r="AH27" s="11" t="str">
        <f>'廃棄物事業経費（市町村）'!B27</f>
        <v>41441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5"/>
      <c r="I28" s="201" t="s">
        <v>61</v>
      </c>
      <c r="J28" s="202"/>
      <c r="K28" s="203"/>
      <c r="L28" s="27">
        <f t="shared" si="6"/>
        <v>1859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741056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5"/>
      <c r="I29" s="180" t="s">
        <v>32</v>
      </c>
      <c r="J29" s="195"/>
      <c r="K29" s="196"/>
      <c r="L29" s="29">
        <f>SUM(L15:L28)</f>
        <v>11287990</v>
      </c>
      <c r="M29" s="29">
        <f>SUM(M15:M28)</f>
        <v>3934489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310798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6"/>
      <c r="I30" s="30"/>
      <c r="J30" s="34"/>
      <c r="K30" s="31" t="s">
        <v>50</v>
      </c>
      <c r="L30" s="33">
        <f>L29-L27</f>
        <v>8668358</v>
      </c>
      <c r="M30" s="33">
        <f>M29-M27</f>
        <v>2704033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21511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1" t="s">
        <v>46</v>
      </c>
      <c r="I31" s="202"/>
      <c r="J31" s="202"/>
      <c r="K31" s="203"/>
      <c r="L31" s="27">
        <f>AF41</f>
        <v>1012093</v>
      </c>
      <c r="M31" s="27">
        <f>AF62</f>
        <v>283590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183138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0" t="s">
        <v>2</v>
      </c>
      <c r="I32" s="195"/>
      <c r="J32" s="195"/>
      <c r="K32" s="196"/>
      <c r="L32" s="29">
        <f>SUM(L13,L29,L31)</f>
        <v>12648496</v>
      </c>
      <c r="M32" s="29">
        <f>SUM(M13,M29,M31)</f>
        <v>4218079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1764808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9823394</v>
      </c>
      <c r="M33" s="33">
        <f>SUM(M14,M30,M31)</f>
        <v>2987623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67140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8577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1715862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2764268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89638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115294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2619632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1859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1012093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0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473548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306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244466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0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1356237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711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179783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408196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8344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32442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1230456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283590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2010-04-10T02:34:41Z</dcterms:modified>
  <cp:category/>
  <cp:version/>
  <cp:contentType/>
  <cp:contentStatus/>
</cp:coreProperties>
</file>