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<sst xmlns="http://schemas.openxmlformats.org/spreadsheetml/2006/main" count="2266" uniqueCount="447">
  <si>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</si>
  <si>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</si>
  <si>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</si>
  <si>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</si>
  <si>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</si>
  <si>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</si>
  <si>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</si>
  <si>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</si>
  <si>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</si>
  <si>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</si>
  <si>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</si>
  <si>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</si>
  <si>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</si>
  <si>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</si>
  <si>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</si>
  <si>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</si>
  <si>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</si>
  <si>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</si>
  <si>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</si>
  <si>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</si>
  <si>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</si>
  <si>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</si>
  <si>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</si>
  <si>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</si>
  <si>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</si>
  <si>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</si>
  <si>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</si>
  <si>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</si>
  <si>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</si>
  <si>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</si>
  <si>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</si>
  <si>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</si>
  <si>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</si>
  <si>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</si>
  <si>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</si>
  <si>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</si>
  <si>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</si>
  <si>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</si>
  <si>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</si>
  <si>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</si>
  <si>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</si>
  <si>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</si>
  <si>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</si>
  <si>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</si>
  <si>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</si>
  <si>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</si>
  <si>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</si>
  <si>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</si>
  <si>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</si>
  <si>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</si>
  <si>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</si>
  <si>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</si>
  <si>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</si>
  <si>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</si>
  <si>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</si>
  <si>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</si>
  <si>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</si>
  <si>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</si>
  <si>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</si>
  <si>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</si>
  <si>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</si>
  <si>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</si>
  <si>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</si>
  <si>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</si>
  <si>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</si>
  <si>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</si>
  <si>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</si>
  <si>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</si>
  <si>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</si>
  <si>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</si>
  <si>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</si>
  <si>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</si>
  <si>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</si>
  <si>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</si>
  <si>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</si>
  <si>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</si>
  <si>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</si>
  <si>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</si>
  <si>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</si>
  <si>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</si>
  <si>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</si>
  <si>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</si>
  <si>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</si>
  <si>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</si>
  <si>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</si>
  <si>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</si>
  <si>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</si>
  <si>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</si>
  <si>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</si>
  <si>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</si>
  <si>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</si>
  <si>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</si>
  <si>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</si>
  <si>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</si>
  <si>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</si>
  <si>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</si>
  <si>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</si>
  <si>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</si>
  <si>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</si>
  <si>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</si>
  <si>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</si>
  <si>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</si>
  <si>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</si>
  <si>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</si>
  <si>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</si>
  <si>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</si>
  <si>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</si>
  <si>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</si>
  <si>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</si>
  <si>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</si>
  <si>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</si>
  <si>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</si>
  <si>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</si>
  <si>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</si>
  <si>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</si>
  <si>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</si>
  <si>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</si>
  <si>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</si>
  <si>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</si>
  <si>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</si>
  <si>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</si>
  <si>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</si>
  <si>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</si>
  <si>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</si>
  <si>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</si>
  <si>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</si>
  <si>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</si>
  <si>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</si>
  <si>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</si>
  <si>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</si>
  <si>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</si>
  <si>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</si>
  <si>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</si>
  <si>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</si>
  <si>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</si>
  <si>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</si>
  <si>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</si>
  <si>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</si>
  <si>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</si>
  <si>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</si>
  <si>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</si>
  <si>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</si>
  <si>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</si>
  <si>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</si>
  <si>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</si>
  <si>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</si>
  <si>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</si>
  <si>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</si>
  <si>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</si>
  <si>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</si>
  <si>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</si>
  <si>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</si>
  <si>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</si>
  <si>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</si>
  <si>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</si>
  <si>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</si>
  <si>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</si>
  <si>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</si>
  <si>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</si>
  <si>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</si>
  <si>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</si>
  <si>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</si>
  <si>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</si>
  <si>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</si>
  <si>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</si>
  <si>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</si>
  <si>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</si>
  <si>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</si>
  <si>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</si>
  <si>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</si>
  <si>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</si>
  <si>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</si>
  <si>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</si>
  <si>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</si>
  <si>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</si>
  <si>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</si>
  <si>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</si>
  <si>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</si>
  <si>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</si>
  <si>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</si>
  <si>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</si>
  <si>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</si>
  <si>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</si>
  <si>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</si>
  <si>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</si>
  <si>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</si>
  <si>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</si>
  <si>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</si>
  <si>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</si>
  <si>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</si>
  <si>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</si>
  <si>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</si>
  <si>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</si>
  <si>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</si>
  <si>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</si>
  <si>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</si>
  <si>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</si>
  <si>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</si>
  <si>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</si>
  <si>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</si>
  <si>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</si>
  <si>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</si>
  <si>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</si>
  <si>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</si>
  <si>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</si>
  <si>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</si>
  <si>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</si>
  <si>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</si>
  <si>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</si>
  <si>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</si>
  <si>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</si>
  <si>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</si>
  <si>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</si>
  <si>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</si>
  <si>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</si>
  <si>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</si>
  <si>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</si>
  <si>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</si>
  <si>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</si>
  <si>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</si>
  <si>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</si>
  <si>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</si>
  <si>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</si>
  <si>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</si>
  <si>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</si>
  <si>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</si>
  <si>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</si>
  <si>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</si>
  <si>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</si>
  <si>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</si>
  <si>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</si>
  <si>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</si>
  <si>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</si>
  <si>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</si>
  <si>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</si>
  <si>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</si>
  <si>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</si>
  <si>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</si>
  <si>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</si>
  <si>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</si>
  <si>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</si>
  <si>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</si>
  <si>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</si>
  <si>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</si>
  <si>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</si>
  <si>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</si>
  <si>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</si>
  <si>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</si>
  <si>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</si>
  <si>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</si>
  <si>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</si>
  <si>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</si>
  <si>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</si>
  <si>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</si>
  <si>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</si>
  <si>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</si>
  <si>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</si>
  <si>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</si>
  <si>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</si>
  <si>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</si>
  <si>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</si>
  <si>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</si>
  <si>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</si>
  <si>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</si>
  <si>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</si>
  <si>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</si>
  <si>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</si>
  <si>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</si>
  <si>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</si>
  <si>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</si>
  <si>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</si>
  <si>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</si>
  <si>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</si>
  <si>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</si>
  <si>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</si>
  <si>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</si>
  <si>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</si>
  <si>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</si>
  <si>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</si>
  <si>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</si>
  <si>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</si>
  <si>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</si>
  <si>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</si>
  <si>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</si>
  <si>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</si>
  <si>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</si>
  <si>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</si>
  <si>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</si>
  <si>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</si>
  <si>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</si>
  <si>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</si>
  <si>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</si>
  <si>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</si>
  <si>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</si>
  <si>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</si>
  <si>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</si>
  <si>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</si>
  <si>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</si>
  <si>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</si>
  <si>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</si>
  <si>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</si>
  <si>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</si>
  <si>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</si>
  <si>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</si>
  <si>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</si>
  <si>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</si>
  <si>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</si>
  <si>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</si>
  <si>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</si>
  <si>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</si>
  <si>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</si>
  <si>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</si>
  <si>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</si>
  <si>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</si>
  <si>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</si>
  <si>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</si>
  <si>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</si>
  <si>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</si>
  <si>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</si>
  <si>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</si>
  <si>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</si>
  <si>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</si>
  <si>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</si>
  <si>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</si>
  <si>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</si>
  <si>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</si>
  <si>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</si>
  <si>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</si>
  <si>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</si>
  <si>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</si>
  <si>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</si>
  <si>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</si>
  <si>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</si>
  <si>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</si>
  <si>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</si>
  <si>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</si>
  <si>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</si>
  <si>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</si>
  <si>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</si>
  <si>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</si>
  <si>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</si>
  <si>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</si>
  <si>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</si>
  <si>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</si>
  <si>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</si>
  <si>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</si>
  <si>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</si>
  <si>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</si>
  <si>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</si>
  <si>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</si>
  <si>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</si>
  <si>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</si>
  <si>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</si>
  <si>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</si>
  <si>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</si>
  <si>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</si>
  <si>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</si>
  <si>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</si>
  <si>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</si>
  <si>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</si>
  <si>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</si>
  <si>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</si>
  <si>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</si>
  <si>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</si>
  <si>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</si>
  <si>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</si>
  <si>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</si>
  <si>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</si>
  <si>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</si>
  <si>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</si>
  <si>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</si>
  <si>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</si>
  <si>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</si>
  <si>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</si>
  <si>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</si>
  <si>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</si>
  <si>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</si>
  <si>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</si>
  <si>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</si>
  <si>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</si>
  <si>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</si>
  <si>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</si>
  <si>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</si>
  <si>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</si>
  <si>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</si>
  <si>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</si>
  <si>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</si>
  <si>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</si>
  <si>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</si>
  <si>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</si>
  <si>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</si>
  <si>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</si>
  <si>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</si>
  <si>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</si>
  <si>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39000</t>
  </si>
  <si>
    <t>合計</t>
  </si>
  <si>
    <t>39820</t>
  </si>
  <si>
    <t>39822</t>
  </si>
  <si>
    <t>39823</t>
  </si>
  <si>
    <t>39840</t>
  </si>
  <si>
    <t>39844</t>
  </si>
  <si>
    <t>39848</t>
  </si>
  <si>
    <t>39853</t>
  </si>
  <si>
    <t>39854</t>
  </si>
  <si>
    <t>39855</t>
  </si>
  <si>
    <t>39865</t>
  </si>
  <si>
    <t>39867</t>
  </si>
  <si>
    <t>39871</t>
  </si>
  <si>
    <t>39873</t>
  </si>
  <si>
    <t>39878</t>
  </si>
  <si>
    <t>39880</t>
  </si>
  <si>
    <t>香南香美衛生組合</t>
  </si>
  <si>
    <t>仁淀川下流衛生事務組合</t>
  </si>
  <si>
    <t>高吾北広域町村事務組合</t>
  </si>
  <si>
    <t>香南清掃組合</t>
  </si>
  <si>
    <t>幡多広域市町村圏事務組合</t>
  </si>
  <si>
    <t>幡多中央環境施設組合</t>
  </si>
  <si>
    <t>津野山広域事務組合</t>
  </si>
  <si>
    <t>高幡東部清掃組合</t>
  </si>
  <si>
    <t>芸東衛生組合</t>
  </si>
  <si>
    <t>仁淀川中央清掃事務組合</t>
  </si>
  <si>
    <t>幡多西部消防組合</t>
  </si>
  <si>
    <t>嶺北広域行政事務組合</t>
  </si>
  <si>
    <t>安芸広域市町村圏事務組合</t>
  </si>
  <si>
    <t>中芸広域連合</t>
  </si>
  <si>
    <t>高知中央西部焼却処理事務組合</t>
  </si>
  <si>
    <t>39849</t>
  </si>
  <si>
    <t>高知中央西部焼却事務組合</t>
  </si>
  <si>
    <t>幡多広域市町村事務組合</t>
  </si>
  <si>
    <t>安芸広域市町村事務組合</t>
  </si>
  <si>
    <t>嶺北広域事務組合</t>
  </si>
  <si>
    <t>高吾北広域事務組合</t>
  </si>
  <si>
    <t>津野山広域町村事務組合</t>
  </si>
  <si>
    <t>39837</t>
  </si>
  <si>
    <t>香南・香美衛生組合</t>
  </si>
  <si>
    <t>中央西部焼却処理事務組合</t>
  </si>
  <si>
    <t/>
  </si>
  <si>
    <t>梼原町</t>
  </si>
  <si>
    <t>高知県</t>
  </si>
  <si>
    <t>39000</t>
  </si>
  <si>
    <t>合計</t>
  </si>
  <si>
    <t>高知県</t>
  </si>
  <si>
    <t>合計</t>
  </si>
  <si>
    <t>高知県</t>
  </si>
  <si>
    <t>高知県</t>
  </si>
  <si>
    <t>39000</t>
  </si>
  <si>
    <t>39000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</si>
</sst>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438</v>
      </c>
      <c r="B7" s="140" t="s">
        <v>439</v>
      </c>
      <c r="C7" s="139" t="s">
        <v>440</v>
      </c>
      <c r="D7" s="141">
        <f aca="true" t="shared" si="0" ref="D7:AI7">SUM(D8:D41)</f>
        <v>8232121</v>
      </c>
      <c r="E7" s="141">
        <f t="shared" si="0"/>
        <v>1675099</v>
      </c>
      <c r="F7" s="141">
        <f t="shared" si="0"/>
        <v>28371</v>
      </c>
      <c r="G7" s="141">
        <f t="shared" si="0"/>
        <v>0</v>
      </c>
      <c r="H7" s="141">
        <f t="shared" si="0"/>
        <v>93400</v>
      </c>
      <c r="I7" s="141">
        <f t="shared" si="0"/>
        <v>1228051</v>
      </c>
      <c r="J7" s="141">
        <f t="shared" si="0"/>
        <v>0</v>
      </c>
      <c r="K7" s="141">
        <f t="shared" si="0"/>
        <v>325277</v>
      </c>
      <c r="L7" s="141">
        <f t="shared" si="0"/>
        <v>6557022</v>
      </c>
      <c r="M7" s="141">
        <f t="shared" si="0"/>
        <v>1959254</v>
      </c>
      <c r="N7" s="141">
        <f t="shared" si="0"/>
        <v>143904</v>
      </c>
      <c r="O7" s="141">
        <f t="shared" si="0"/>
        <v>7515</v>
      </c>
      <c r="P7" s="141">
        <f t="shared" si="0"/>
        <v>7377</v>
      </c>
      <c r="Q7" s="141">
        <f t="shared" si="0"/>
        <v>22400</v>
      </c>
      <c r="R7" s="141">
        <f t="shared" si="0"/>
        <v>106476</v>
      </c>
      <c r="S7" s="141">
        <f t="shared" si="0"/>
        <v>0</v>
      </c>
      <c r="T7" s="141">
        <f t="shared" si="0"/>
        <v>136</v>
      </c>
      <c r="U7" s="141">
        <f t="shared" si="0"/>
        <v>1815350</v>
      </c>
      <c r="V7" s="141">
        <f t="shared" si="0"/>
        <v>10191375</v>
      </c>
      <c r="W7" s="141">
        <f t="shared" si="0"/>
        <v>1819003</v>
      </c>
      <c r="X7" s="141">
        <f t="shared" si="0"/>
        <v>35886</v>
      </c>
      <c r="Y7" s="141">
        <f t="shared" si="0"/>
        <v>7377</v>
      </c>
      <c r="Z7" s="141">
        <f t="shared" si="0"/>
        <v>115800</v>
      </c>
      <c r="AA7" s="141">
        <f t="shared" si="0"/>
        <v>1334527</v>
      </c>
      <c r="AB7" s="141">
        <f t="shared" si="0"/>
        <v>0</v>
      </c>
      <c r="AC7" s="141">
        <f t="shared" si="0"/>
        <v>325413</v>
      </c>
      <c r="AD7" s="141">
        <f t="shared" si="0"/>
        <v>8372372</v>
      </c>
      <c r="AE7" s="141">
        <f t="shared" si="0"/>
        <v>312630</v>
      </c>
      <c r="AF7" s="141">
        <f t="shared" si="0"/>
        <v>311926</v>
      </c>
      <c r="AG7" s="141">
        <f t="shared" si="0"/>
        <v>0</v>
      </c>
      <c r="AH7" s="141">
        <f t="shared" si="0"/>
        <v>304641</v>
      </c>
      <c r="AI7" s="141">
        <f t="shared" si="0"/>
        <v>2289</v>
      </c>
      <c r="AJ7" s="141">
        <f aca="true" t="shared" si="1" ref="AJ7:BO7">SUM(AJ8:AJ41)</f>
        <v>4996</v>
      </c>
      <c r="AK7" s="141">
        <f t="shared" si="1"/>
        <v>704</v>
      </c>
      <c r="AL7" s="141">
        <f t="shared" si="1"/>
        <v>29227</v>
      </c>
      <c r="AM7" s="141">
        <f t="shared" si="1"/>
        <v>5132771</v>
      </c>
      <c r="AN7" s="141">
        <f t="shared" si="1"/>
        <v>2158737</v>
      </c>
      <c r="AO7" s="141">
        <f t="shared" si="1"/>
        <v>708998</v>
      </c>
      <c r="AP7" s="141">
        <f t="shared" si="1"/>
        <v>1077945</v>
      </c>
      <c r="AQ7" s="141">
        <f t="shared" si="1"/>
        <v>324965</v>
      </c>
      <c r="AR7" s="141">
        <f t="shared" si="1"/>
        <v>46829</v>
      </c>
      <c r="AS7" s="141">
        <f t="shared" si="1"/>
        <v>866439</v>
      </c>
      <c r="AT7" s="141">
        <f t="shared" si="1"/>
        <v>260118</v>
      </c>
      <c r="AU7" s="141">
        <f t="shared" si="1"/>
        <v>509092</v>
      </c>
      <c r="AV7" s="141">
        <f t="shared" si="1"/>
        <v>97229</v>
      </c>
      <c r="AW7" s="141">
        <f t="shared" si="1"/>
        <v>1049</v>
      </c>
      <c r="AX7" s="141">
        <f t="shared" si="1"/>
        <v>2105790</v>
      </c>
      <c r="AY7" s="141">
        <f t="shared" si="1"/>
        <v>1242329</v>
      </c>
      <c r="AZ7" s="141">
        <f t="shared" si="1"/>
        <v>663411</v>
      </c>
      <c r="BA7" s="141">
        <f t="shared" si="1"/>
        <v>152445</v>
      </c>
      <c r="BB7" s="141">
        <f t="shared" si="1"/>
        <v>47605</v>
      </c>
      <c r="BC7" s="141">
        <f t="shared" si="1"/>
        <v>2295975</v>
      </c>
      <c r="BD7" s="141">
        <f t="shared" si="1"/>
        <v>756</v>
      </c>
      <c r="BE7" s="141">
        <f t="shared" si="1"/>
        <v>461397</v>
      </c>
      <c r="BF7" s="141">
        <f t="shared" si="1"/>
        <v>5906798</v>
      </c>
      <c r="BG7" s="141">
        <f t="shared" si="1"/>
        <v>32514</v>
      </c>
      <c r="BH7" s="141">
        <f t="shared" si="1"/>
        <v>32514</v>
      </c>
      <c r="BI7" s="141">
        <f t="shared" si="1"/>
        <v>0</v>
      </c>
      <c r="BJ7" s="141">
        <f t="shared" si="1"/>
        <v>32514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48575</v>
      </c>
      <c r="BO7" s="141">
        <f t="shared" si="1"/>
        <v>1138655</v>
      </c>
      <c r="BP7" s="141">
        <f aca="true" t="shared" si="2" ref="BP7:CU7">SUM(BP8:BP41)</f>
        <v>171705</v>
      </c>
      <c r="BQ7" s="141">
        <f t="shared" si="2"/>
        <v>171705</v>
      </c>
      <c r="BR7" s="141">
        <f t="shared" si="2"/>
        <v>0</v>
      </c>
      <c r="BS7" s="141">
        <f t="shared" si="2"/>
        <v>0</v>
      </c>
      <c r="BT7" s="141">
        <f t="shared" si="2"/>
        <v>0</v>
      </c>
      <c r="BU7" s="141">
        <f t="shared" si="2"/>
        <v>317162</v>
      </c>
      <c r="BV7" s="141">
        <f t="shared" si="2"/>
        <v>349</v>
      </c>
      <c r="BW7" s="141">
        <f t="shared" si="2"/>
        <v>316813</v>
      </c>
      <c r="BX7" s="141">
        <f t="shared" si="2"/>
        <v>0</v>
      </c>
      <c r="BY7" s="141">
        <f t="shared" si="2"/>
        <v>0</v>
      </c>
      <c r="BZ7" s="141">
        <f t="shared" si="2"/>
        <v>649787</v>
      </c>
      <c r="CA7" s="141">
        <f t="shared" si="2"/>
        <v>16054</v>
      </c>
      <c r="CB7" s="141">
        <f t="shared" si="2"/>
        <v>448698</v>
      </c>
      <c r="CC7" s="141">
        <f t="shared" si="2"/>
        <v>125479</v>
      </c>
      <c r="CD7" s="141">
        <f t="shared" si="2"/>
        <v>59556</v>
      </c>
      <c r="CE7" s="141">
        <f t="shared" si="2"/>
        <v>676007</v>
      </c>
      <c r="CF7" s="141">
        <f t="shared" si="2"/>
        <v>1</v>
      </c>
      <c r="CG7" s="141">
        <f t="shared" si="2"/>
        <v>63503</v>
      </c>
      <c r="CH7" s="141">
        <f t="shared" si="2"/>
        <v>1234672</v>
      </c>
      <c r="CI7" s="141">
        <f t="shared" si="2"/>
        <v>345144</v>
      </c>
      <c r="CJ7" s="141">
        <f t="shared" si="2"/>
        <v>344440</v>
      </c>
      <c r="CK7" s="141">
        <f t="shared" si="2"/>
        <v>0</v>
      </c>
      <c r="CL7" s="141">
        <f t="shared" si="2"/>
        <v>337155</v>
      </c>
      <c r="CM7" s="141">
        <f t="shared" si="2"/>
        <v>2289</v>
      </c>
      <c r="CN7" s="141">
        <f t="shared" si="2"/>
        <v>4996</v>
      </c>
      <c r="CO7" s="141">
        <f t="shared" si="2"/>
        <v>704</v>
      </c>
      <c r="CP7" s="141">
        <f t="shared" si="2"/>
        <v>77802</v>
      </c>
      <c r="CQ7" s="141">
        <f t="shared" si="2"/>
        <v>6271426</v>
      </c>
      <c r="CR7" s="141">
        <f t="shared" si="2"/>
        <v>2330442</v>
      </c>
      <c r="CS7" s="141">
        <f t="shared" si="2"/>
        <v>880703</v>
      </c>
      <c r="CT7" s="141">
        <f t="shared" si="2"/>
        <v>1077945</v>
      </c>
      <c r="CU7" s="141">
        <f t="shared" si="2"/>
        <v>324965</v>
      </c>
      <c r="CV7" s="141">
        <f aca="true" t="shared" si="3" ref="CV7:DJ7">SUM(CV8:CV41)</f>
        <v>46829</v>
      </c>
      <c r="CW7" s="141">
        <f t="shared" si="3"/>
        <v>1183601</v>
      </c>
      <c r="CX7" s="141">
        <f t="shared" si="3"/>
        <v>260467</v>
      </c>
      <c r="CY7" s="141">
        <f t="shared" si="3"/>
        <v>825905</v>
      </c>
      <c r="CZ7" s="141">
        <f t="shared" si="3"/>
        <v>97229</v>
      </c>
      <c r="DA7" s="141">
        <f t="shared" si="3"/>
        <v>1049</v>
      </c>
      <c r="DB7" s="141">
        <f t="shared" si="3"/>
        <v>2755577</v>
      </c>
      <c r="DC7" s="141">
        <f t="shared" si="3"/>
        <v>1258383</v>
      </c>
      <c r="DD7" s="141">
        <f t="shared" si="3"/>
        <v>1112109</v>
      </c>
      <c r="DE7" s="141">
        <f t="shared" si="3"/>
        <v>277924</v>
      </c>
      <c r="DF7" s="141">
        <f t="shared" si="3"/>
        <v>107161</v>
      </c>
      <c r="DG7" s="141">
        <f t="shared" si="3"/>
        <v>2971982</v>
      </c>
      <c r="DH7" s="141">
        <f t="shared" si="3"/>
        <v>757</v>
      </c>
      <c r="DI7" s="141">
        <f t="shared" si="3"/>
        <v>524900</v>
      </c>
      <c r="DJ7" s="141">
        <f t="shared" si="3"/>
        <v>7141470</v>
      </c>
    </row>
    <row r="8" spans="1:114" ht="12" customHeight="1">
      <c r="A8" s="142" t="s">
        <v>117</v>
      </c>
      <c r="B8" s="140" t="s">
        <v>326</v>
      </c>
      <c r="C8" s="142" t="s">
        <v>360</v>
      </c>
      <c r="D8" s="141">
        <f>SUM(E8,+L8)</f>
        <v>3040496</v>
      </c>
      <c r="E8" s="141">
        <f>SUM(F8:I8)+K8</f>
        <v>712983</v>
      </c>
      <c r="F8" s="141">
        <v>0</v>
      </c>
      <c r="G8" s="141">
        <v>0</v>
      </c>
      <c r="H8" s="141">
        <v>93400</v>
      </c>
      <c r="I8" s="141">
        <v>406061</v>
      </c>
      <c r="J8" s="141"/>
      <c r="K8" s="141">
        <v>213522</v>
      </c>
      <c r="L8" s="141">
        <v>2327513</v>
      </c>
      <c r="M8" s="141">
        <f>SUM(N8,+U8)</f>
        <v>419645</v>
      </c>
      <c r="N8" s="141">
        <f>SUM(O8:R8)+T8</f>
        <v>22483</v>
      </c>
      <c r="O8" s="141">
        <v>0</v>
      </c>
      <c r="P8" s="141">
        <v>0</v>
      </c>
      <c r="Q8" s="141">
        <v>22400</v>
      </c>
      <c r="R8" s="141">
        <v>40</v>
      </c>
      <c r="S8" s="141"/>
      <c r="T8" s="141">
        <v>43</v>
      </c>
      <c r="U8" s="141">
        <v>397162</v>
      </c>
      <c r="V8" s="141">
        <f aca="true" t="shared" si="4" ref="V8:AD8">+SUM(D8,M8)</f>
        <v>3460141</v>
      </c>
      <c r="W8" s="141">
        <f t="shared" si="4"/>
        <v>735466</v>
      </c>
      <c r="X8" s="141">
        <f t="shared" si="4"/>
        <v>0</v>
      </c>
      <c r="Y8" s="141">
        <f t="shared" si="4"/>
        <v>0</v>
      </c>
      <c r="Z8" s="141">
        <f t="shared" si="4"/>
        <v>115800</v>
      </c>
      <c r="AA8" s="141">
        <f t="shared" si="4"/>
        <v>406101</v>
      </c>
      <c r="AB8" s="141">
        <f t="shared" si="4"/>
        <v>0</v>
      </c>
      <c r="AC8" s="141">
        <f t="shared" si="4"/>
        <v>213565</v>
      </c>
      <c r="AD8" s="141">
        <f t="shared" si="4"/>
        <v>2724675</v>
      </c>
      <c r="AE8" s="141">
        <f>SUM(AF8,+AK8)</f>
        <v>227270</v>
      </c>
      <c r="AF8" s="141">
        <f>SUM(AG8:AJ8)</f>
        <v>227270</v>
      </c>
      <c r="AG8" s="141">
        <v>0</v>
      </c>
      <c r="AH8" s="141">
        <v>220227</v>
      </c>
      <c r="AI8" s="141">
        <v>2047</v>
      </c>
      <c r="AJ8" s="141">
        <v>4996</v>
      </c>
      <c r="AK8" s="141">
        <v>0</v>
      </c>
      <c r="AL8" s="141">
        <v>0</v>
      </c>
      <c r="AM8" s="141">
        <f>SUM(AN8,AS8,AW8,AX8,BD8)</f>
        <v>2496672</v>
      </c>
      <c r="AN8" s="141">
        <f>SUM(AO8:AR8)</f>
        <v>1537040</v>
      </c>
      <c r="AO8" s="141">
        <v>365622</v>
      </c>
      <c r="AP8" s="141">
        <v>919143</v>
      </c>
      <c r="AQ8" s="141">
        <v>243248</v>
      </c>
      <c r="AR8" s="141">
        <v>9027</v>
      </c>
      <c r="AS8" s="141">
        <f>SUM(AT8:AV8)</f>
        <v>368388</v>
      </c>
      <c r="AT8" s="141">
        <v>153236</v>
      </c>
      <c r="AU8" s="141">
        <v>186086</v>
      </c>
      <c r="AV8" s="141">
        <v>29066</v>
      </c>
      <c r="AW8" s="141">
        <v>1049</v>
      </c>
      <c r="AX8" s="141">
        <f>SUM(AY8:BB8)</f>
        <v>589439</v>
      </c>
      <c r="AY8" s="141">
        <v>192152</v>
      </c>
      <c r="AZ8" s="141">
        <v>391222</v>
      </c>
      <c r="BA8" s="141">
        <v>6065</v>
      </c>
      <c r="BB8" s="141">
        <v>0</v>
      </c>
      <c r="BC8" s="141">
        <v>47500</v>
      </c>
      <c r="BD8" s="141">
        <v>756</v>
      </c>
      <c r="BE8" s="141">
        <v>269054</v>
      </c>
      <c r="BF8" s="141">
        <f>SUM(AE8,+AM8,+BE8)</f>
        <v>2992996</v>
      </c>
      <c r="BG8" s="141">
        <f>SUM(BH8,+BM8)</f>
        <v>32514</v>
      </c>
      <c r="BH8" s="141">
        <f>SUM(BI8:BL8)</f>
        <v>32514</v>
      </c>
      <c r="BI8" s="141">
        <v>0</v>
      </c>
      <c r="BJ8" s="141">
        <v>32514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311346</v>
      </c>
      <c r="BP8" s="141">
        <f>SUM(BQ8:BT8)</f>
        <v>115101</v>
      </c>
      <c r="BQ8" s="141">
        <v>115101</v>
      </c>
      <c r="BR8" s="141">
        <v>0</v>
      </c>
      <c r="BS8" s="141">
        <v>0</v>
      </c>
      <c r="BT8" s="141">
        <v>0</v>
      </c>
      <c r="BU8" s="141">
        <f>SUM(BV8:BX8)</f>
        <v>88209</v>
      </c>
      <c r="BV8" s="141">
        <v>0</v>
      </c>
      <c r="BW8" s="141">
        <v>88209</v>
      </c>
      <c r="BX8" s="141">
        <v>0</v>
      </c>
      <c r="BY8" s="141">
        <v>0</v>
      </c>
      <c r="BZ8" s="141">
        <f>SUM(CA8:CD8)</f>
        <v>108035</v>
      </c>
      <c r="CA8" s="141">
        <v>0</v>
      </c>
      <c r="CB8" s="141">
        <v>8885</v>
      </c>
      <c r="CC8" s="141">
        <v>99150</v>
      </c>
      <c r="CD8" s="141">
        <v>0</v>
      </c>
      <c r="CE8" s="141">
        <v>30250</v>
      </c>
      <c r="CF8" s="141">
        <v>1</v>
      </c>
      <c r="CG8" s="141">
        <v>45535</v>
      </c>
      <c r="CH8" s="141">
        <f>SUM(BG8,+BO8,+CG8)</f>
        <v>389395</v>
      </c>
      <c r="CI8" s="141">
        <f aca="true" t="shared" si="5" ref="CI8:DJ8">SUM(AE8,+BG8)</f>
        <v>259784</v>
      </c>
      <c r="CJ8" s="141">
        <f t="shared" si="5"/>
        <v>259784</v>
      </c>
      <c r="CK8" s="141">
        <f t="shared" si="5"/>
        <v>0</v>
      </c>
      <c r="CL8" s="141">
        <f t="shared" si="5"/>
        <v>252741</v>
      </c>
      <c r="CM8" s="141">
        <f t="shared" si="5"/>
        <v>2047</v>
      </c>
      <c r="CN8" s="141">
        <f t="shared" si="5"/>
        <v>4996</v>
      </c>
      <c r="CO8" s="141">
        <f t="shared" si="5"/>
        <v>0</v>
      </c>
      <c r="CP8" s="141">
        <f t="shared" si="5"/>
        <v>0</v>
      </c>
      <c r="CQ8" s="141">
        <f t="shared" si="5"/>
        <v>2808018</v>
      </c>
      <c r="CR8" s="141">
        <f t="shared" si="5"/>
        <v>1652141</v>
      </c>
      <c r="CS8" s="141">
        <f t="shared" si="5"/>
        <v>480723</v>
      </c>
      <c r="CT8" s="141">
        <f t="shared" si="5"/>
        <v>919143</v>
      </c>
      <c r="CU8" s="141">
        <f t="shared" si="5"/>
        <v>243248</v>
      </c>
      <c r="CV8" s="141">
        <f t="shared" si="5"/>
        <v>9027</v>
      </c>
      <c r="CW8" s="141">
        <f t="shared" si="5"/>
        <v>456597</v>
      </c>
      <c r="CX8" s="141">
        <f t="shared" si="5"/>
        <v>153236</v>
      </c>
      <c r="CY8" s="141">
        <f t="shared" si="5"/>
        <v>274295</v>
      </c>
      <c r="CZ8" s="141">
        <f t="shared" si="5"/>
        <v>29066</v>
      </c>
      <c r="DA8" s="141">
        <f t="shared" si="5"/>
        <v>1049</v>
      </c>
      <c r="DB8" s="141">
        <f t="shared" si="5"/>
        <v>697474</v>
      </c>
      <c r="DC8" s="141">
        <f t="shared" si="5"/>
        <v>192152</v>
      </c>
      <c r="DD8" s="141">
        <f t="shared" si="5"/>
        <v>400107</v>
      </c>
      <c r="DE8" s="141">
        <f t="shared" si="5"/>
        <v>105215</v>
      </c>
      <c r="DF8" s="141">
        <f t="shared" si="5"/>
        <v>0</v>
      </c>
      <c r="DG8" s="141">
        <f t="shared" si="5"/>
        <v>77750</v>
      </c>
      <c r="DH8" s="141">
        <f t="shared" si="5"/>
        <v>757</v>
      </c>
      <c r="DI8" s="141">
        <f t="shared" si="5"/>
        <v>314589</v>
      </c>
      <c r="DJ8" s="141">
        <f t="shared" si="5"/>
        <v>3382391</v>
      </c>
    </row>
    <row r="9" spans="1:114" ht="12" customHeight="1">
      <c r="A9" s="142" t="s">
        <v>117</v>
      </c>
      <c r="B9" s="140" t="s">
        <v>327</v>
      </c>
      <c r="C9" s="142" t="s">
        <v>361</v>
      </c>
      <c r="D9" s="141">
        <f aca="true" t="shared" si="6" ref="D9:D41">SUM(E9,+L9)</f>
        <v>253165</v>
      </c>
      <c r="E9" s="141">
        <f aca="true" t="shared" si="7" ref="E9:E41">SUM(F9:I9)+K9</f>
        <v>33835</v>
      </c>
      <c r="F9" s="141">
        <v>0</v>
      </c>
      <c r="G9" s="141">
        <v>0</v>
      </c>
      <c r="H9" s="141">
        <v>0</v>
      </c>
      <c r="I9" s="141">
        <v>33835</v>
      </c>
      <c r="J9" s="141"/>
      <c r="K9" s="141">
        <v>0</v>
      </c>
      <c r="L9" s="141">
        <v>219330</v>
      </c>
      <c r="M9" s="141">
        <f aca="true" t="shared" si="8" ref="M9:M41">SUM(N9,+U9)</f>
        <v>119010</v>
      </c>
      <c r="N9" s="141">
        <f aca="true" t="shared" si="9" ref="N9:N41">SUM(O9:R9)+T9</f>
        <v>40</v>
      </c>
      <c r="O9" s="141">
        <v>0</v>
      </c>
      <c r="P9" s="141">
        <v>0</v>
      </c>
      <c r="Q9" s="141">
        <v>0</v>
      </c>
      <c r="R9" s="141">
        <v>40</v>
      </c>
      <c r="S9" s="141"/>
      <c r="T9" s="141">
        <v>0</v>
      </c>
      <c r="U9" s="141">
        <v>118970</v>
      </c>
      <c r="V9" s="141">
        <f aca="true" t="shared" si="10" ref="V9:V41">+SUM(D9,M9)</f>
        <v>372175</v>
      </c>
      <c r="W9" s="141">
        <f aca="true" t="shared" si="11" ref="W9:W41">+SUM(E9,N9)</f>
        <v>33875</v>
      </c>
      <c r="X9" s="141">
        <f aca="true" t="shared" si="12" ref="X9:X41">+SUM(F9,O9)</f>
        <v>0</v>
      </c>
      <c r="Y9" s="141">
        <f aca="true" t="shared" si="13" ref="Y9:Y41">+SUM(G9,P9)</f>
        <v>0</v>
      </c>
      <c r="Z9" s="141">
        <f aca="true" t="shared" si="14" ref="Z9:Z41">+SUM(H9,Q9)</f>
        <v>0</v>
      </c>
      <c r="AA9" s="141">
        <f aca="true" t="shared" si="15" ref="AA9:AA41">+SUM(I9,R9)</f>
        <v>33875</v>
      </c>
      <c r="AB9" s="141">
        <f aca="true" t="shared" si="16" ref="AB9:AB41">+SUM(J9,S9)</f>
        <v>0</v>
      </c>
      <c r="AC9" s="141">
        <f aca="true" t="shared" si="17" ref="AC9:AC41">+SUM(K9,T9)</f>
        <v>0</v>
      </c>
      <c r="AD9" s="141">
        <f aca="true" t="shared" si="18" ref="AD9:AD41">+SUM(L9,U9)</f>
        <v>338300</v>
      </c>
      <c r="AE9" s="141">
        <f aca="true" t="shared" si="19" ref="AE9:AE41">SUM(AF9,+AK9)</f>
        <v>0</v>
      </c>
      <c r="AF9" s="141">
        <f aca="true" t="shared" si="20" ref="AF9:AF41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1750</v>
      </c>
      <c r="AM9" s="141">
        <f aca="true" t="shared" si="21" ref="AM9:AM41">SUM(AN9,AS9,AW9,AX9,BD9)</f>
        <v>87493</v>
      </c>
      <c r="AN9" s="141">
        <f aca="true" t="shared" si="22" ref="AN9:AN41">SUM(AO9:AR9)</f>
        <v>8255</v>
      </c>
      <c r="AO9" s="141">
        <v>6899</v>
      </c>
      <c r="AP9" s="141">
        <v>1356</v>
      </c>
      <c r="AQ9" s="141">
        <v>0</v>
      </c>
      <c r="AR9" s="141">
        <v>0</v>
      </c>
      <c r="AS9" s="141">
        <f aca="true" t="shared" si="23" ref="AS9:AS41">SUM(AT9:AV9)</f>
        <v>3342</v>
      </c>
      <c r="AT9" s="141">
        <v>3342</v>
      </c>
      <c r="AU9" s="141">
        <v>0</v>
      </c>
      <c r="AV9" s="141">
        <v>0</v>
      </c>
      <c r="AW9" s="141">
        <v>0</v>
      </c>
      <c r="AX9" s="141">
        <f aca="true" t="shared" si="24" ref="AX9:AX41">SUM(AY9:BB9)</f>
        <v>75896</v>
      </c>
      <c r="AY9" s="141">
        <v>75896</v>
      </c>
      <c r="AZ9" s="141">
        <v>0</v>
      </c>
      <c r="BA9" s="141">
        <v>0</v>
      </c>
      <c r="BB9" s="141">
        <v>0</v>
      </c>
      <c r="BC9" s="141">
        <v>159203</v>
      </c>
      <c r="BD9" s="141">
        <v>0</v>
      </c>
      <c r="BE9" s="141">
        <v>4719</v>
      </c>
      <c r="BF9" s="141">
        <f aca="true" t="shared" si="25" ref="BF9:BF41">SUM(AE9,+AM9,+BE9)</f>
        <v>92212</v>
      </c>
      <c r="BG9" s="141">
        <f aca="true" t="shared" si="26" ref="BG9:BG41">SUM(BH9,+BM9)</f>
        <v>0</v>
      </c>
      <c r="BH9" s="141">
        <f aca="true" t="shared" si="27" ref="BH9:BH41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40948</v>
      </c>
      <c r="BO9" s="141">
        <f aca="true" t="shared" si="28" ref="BO9:BO41">SUM(BP9,BU9,BY9,BZ9,CF9)</f>
        <v>905</v>
      </c>
      <c r="BP9" s="141">
        <f aca="true" t="shared" si="29" ref="BP9:BP41">SUM(BQ9:BT9)</f>
        <v>905</v>
      </c>
      <c r="BQ9" s="141">
        <v>905</v>
      </c>
      <c r="BR9" s="141">
        <v>0</v>
      </c>
      <c r="BS9" s="141">
        <v>0</v>
      </c>
      <c r="BT9" s="141">
        <v>0</v>
      </c>
      <c r="BU9" s="141">
        <f aca="true" t="shared" si="30" ref="BU9:BU41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41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77157</v>
      </c>
      <c r="CF9" s="141">
        <v>0</v>
      </c>
      <c r="CG9" s="141">
        <v>0</v>
      </c>
      <c r="CH9" s="141">
        <f aca="true" t="shared" si="32" ref="CH9:CH41">SUM(BG9,+BO9,+CG9)</f>
        <v>905</v>
      </c>
      <c r="CI9" s="141">
        <f aca="true" t="shared" si="33" ref="CI9:CI41">SUM(AE9,+BG9)</f>
        <v>0</v>
      </c>
      <c r="CJ9" s="141">
        <f aca="true" t="shared" si="34" ref="CJ9:CJ41">SUM(AF9,+BH9)</f>
        <v>0</v>
      </c>
      <c r="CK9" s="141">
        <f aca="true" t="shared" si="35" ref="CK9:CK41">SUM(AG9,+BI9)</f>
        <v>0</v>
      </c>
      <c r="CL9" s="141">
        <f aca="true" t="shared" si="36" ref="CL9:CL41">SUM(AH9,+BJ9)</f>
        <v>0</v>
      </c>
      <c r="CM9" s="141">
        <f aca="true" t="shared" si="37" ref="CM9:CM41">SUM(AI9,+BK9)</f>
        <v>0</v>
      </c>
      <c r="CN9" s="141">
        <f aca="true" t="shared" si="38" ref="CN9:CN41">SUM(AJ9,+BL9)</f>
        <v>0</v>
      </c>
      <c r="CO9" s="141">
        <f aca="true" t="shared" si="39" ref="CO9:CO41">SUM(AK9,+BM9)</f>
        <v>0</v>
      </c>
      <c r="CP9" s="141">
        <f aca="true" t="shared" si="40" ref="CP9:CP41">SUM(AL9,+BN9)</f>
        <v>42698</v>
      </c>
      <c r="CQ9" s="141">
        <f aca="true" t="shared" si="41" ref="CQ9:CQ41">SUM(AM9,+BO9)</f>
        <v>88398</v>
      </c>
      <c r="CR9" s="141">
        <f aca="true" t="shared" si="42" ref="CR9:CR41">SUM(AN9,+BP9)</f>
        <v>9160</v>
      </c>
      <c r="CS9" s="141">
        <f aca="true" t="shared" si="43" ref="CS9:CS41">SUM(AO9,+BQ9)</f>
        <v>7804</v>
      </c>
      <c r="CT9" s="141">
        <f aca="true" t="shared" si="44" ref="CT9:CT41">SUM(AP9,+BR9)</f>
        <v>1356</v>
      </c>
      <c r="CU9" s="141">
        <f aca="true" t="shared" si="45" ref="CU9:CU41">SUM(AQ9,+BS9)</f>
        <v>0</v>
      </c>
      <c r="CV9" s="141">
        <f aca="true" t="shared" si="46" ref="CV9:CV41">SUM(AR9,+BT9)</f>
        <v>0</v>
      </c>
      <c r="CW9" s="141">
        <f aca="true" t="shared" si="47" ref="CW9:CW41">SUM(AS9,+BU9)</f>
        <v>3342</v>
      </c>
      <c r="CX9" s="141">
        <f aca="true" t="shared" si="48" ref="CX9:CX41">SUM(AT9,+BV9)</f>
        <v>3342</v>
      </c>
      <c r="CY9" s="141">
        <f aca="true" t="shared" si="49" ref="CY9:CY41">SUM(AU9,+BW9)</f>
        <v>0</v>
      </c>
      <c r="CZ9" s="141">
        <f aca="true" t="shared" si="50" ref="CZ9:CZ41">SUM(AV9,+BX9)</f>
        <v>0</v>
      </c>
      <c r="DA9" s="141">
        <f aca="true" t="shared" si="51" ref="DA9:DA41">SUM(AW9,+BY9)</f>
        <v>0</v>
      </c>
      <c r="DB9" s="141">
        <f aca="true" t="shared" si="52" ref="DB9:DB41">SUM(AX9,+BZ9)</f>
        <v>75896</v>
      </c>
      <c r="DC9" s="141">
        <f aca="true" t="shared" si="53" ref="DC9:DC41">SUM(AY9,+CA9)</f>
        <v>75896</v>
      </c>
      <c r="DD9" s="141">
        <f aca="true" t="shared" si="54" ref="DD9:DD41">SUM(AZ9,+CB9)</f>
        <v>0</v>
      </c>
      <c r="DE9" s="141">
        <f aca="true" t="shared" si="55" ref="DE9:DE41">SUM(BA9,+CC9)</f>
        <v>0</v>
      </c>
      <c r="DF9" s="141">
        <f aca="true" t="shared" si="56" ref="DF9:DF41">SUM(BB9,+CD9)</f>
        <v>0</v>
      </c>
      <c r="DG9" s="141">
        <f aca="true" t="shared" si="57" ref="DG9:DG41">SUM(BC9,+CE9)</f>
        <v>236360</v>
      </c>
      <c r="DH9" s="141">
        <f aca="true" t="shared" si="58" ref="DH9:DH41">SUM(BD9,+CF9)</f>
        <v>0</v>
      </c>
      <c r="DI9" s="141">
        <f aca="true" t="shared" si="59" ref="DI9:DI41">SUM(BE9,+CG9)</f>
        <v>4719</v>
      </c>
      <c r="DJ9" s="141">
        <f aca="true" t="shared" si="60" ref="DJ9:DJ41">SUM(BF9,+CH9)</f>
        <v>93117</v>
      </c>
    </row>
    <row r="10" spans="1:114" ht="12" customHeight="1">
      <c r="A10" s="142" t="s">
        <v>117</v>
      </c>
      <c r="B10" s="140" t="s">
        <v>328</v>
      </c>
      <c r="C10" s="142" t="s">
        <v>362</v>
      </c>
      <c r="D10" s="141">
        <f t="shared" si="6"/>
        <v>297015</v>
      </c>
      <c r="E10" s="141">
        <f t="shared" si="7"/>
        <v>127319</v>
      </c>
      <c r="F10" s="141">
        <v>0</v>
      </c>
      <c r="G10" s="141">
        <v>0</v>
      </c>
      <c r="H10" s="141">
        <v>0</v>
      </c>
      <c r="I10" s="141">
        <v>127277</v>
      </c>
      <c r="J10" s="141"/>
      <c r="K10" s="141">
        <v>42</v>
      </c>
      <c r="L10" s="141">
        <v>169696</v>
      </c>
      <c r="M10" s="141">
        <f t="shared" si="8"/>
        <v>89693</v>
      </c>
      <c r="N10" s="141">
        <f t="shared" si="9"/>
        <v>17836</v>
      </c>
      <c r="O10" s="141">
        <v>0</v>
      </c>
      <c r="P10" s="141">
        <v>0</v>
      </c>
      <c r="Q10" s="141">
        <v>0</v>
      </c>
      <c r="R10" s="141">
        <v>17836</v>
      </c>
      <c r="S10" s="141"/>
      <c r="T10" s="141">
        <v>0</v>
      </c>
      <c r="U10" s="141">
        <v>71857</v>
      </c>
      <c r="V10" s="141">
        <f t="shared" si="10"/>
        <v>386708</v>
      </c>
      <c r="W10" s="141">
        <f t="shared" si="11"/>
        <v>145155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145113</v>
      </c>
      <c r="AB10" s="141">
        <f t="shared" si="16"/>
        <v>0</v>
      </c>
      <c r="AC10" s="141">
        <f t="shared" si="17"/>
        <v>42</v>
      </c>
      <c r="AD10" s="141">
        <f t="shared" si="18"/>
        <v>241553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136566</v>
      </c>
      <c r="AN10" s="141">
        <f t="shared" si="22"/>
        <v>92404</v>
      </c>
      <c r="AO10" s="141">
        <v>46564</v>
      </c>
      <c r="AP10" s="141">
        <v>14821</v>
      </c>
      <c r="AQ10" s="141">
        <v>23686</v>
      </c>
      <c r="AR10" s="141">
        <v>7333</v>
      </c>
      <c r="AS10" s="141">
        <f t="shared" si="23"/>
        <v>36691</v>
      </c>
      <c r="AT10" s="141">
        <v>11324</v>
      </c>
      <c r="AU10" s="141">
        <v>19100</v>
      </c>
      <c r="AV10" s="141">
        <v>6267</v>
      </c>
      <c r="AW10" s="141">
        <v>0</v>
      </c>
      <c r="AX10" s="141">
        <f t="shared" si="24"/>
        <v>7471</v>
      </c>
      <c r="AY10" s="141">
        <v>0</v>
      </c>
      <c r="AZ10" s="141">
        <v>3233</v>
      </c>
      <c r="BA10" s="141">
        <v>4238</v>
      </c>
      <c r="BB10" s="141">
        <v>0</v>
      </c>
      <c r="BC10" s="141">
        <v>160449</v>
      </c>
      <c r="BD10" s="141">
        <v>0</v>
      </c>
      <c r="BE10" s="141">
        <v>0</v>
      </c>
      <c r="BF10" s="141">
        <f t="shared" si="25"/>
        <v>136566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89693</v>
      </c>
      <c r="BP10" s="141">
        <f t="shared" si="29"/>
        <v>6390</v>
      </c>
      <c r="BQ10" s="141">
        <v>6390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83303</v>
      </c>
      <c r="CA10" s="141">
        <v>0</v>
      </c>
      <c r="CB10" s="141">
        <v>83303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89693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226259</v>
      </c>
      <c r="CR10" s="141">
        <f t="shared" si="42"/>
        <v>98794</v>
      </c>
      <c r="CS10" s="141">
        <f t="shared" si="43"/>
        <v>52954</v>
      </c>
      <c r="CT10" s="141">
        <f t="shared" si="44"/>
        <v>14821</v>
      </c>
      <c r="CU10" s="141">
        <f t="shared" si="45"/>
        <v>23686</v>
      </c>
      <c r="CV10" s="141">
        <f t="shared" si="46"/>
        <v>7333</v>
      </c>
      <c r="CW10" s="141">
        <f t="shared" si="47"/>
        <v>36691</v>
      </c>
      <c r="CX10" s="141">
        <f t="shared" si="48"/>
        <v>11324</v>
      </c>
      <c r="CY10" s="141">
        <f t="shared" si="49"/>
        <v>19100</v>
      </c>
      <c r="CZ10" s="141">
        <f t="shared" si="50"/>
        <v>6267</v>
      </c>
      <c r="DA10" s="141">
        <f t="shared" si="51"/>
        <v>0</v>
      </c>
      <c r="DB10" s="141">
        <f t="shared" si="52"/>
        <v>90774</v>
      </c>
      <c r="DC10" s="141">
        <f t="shared" si="53"/>
        <v>0</v>
      </c>
      <c r="DD10" s="141">
        <f t="shared" si="54"/>
        <v>86536</v>
      </c>
      <c r="DE10" s="141">
        <f t="shared" si="55"/>
        <v>4238</v>
      </c>
      <c r="DF10" s="141">
        <f t="shared" si="56"/>
        <v>0</v>
      </c>
      <c r="DG10" s="141">
        <f t="shared" si="57"/>
        <v>160449</v>
      </c>
      <c r="DH10" s="141">
        <f t="shared" si="58"/>
        <v>0</v>
      </c>
      <c r="DI10" s="141">
        <f t="shared" si="59"/>
        <v>0</v>
      </c>
      <c r="DJ10" s="141">
        <f t="shared" si="60"/>
        <v>226259</v>
      </c>
    </row>
    <row r="11" spans="1:114" ht="12" customHeight="1">
      <c r="A11" s="142" t="s">
        <v>117</v>
      </c>
      <c r="B11" s="140" t="s">
        <v>329</v>
      </c>
      <c r="C11" s="142" t="s">
        <v>363</v>
      </c>
      <c r="D11" s="141">
        <f t="shared" si="6"/>
        <v>381333</v>
      </c>
      <c r="E11" s="141">
        <f t="shared" si="7"/>
        <v>111125</v>
      </c>
      <c r="F11" s="141">
        <v>0</v>
      </c>
      <c r="G11" s="141">
        <v>0</v>
      </c>
      <c r="H11" s="141">
        <v>0</v>
      </c>
      <c r="I11" s="141">
        <v>110951</v>
      </c>
      <c r="J11" s="141"/>
      <c r="K11" s="141">
        <v>174</v>
      </c>
      <c r="L11" s="141">
        <v>270208</v>
      </c>
      <c r="M11" s="141">
        <f t="shared" si="8"/>
        <v>204571</v>
      </c>
      <c r="N11" s="141">
        <f t="shared" si="9"/>
        <v>14378</v>
      </c>
      <c r="O11" s="141">
        <v>0</v>
      </c>
      <c r="P11" s="141">
        <v>0</v>
      </c>
      <c r="Q11" s="141">
        <v>0</v>
      </c>
      <c r="R11" s="141">
        <v>14378</v>
      </c>
      <c r="S11" s="141"/>
      <c r="T11" s="141">
        <v>0</v>
      </c>
      <c r="U11" s="141">
        <v>190193</v>
      </c>
      <c r="V11" s="141">
        <f t="shared" si="10"/>
        <v>585904</v>
      </c>
      <c r="W11" s="141">
        <f t="shared" si="11"/>
        <v>125503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125329</v>
      </c>
      <c r="AB11" s="141">
        <f t="shared" si="16"/>
        <v>0</v>
      </c>
      <c r="AC11" s="141">
        <f t="shared" si="17"/>
        <v>174</v>
      </c>
      <c r="AD11" s="141">
        <f t="shared" si="18"/>
        <v>460401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200364</v>
      </c>
      <c r="AN11" s="141">
        <f t="shared" si="22"/>
        <v>38951</v>
      </c>
      <c r="AO11" s="141">
        <v>35215</v>
      </c>
      <c r="AP11" s="141">
        <v>3736</v>
      </c>
      <c r="AQ11" s="141">
        <v>0</v>
      </c>
      <c r="AR11" s="141">
        <v>0</v>
      </c>
      <c r="AS11" s="141">
        <f t="shared" si="23"/>
        <v>18035</v>
      </c>
      <c r="AT11" s="141">
        <v>0</v>
      </c>
      <c r="AU11" s="141">
        <v>0</v>
      </c>
      <c r="AV11" s="141">
        <v>18035</v>
      </c>
      <c r="AW11" s="141">
        <v>0</v>
      </c>
      <c r="AX11" s="141">
        <f t="shared" si="24"/>
        <v>143378</v>
      </c>
      <c r="AY11" s="141">
        <v>50815</v>
      </c>
      <c r="AZ11" s="141">
        <v>11320</v>
      </c>
      <c r="BA11" s="141">
        <v>47365</v>
      </c>
      <c r="BB11" s="141">
        <v>33878</v>
      </c>
      <c r="BC11" s="141">
        <v>148068</v>
      </c>
      <c r="BD11" s="141">
        <v>0</v>
      </c>
      <c r="BE11" s="141">
        <v>32901</v>
      </c>
      <c r="BF11" s="141">
        <f t="shared" si="25"/>
        <v>233265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203857</v>
      </c>
      <c r="BP11" s="141">
        <f t="shared" si="29"/>
        <v>14086</v>
      </c>
      <c r="BQ11" s="141">
        <v>14086</v>
      </c>
      <c r="BR11" s="141">
        <v>0</v>
      </c>
      <c r="BS11" s="141">
        <v>0</v>
      </c>
      <c r="BT11" s="141">
        <v>0</v>
      </c>
      <c r="BU11" s="141">
        <f t="shared" si="30"/>
        <v>69460</v>
      </c>
      <c r="BV11" s="141">
        <v>0</v>
      </c>
      <c r="BW11" s="141">
        <v>69460</v>
      </c>
      <c r="BX11" s="141">
        <v>0</v>
      </c>
      <c r="BY11" s="141">
        <v>0</v>
      </c>
      <c r="BZ11" s="141">
        <f t="shared" si="31"/>
        <v>120311</v>
      </c>
      <c r="CA11" s="141">
        <v>0</v>
      </c>
      <c r="CB11" s="141">
        <v>118211</v>
      </c>
      <c r="CC11" s="141">
        <v>0</v>
      </c>
      <c r="CD11" s="141">
        <v>2100</v>
      </c>
      <c r="CE11" s="141">
        <v>0</v>
      </c>
      <c r="CF11" s="141">
        <v>0</v>
      </c>
      <c r="CG11" s="141">
        <v>714</v>
      </c>
      <c r="CH11" s="141">
        <f t="shared" si="32"/>
        <v>204571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404221</v>
      </c>
      <c r="CR11" s="141">
        <f t="shared" si="42"/>
        <v>53037</v>
      </c>
      <c r="CS11" s="141">
        <f t="shared" si="43"/>
        <v>49301</v>
      </c>
      <c r="CT11" s="141">
        <f t="shared" si="44"/>
        <v>3736</v>
      </c>
      <c r="CU11" s="141">
        <f t="shared" si="45"/>
        <v>0</v>
      </c>
      <c r="CV11" s="141">
        <f t="shared" si="46"/>
        <v>0</v>
      </c>
      <c r="CW11" s="141">
        <f t="shared" si="47"/>
        <v>87495</v>
      </c>
      <c r="CX11" s="141">
        <f t="shared" si="48"/>
        <v>0</v>
      </c>
      <c r="CY11" s="141">
        <f t="shared" si="49"/>
        <v>69460</v>
      </c>
      <c r="CZ11" s="141">
        <f t="shared" si="50"/>
        <v>18035</v>
      </c>
      <c r="DA11" s="141">
        <f t="shared" si="51"/>
        <v>0</v>
      </c>
      <c r="DB11" s="141">
        <f t="shared" si="52"/>
        <v>263689</v>
      </c>
      <c r="DC11" s="141">
        <f t="shared" si="53"/>
        <v>50815</v>
      </c>
      <c r="DD11" s="141">
        <f t="shared" si="54"/>
        <v>129531</v>
      </c>
      <c r="DE11" s="141">
        <f t="shared" si="55"/>
        <v>47365</v>
      </c>
      <c r="DF11" s="141">
        <f t="shared" si="56"/>
        <v>35978</v>
      </c>
      <c r="DG11" s="141">
        <f t="shared" si="57"/>
        <v>148068</v>
      </c>
      <c r="DH11" s="141">
        <f t="shared" si="58"/>
        <v>0</v>
      </c>
      <c r="DI11" s="141">
        <f t="shared" si="59"/>
        <v>33615</v>
      </c>
      <c r="DJ11" s="141">
        <f t="shared" si="60"/>
        <v>437836</v>
      </c>
    </row>
    <row r="12" spans="1:114" ht="12" customHeight="1">
      <c r="A12" s="142" t="s">
        <v>117</v>
      </c>
      <c r="B12" s="140" t="s">
        <v>330</v>
      </c>
      <c r="C12" s="142" t="s">
        <v>364</v>
      </c>
      <c r="D12" s="141">
        <f t="shared" si="6"/>
        <v>206394</v>
      </c>
      <c r="E12" s="141">
        <f t="shared" si="7"/>
        <v>50809</v>
      </c>
      <c r="F12" s="141">
        <v>0</v>
      </c>
      <c r="G12" s="141">
        <v>0</v>
      </c>
      <c r="H12" s="141">
        <v>0</v>
      </c>
      <c r="I12" s="141">
        <v>50809</v>
      </c>
      <c r="J12" s="141"/>
      <c r="K12" s="141">
        <v>0</v>
      </c>
      <c r="L12" s="141">
        <v>155585</v>
      </c>
      <c r="M12" s="141">
        <f t="shared" si="8"/>
        <v>56156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56156</v>
      </c>
      <c r="V12" s="141">
        <f t="shared" si="10"/>
        <v>262550</v>
      </c>
      <c r="W12" s="141">
        <f t="shared" si="11"/>
        <v>50809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50809</v>
      </c>
      <c r="AB12" s="141">
        <f t="shared" si="16"/>
        <v>0</v>
      </c>
      <c r="AC12" s="141">
        <f t="shared" si="17"/>
        <v>0</v>
      </c>
      <c r="AD12" s="141">
        <f t="shared" si="18"/>
        <v>211741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117059</v>
      </c>
      <c r="AN12" s="141">
        <f t="shared" si="22"/>
        <v>28283</v>
      </c>
      <c r="AO12" s="141">
        <v>0</v>
      </c>
      <c r="AP12" s="141">
        <v>0</v>
      </c>
      <c r="AQ12" s="141">
        <v>25140</v>
      </c>
      <c r="AR12" s="141">
        <v>3143</v>
      </c>
      <c r="AS12" s="141">
        <f t="shared" si="23"/>
        <v>14645</v>
      </c>
      <c r="AT12" s="141">
        <v>359</v>
      </c>
      <c r="AU12" s="141">
        <v>9594</v>
      </c>
      <c r="AV12" s="141">
        <v>4692</v>
      </c>
      <c r="AW12" s="141">
        <v>0</v>
      </c>
      <c r="AX12" s="141">
        <f t="shared" si="24"/>
        <v>74131</v>
      </c>
      <c r="AY12" s="141">
        <v>57179</v>
      </c>
      <c r="AZ12" s="141">
        <v>15831</v>
      </c>
      <c r="BA12" s="141">
        <v>1121</v>
      </c>
      <c r="BB12" s="141">
        <v>0</v>
      </c>
      <c r="BC12" s="141">
        <v>89335</v>
      </c>
      <c r="BD12" s="141">
        <v>0</v>
      </c>
      <c r="BE12" s="141">
        <v>0</v>
      </c>
      <c r="BF12" s="141">
        <f t="shared" si="25"/>
        <v>117059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523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55633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523</v>
      </c>
      <c r="CQ12" s="141">
        <f t="shared" si="41"/>
        <v>117059</v>
      </c>
      <c r="CR12" s="141">
        <f t="shared" si="42"/>
        <v>28283</v>
      </c>
      <c r="CS12" s="141">
        <f t="shared" si="43"/>
        <v>0</v>
      </c>
      <c r="CT12" s="141">
        <f t="shared" si="44"/>
        <v>0</v>
      </c>
      <c r="CU12" s="141">
        <f t="shared" si="45"/>
        <v>25140</v>
      </c>
      <c r="CV12" s="141">
        <f t="shared" si="46"/>
        <v>3143</v>
      </c>
      <c r="CW12" s="141">
        <f t="shared" si="47"/>
        <v>14645</v>
      </c>
      <c r="CX12" s="141">
        <f t="shared" si="48"/>
        <v>359</v>
      </c>
      <c r="CY12" s="141">
        <f t="shared" si="49"/>
        <v>9594</v>
      </c>
      <c r="CZ12" s="141">
        <f t="shared" si="50"/>
        <v>4692</v>
      </c>
      <c r="DA12" s="141">
        <f t="shared" si="51"/>
        <v>0</v>
      </c>
      <c r="DB12" s="141">
        <f t="shared" si="52"/>
        <v>74131</v>
      </c>
      <c r="DC12" s="141">
        <f t="shared" si="53"/>
        <v>57179</v>
      </c>
      <c r="DD12" s="141">
        <f t="shared" si="54"/>
        <v>15831</v>
      </c>
      <c r="DE12" s="141">
        <f t="shared" si="55"/>
        <v>1121</v>
      </c>
      <c r="DF12" s="141">
        <f t="shared" si="56"/>
        <v>0</v>
      </c>
      <c r="DG12" s="141">
        <f t="shared" si="57"/>
        <v>144968</v>
      </c>
      <c r="DH12" s="141">
        <f t="shared" si="58"/>
        <v>0</v>
      </c>
      <c r="DI12" s="141">
        <f t="shared" si="59"/>
        <v>0</v>
      </c>
      <c r="DJ12" s="141">
        <f t="shared" si="60"/>
        <v>117059</v>
      </c>
    </row>
    <row r="13" spans="1:114" ht="12" customHeight="1">
      <c r="A13" s="142" t="s">
        <v>117</v>
      </c>
      <c r="B13" s="140" t="s">
        <v>331</v>
      </c>
      <c r="C13" s="142" t="s">
        <v>365</v>
      </c>
      <c r="D13" s="141">
        <f t="shared" si="6"/>
        <v>480096</v>
      </c>
      <c r="E13" s="141">
        <f t="shared" si="7"/>
        <v>61594</v>
      </c>
      <c r="F13" s="141">
        <v>0</v>
      </c>
      <c r="G13" s="141">
        <v>0</v>
      </c>
      <c r="H13" s="141">
        <v>0</v>
      </c>
      <c r="I13" s="141">
        <v>44002</v>
      </c>
      <c r="J13" s="141"/>
      <c r="K13" s="141">
        <v>17592</v>
      </c>
      <c r="L13" s="141">
        <v>418502</v>
      </c>
      <c r="M13" s="141">
        <f t="shared" si="8"/>
        <v>46467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46467</v>
      </c>
      <c r="V13" s="141">
        <f t="shared" si="10"/>
        <v>526563</v>
      </c>
      <c r="W13" s="141">
        <f t="shared" si="11"/>
        <v>61594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44002</v>
      </c>
      <c r="AB13" s="141">
        <f t="shared" si="16"/>
        <v>0</v>
      </c>
      <c r="AC13" s="141">
        <f t="shared" si="17"/>
        <v>17592</v>
      </c>
      <c r="AD13" s="141">
        <f t="shared" si="18"/>
        <v>464969</v>
      </c>
      <c r="AE13" s="141">
        <f t="shared" si="19"/>
        <v>242</v>
      </c>
      <c r="AF13" s="141">
        <f t="shared" si="20"/>
        <v>242</v>
      </c>
      <c r="AG13" s="141">
        <v>0</v>
      </c>
      <c r="AH13" s="141">
        <v>0</v>
      </c>
      <c r="AI13" s="141">
        <v>242</v>
      </c>
      <c r="AJ13" s="141">
        <v>0</v>
      </c>
      <c r="AK13" s="141">
        <v>0</v>
      </c>
      <c r="AL13" s="141">
        <v>16859</v>
      </c>
      <c r="AM13" s="141">
        <f t="shared" si="21"/>
        <v>283787</v>
      </c>
      <c r="AN13" s="141">
        <f t="shared" si="22"/>
        <v>132939</v>
      </c>
      <c r="AO13" s="141">
        <v>46646</v>
      </c>
      <c r="AP13" s="141">
        <v>60405</v>
      </c>
      <c r="AQ13" s="141">
        <v>0</v>
      </c>
      <c r="AR13" s="141">
        <v>25888</v>
      </c>
      <c r="AS13" s="141">
        <f t="shared" si="23"/>
        <v>43828</v>
      </c>
      <c r="AT13" s="141">
        <v>19606</v>
      </c>
      <c r="AU13" s="141">
        <v>9704</v>
      </c>
      <c r="AV13" s="141">
        <v>14518</v>
      </c>
      <c r="AW13" s="141">
        <v>0</v>
      </c>
      <c r="AX13" s="141">
        <f t="shared" si="24"/>
        <v>107020</v>
      </c>
      <c r="AY13" s="141">
        <v>94301</v>
      </c>
      <c r="AZ13" s="141">
        <v>6668</v>
      </c>
      <c r="BA13" s="141">
        <v>6051</v>
      </c>
      <c r="BB13" s="141">
        <v>0</v>
      </c>
      <c r="BC13" s="141">
        <v>179208</v>
      </c>
      <c r="BD13" s="141">
        <v>0</v>
      </c>
      <c r="BE13" s="141">
        <v>0</v>
      </c>
      <c r="BF13" s="141">
        <f t="shared" si="25"/>
        <v>284029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277</v>
      </c>
      <c r="BO13" s="141">
        <f t="shared" si="28"/>
        <v>349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349</v>
      </c>
      <c r="BV13" s="141">
        <v>349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45841</v>
      </c>
      <c r="CF13" s="141">
        <v>0</v>
      </c>
      <c r="CG13" s="141">
        <v>0</v>
      </c>
      <c r="CH13" s="141">
        <f t="shared" si="32"/>
        <v>349</v>
      </c>
      <c r="CI13" s="141">
        <f t="shared" si="33"/>
        <v>242</v>
      </c>
      <c r="CJ13" s="141">
        <f t="shared" si="34"/>
        <v>242</v>
      </c>
      <c r="CK13" s="141">
        <f t="shared" si="35"/>
        <v>0</v>
      </c>
      <c r="CL13" s="141">
        <f t="shared" si="36"/>
        <v>0</v>
      </c>
      <c r="CM13" s="141">
        <f t="shared" si="37"/>
        <v>242</v>
      </c>
      <c r="CN13" s="141">
        <f t="shared" si="38"/>
        <v>0</v>
      </c>
      <c r="CO13" s="141">
        <f t="shared" si="39"/>
        <v>0</v>
      </c>
      <c r="CP13" s="141">
        <f t="shared" si="40"/>
        <v>17136</v>
      </c>
      <c r="CQ13" s="141">
        <f t="shared" si="41"/>
        <v>284136</v>
      </c>
      <c r="CR13" s="141">
        <f t="shared" si="42"/>
        <v>132939</v>
      </c>
      <c r="CS13" s="141">
        <f t="shared" si="43"/>
        <v>46646</v>
      </c>
      <c r="CT13" s="141">
        <f t="shared" si="44"/>
        <v>60405</v>
      </c>
      <c r="CU13" s="141">
        <f t="shared" si="45"/>
        <v>0</v>
      </c>
      <c r="CV13" s="141">
        <f t="shared" si="46"/>
        <v>25888</v>
      </c>
      <c r="CW13" s="141">
        <f t="shared" si="47"/>
        <v>44177</v>
      </c>
      <c r="CX13" s="141">
        <f t="shared" si="48"/>
        <v>19955</v>
      </c>
      <c r="CY13" s="141">
        <f t="shared" si="49"/>
        <v>9704</v>
      </c>
      <c r="CZ13" s="141">
        <f t="shared" si="50"/>
        <v>14518</v>
      </c>
      <c r="DA13" s="141">
        <f t="shared" si="51"/>
        <v>0</v>
      </c>
      <c r="DB13" s="141">
        <f t="shared" si="52"/>
        <v>107020</v>
      </c>
      <c r="DC13" s="141">
        <f t="shared" si="53"/>
        <v>94301</v>
      </c>
      <c r="DD13" s="141">
        <f t="shared" si="54"/>
        <v>6668</v>
      </c>
      <c r="DE13" s="141">
        <f t="shared" si="55"/>
        <v>6051</v>
      </c>
      <c r="DF13" s="141">
        <f t="shared" si="56"/>
        <v>0</v>
      </c>
      <c r="DG13" s="141">
        <f t="shared" si="57"/>
        <v>225049</v>
      </c>
      <c r="DH13" s="141">
        <f t="shared" si="58"/>
        <v>0</v>
      </c>
      <c r="DI13" s="141">
        <f t="shared" si="59"/>
        <v>0</v>
      </c>
      <c r="DJ13" s="141">
        <f t="shared" si="60"/>
        <v>284378</v>
      </c>
    </row>
    <row r="14" spans="1:114" ht="12" customHeight="1">
      <c r="A14" s="142" t="s">
        <v>117</v>
      </c>
      <c r="B14" s="140" t="s">
        <v>332</v>
      </c>
      <c r="C14" s="142" t="s">
        <v>366</v>
      </c>
      <c r="D14" s="141">
        <f t="shared" si="6"/>
        <v>460707</v>
      </c>
      <c r="E14" s="141">
        <f t="shared" si="7"/>
        <v>46077</v>
      </c>
      <c r="F14" s="141">
        <v>0</v>
      </c>
      <c r="G14" s="141">
        <v>0</v>
      </c>
      <c r="H14" s="141">
        <v>0</v>
      </c>
      <c r="I14" s="141">
        <v>38974</v>
      </c>
      <c r="J14" s="141"/>
      <c r="K14" s="141">
        <v>7103</v>
      </c>
      <c r="L14" s="141">
        <v>414630</v>
      </c>
      <c r="M14" s="141">
        <f t="shared" si="8"/>
        <v>59960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59960</v>
      </c>
      <c r="V14" s="141">
        <f t="shared" si="10"/>
        <v>520667</v>
      </c>
      <c r="W14" s="141">
        <f t="shared" si="11"/>
        <v>46077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38974</v>
      </c>
      <c r="AB14" s="141">
        <f t="shared" si="16"/>
        <v>0</v>
      </c>
      <c r="AC14" s="141">
        <f t="shared" si="17"/>
        <v>7103</v>
      </c>
      <c r="AD14" s="141">
        <f t="shared" si="18"/>
        <v>474590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2791</v>
      </c>
      <c r="AM14" s="141">
        <f t="shared" si="21"/>
        <v>222775</v>
      </c>
      <c r="AN14" s="141">
        <f t="shared" si="22"/>
        <v>40131</v>
      </c>
      <c r="AO14" s="141">
        <v>40131</v>
      </c>
      <c r="AP14" s="141">
        <v>0</v>
      </c>
      <c r="AQ14" s="141">
        <v>0</v>
      </c>
      <c r="AR14" s="141">
        <v>0</v>
      </c>
      <c r="AS14" s="141">
        <f t="shared" si="23"/>
        <v>151670</v>
      </c>
      <c r="AT14" s="141">
        <v>1001</v>
      </c>
      <c r="AU14" s="141">
        <v>138300</v>
      </c>
      <c r="AV14" s="141">
        <v>12369</v>
      </c>
      <c r="AW14" s="141">
        <v>0</v>
      </c>
      <c r="AX14" s="141">
        <f t="shared" si="24"/>
        <v>30974</v>
      </c>
      <c r="AY14" s="141">
        <v>7310</v>
      </c>
      <c r="AZ14" s="141">
        <v>2004</v>
      </c>
      <c r="BA14" s="141">
        <v>21216</v>
      </c>
      <c r="BB14" s="141">
        <v>444</v>
      </c>
      <c r="BC14" s="141">
        <v>133600</v>
      </c>
      <c r="BD14" s="141">
        <v>0</v>
      </c>
      <c r="BE14" s="141">
        <v>101541</v>
      </c>
      <c r="BF14" s="141">
        <f t="shared" si="25"/>
        <v>324316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7950</v>
      </c>
      <c r="BP14" s="141">
        <f t="shared" si="29"/>
        <v>7950</v>
      </c>
      <c r="BQ14" s="141">
        <v>7950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52010</v>
      </c>
      <c r="CF14" s="141">
        <v>0</v>
      </c>
      <c r="CG14" s="141">
        <v>0</v>
      </c>
      <c r="CH14" s="141">
        <f t="shared" si="32"/>
        <v>7950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2791</v>
      </c>
      <c r="CQ14" s="141">
        <f t="shared" si="41"/>
        <v>230725</v>
      </c>
      <c r="CR14" s="141">
        <f t="shared" si="42"/>
        <v>48081</v>
      </c>
      <c r="CS14" s="141">
        <f t="shared" si="43"/>
        <v>48081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151670</v>
      </c>
      <c r="CX14" s="141">
        <f t="shared" si="48"/>
        <v>1001</v>
      </c>
      <c r="CY14" s="141">
        <f t="shared" si="49"/>
        <v>138300</v>
      </c>
      <c r="CZ14" s="141">
        <f t="shared" si="50"/>
        <v>12369</v>
      </c>
      <c r="DA14" s="141">
        <f t="shared" si="51"/>
        <v>0</v>
      </c>
      <c r="DB14" s="141">
        <f t="shared" si="52"/>
        <v>30974</v>
      </c>
      <c r="DC14" s="141">
        <f t="shared" si="53"/>
        <v>7310</v>
      </c>
      <c r="DD14" s="141">
        <f t="shared" si="54"/>
        <v>2004</v>
      </c>
      <c r="DE14" s="141">
        <f t="shared" si="55"/>
        <v>21216</v>
      </c>
      <c r="DF14" s="141">
        <f t="shared" si="56"/>
        <v>444</v>
      </c>
      <c r="DG14" s="141">
        <f t="shared" si="57"/>
        <v>185610</v>
      </c>
      <c r="DH14" s="141">
        <f t="shared" si="58"/>
        <v>0</v>
      </c>
      <c r="DI14" s="141">
        <f t="shared" si="59"/>
        <v>101541</v>
      </c>
      <c r="DJ14" s="141">
        <f t="shared" si="60"/>
        <v>332266</v>
      </c>
    </row>
    <row r="15" spans="1:114" ht="12" customHeight="1">
      <c r="A15" s="142" t="s">
        <v>117</v>
      </c>
      <c r="B15" s="140" t="s">
        <v>333</v>
      </c>
      <c r="C15" s="142" t="s">
        <v>367</v>
      </c>
      <c r="D15" s="141">
        <f t="shared" si="6"/>
        <v>262214</v>
      </c>
      <c r="E15" s="141">
        <f t="shared" si="7"/>
        <v>31676</v>
      </c>
      <c r="F15" s="141">
        <v>0</v>
      </c>
      <c r="G15" s="141">
        <v>0</v>
      </c>
      <c r="H15" s="141">
        <v>0</v>
      </c>
      <c r="I15" s="141">
        <v>29943</v>
      </c>
      <c r="J15" s="141"/>
      <c r="K15" s="141">
        <v>1733</v>
      </c>
      <c r="L15" s="141">
        <v>230538</v>
      </c>
      <c r="M15" s="141">
        <f t="shared" si="8"/>
        <v>108698</v>
      </c>
      <c r="N15" s="141">
        <f t="shared" si="9"/>
        <v>12066</v>
      </c>
      <c r="O15" s="141">
        <v>0</v>
      </c>
      <c r="P15" s="141">
        <v>0</v>
      </c>
      <c r="Q15" s="141">
        <v>0</v>
      </c>
      <c r="R15" s="141">
        <v>12066</v>
      </c>
      <c r="S15" s="141"/>
      <c r="T15" s="141">
        <v>0</v>
      </c>
      <c r="U15" s="141">
        <v>96632</v>
      </c>
      <c r="V15" s="141">
        <f t="shared" si="10"/>
        <v>370912</v>
      </c>
      <c r="W15" s="141">
        <f t="shared" si="11"/>
        <v>43742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42009</v>
      </c>
      <c r="AB15" s="141">
        <f t="shared" si="16"/>
        <v>0</v>
      </c>
      <c r="AC15" s="141">
        <f t="shared" si="17"/>
        <v>1733</v>
      </c>
      <c r="AD15" s="141">
        <f t="shared" si="18"/>
        <v>327170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139493</v>
      </c>
      <c r="AN15" s="141">
        <f t="shared" si="22"/>
        <v>32445</v>
      </c>
      <c r="AO15" s="141">
        <v>14468</v>
      </c>
      <c r="AP15" s="141">
        <v>0</v>
      </c>
      <c r="AQ15" s="141">
        <v>16539</v>
      </c>
      <c r="AR15" s="141">
        <v>1438</v>
      </c>
      <c r="AS15" s="141">
        <f t="shared" si="23"/>
        <v>15728</v>
      </c>
      <c r="AT15" s="141">
        <v>167</v>
      </c>
      <c r="AU15" s="141">
        <v>13537</v>
      </c>
      <c r="AV15" s="141">
        <v>2024</v>
      </c>
      <c r="AW15" s="141">
        <v>0</v>
      </c>
      <c r="AX15" s="141">
        <f t="shared" si="24"/>
        <v>91320</v>
      </c>
      <c r="AY15" s="141">
        <v>91320</v>
      </c>
      <c r="AZ15" s="141">
        <v>0</v>
      </c>
      <c r="BA15" s="141">
        <v>0</v>
      </c>
      <c r="BB15" s="141">
        <v>0</v>
      </c>
      <c r="BC15" s="141">
        <v>112339</v>
      </c>
      <c r="BD15" s="141">
        <v>0</v>
      </c>
      <c r="BE15" s="141">
        <v>10382</v>
      </c>
      <c r="BF15" s="141">
        <f t="shared" si="25"/>
        <v>149875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102835</v>
      </c>
      <c r="BP15" s="141">
        <f t="shared" si="29"/>
        <v>8246</v>
      </c>
      <c r="BQ15" s="141">
        <v>8246</v>
      </c>
      <c r="BR15" s="141">
        <v>0</v>
      </c>
      <c r="BS15" s="141">
        <v>0</v>
      </c>
      <c r="BT15" s="141">
        <v>0</v>
      </c>
      <c r="BU15" s="141">
        <f t="shared" si="30"/>
        <v>9819</v>
      </c>
      <c r="BV15" s="141">
        <v>0</v>
      </c>
      <c r="BW15" s="141">
        <v>9819</v>
      </c>
      <c r="BX15" s="141">
        <v>0</v>
      </c>
      <c r="BY15" s="141">
        <v>0</v>
      </c>
      <c r="BZ15" s="141">
        <f t="shared" si="31"/>
        <v>84770</v>
      </c>
      <c r="CA15" s="141">
        <v>0</v>
      </c>
      <c r="CB15" s="141">
        <v>84770</v>
      </c>
      <c r="CC15" s="141">
        <v>0</v>
      </c>
      <c r="CD15" s="141">
        <v>0</v>
      </c>
      <c r="CE15" s="141">
        <v>0</v>
      </c>
      <c r="CF15" s="141">
        <v>0</v>
      </c>
      <c r="CG15" s="141">
        <v>5863</v>
      </c>
      <c r="CH15" s="141">
        <f t="shared" si="32"/>
        <v>108698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242328</v>
      </c>
      <c r="CR15" s="141">
        <f t="shared" si="42"/>
        <v>40691</v>
      </c>
      <c r="CS15" s="141">
        <f t="shared" si="43"/>
        <v>22714</v>
      </c>
      <c r="CT15" s="141">
        <f t="shared" si="44"/>
        <v>0</v>
      </c>
      <c r="CU15" s="141">
        <f t="shared" si="45"/>
        <v>16539</v>
      </c>
      <c r="CV15" s="141">
        <f t="shared" si="46"/>
        <v>1438</v>
      </c>
      <c r="CW15" s="141">
        <f t="shared" si="47"/>
        <v>25547</v>
      </c>
      <c r="CX15" s="141">
        <f t="shared" si="48"/>
        <v>167</v>
      </c>
      <c r="CY15" s="141">
        <f t="shared" si="49"/>
        <v>23356</v>
      </c>
      <c r="CZ15" s="141">
        <f t="shared" si="50"/>
        <v>2024</v>
      </c>
      <c r="DA15" s="141">
        <f t="shared" si="51"/>
        <v>0</v>
      </c>
      <c r="DB15" s="141">
        <f t="shared" si="52"/>
        <v>176090</v>
      </c>
      <c r="DC15" s="141">
        <f t="shared" si="53"/>
        <v>91320</v>
      </c>
      <c r="DD15" s="141">
        <f t="shared" si="54"/>
        <v>84770</v>
      </c>
      <c r="DE15" s="141">
        <f t="shared" si="55"/>
        <v>0</v>
      </c>
      <c r="DF15" s="141">
        <f t="shared" si="56"/>
        <v>0</v>
      </c>
      <c r="DG15" s="141">
        <f t="shared" si="57"/>
        <v>112339</v>
      </c>
      <c r="DH15" s="141">
        <f t="shared" si="58"/>
        <v>0</v>
      </c>
      <c r="DI15" s="141">
        <f t="shared" si="59"/>
        <v>16245</v>
      </c>
      <c r="DJ15" s="141">
        <f t="shared" si="60"/>
        <v>258573</v>
      </c>
    </row>
    <row r="16" spans="1:114" ht="12" customHeight="1">
      <c r="A16" s="142" t="s">
        <v>117</v>
      </c>
      <c r="B16" s="140" t="s">
        <v>334</v>
      </c>
      <c r="C16" s="142" t="s">
        <v>368</v>
      </c>
      <c r="D16" s="141">
        <f t="shared" si="6"/>
        <v>466910</v>
      </c>
      <c r="E16" s="141">
        <f t="shared" si="7"/>
        <v>80668</v>
      </c>
      <c r="F16" s="141">
        <v>0</v>
      </c>
      <c r="G16" s="141">
        <v>0</v>
      </c>
      <c r="H16" s="141">
        <v>0</v>
      </c>
      <c r="I16" s="141">
        <v>79206</v>
      </c>
      <c r="J16" s="141"/>
      <c r="K16" s="141">
        <v>1462</v>
      </c>
      <c r="L16" s="141">
        <v>386242</v>
      </c>
      <c r="M16" s="141">
        <f t="shared" si="8"/>
        <v>165718</v>
      </c>
      <c r="N16" s="141">
        <f t="shared" si="9"/>
        <v>37731</v>
      </c>
      <c r="O16" s="141">
        <v>0</v>
      </c>
      <c r="P16" s="141">
        <v>0</v>
      </c>
      <c r="Q16" s="141">
        <v>0</v>
      </c>
      <c r="R16" s="141">
        <v>37691</v>
      </c>
      <c r="S16" s="141"/>
      <c r="T16" s="141">
        <v>40</v>
      </c>
      <c r="U16" s="141">
        <v>127987</v>
      </c>
      <c r="V16" s="141">
        <f t="shared" si="10"/>
        <v>632628</v>
      </c>
      <c r="W16" s="141">
        <f t="shared" si="11"/>
        <v>118399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116897</v>
      </c>
      <c r="AB16" s="141">
        <f t="shared" si="16"/>
        <v>0</v>
      </c>
      <c r="AC16" s="141">
        <f t="shared" si="17"/>
        <v>1502</v>
      </c>
      <c r="AD16" s="141">
        <f t="shared" si="18"/>
        <v>514229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5358</v>
      </c>
      <c r="AM16" s="141">
        <f t="shared" si="21"/>
        <v>180102</v>
      </c>
      <c r="AN16" s="141">
        <f t="shared" si="22"/>
        <v>41161</v>
      </c>
      <c r="AO16" s="141">
        <v>41161</v>
      </c>
      <c r="AP16" s="141">
        <v>0</v>
      </c>
      <c r="AQ16" s="141">
        <v>0</v>
      </c>
      <c r="AR16" s="141">
        <v>0</v>
      </c>
      <c r="AS16" s="141">
        <f t="shared" si="23"/>
        <v>278</v>
      </c>
      <c r="AT16" s="141">
        <v>0</v>
      </c>
      <c r="AU16" s="141">
        <v>278</v>
      </c>
      <c r="AV16" s="141">
        <v>0</v>
      </c>
      <c r="AW16" s="141">
        <v>0</v>
      </c>
      <c r="AX16" s="141">
        <f t="shared" si="24"/>
        <v>138663</v>
      </c>
      <c r="AY16" s="141">
        <v>138663</v>
      </c>
      <c r="AZ16" s="141">
        <v>0</v>
      </c>
      <c r="BA16" s="141">
        <v>0</v>
      </c>
      <c r="BB16" s="141">
        <v>0</v>
      </c>
      <c r="BC16" s="141">
        <v>251719</v>
      </c>
      <c r="BD16" s="141">
        <v>0</v>
      </c>
      <c r="BE16" s="141">
        <v>29731</v>
      </c>
      <c r="BF16" s="141">
        <f t="shared" si="25"/>
        <v>209833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159141</v>
      </c>
      <c r="BP16" s="141">
        <f t="shared" si="29"/>
        <v>4061</v>
      </c>
      <c r="BQ16" s="141">
        <v>4061</v>
      </c>
      <c r="BR16" s="141">
        <v>0</v>
      </c>
      <c r="BS16" s="141">
        <v>0</v>
      </c>
      <c r="BT16" s="141">
        <v>0</v>
      </c>
      <c r="BU16" s="141">
        <f t="shared" si="30"/>
        <v>56048</v>
      </c>
      <c r="BV16" s="141">
        <v>0</v>
      </c>
      <c r="BW16" s="141">
        <v>56048</v>
      </c>
      <c r="BX16" s="141">
        <v>0</v>
      </c>
      <c r="BY16" s="141">
        <v>0</v>
      </c>
      <c r="BZ16" s="141">
        <f t="shared" si="31"/>
        <v>99032</v>
      </c>
      <c r="CA16" s="141">
        <v>0</v>
      </c>
      <c r="CB16" s="141">
        <v>99032</v>
      </c>
      <c r="CC16" s="141">
        <v>0</v>
      </c>
      <c r="CD16" s="141">
        <v>0</v>
      </c>
      <c r="CE16" s="141">
        <v>0</v>
      </c>
      <c r="CF16" s="141">
        <v>0</v>
      </c>
      <c r="CG16" s="141">
        <v>6577</v>
      </c>
      <c r="CH16" s="141">
        <f t="shared" si="32"/>
        <v>165718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5358</v>
      </c>
      <c r="CQ16" s="141">
        <f t="shared" si="41"/>
        <v>339243</v>
      </c>
      <c r="CR16" s="141">
        <f t="shared" si="42"/>
        <v>45222</v>
      </c>
      <c r="CS16" s="141">
        <f t="shared" si="43"/>
        <v>45222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56326</v>
      </c>
      <c r="CX16" s="141">
        <f t="shared" si="48"/>
        <v>0</v>
      </c>
      <c r="CY16" s="141">
        <f t="shared" si="49"/>
        <v>56326</v>
      </c>
      <c r="CZ16" s="141">
        <f t="shared" si="50"/>
        <v>0</v>
      </c>
      <c r="DA16" s="141">
        <f t="shared" si="51"/>
        <v>0</v>
      </c>
      <c r="DB16" s="141">
        <f t="shared" si="52"/>
        <v>237695</v>
      </c>
      <c r="DC16" s="141">
        <f t="shared" si="53"/>
        <v>138663</v>
      </c>
      <c r="DD16" s="141">
        <f t="shared" si="54"/>
        <v>99032</v>
      </c>
      <c r="DE16" s="141">
        <f t="shared" si="55"/>
        <v>0</v>
      </c>
      <c r="DF16" s="141">
        <f t="shared" si="56"/>
        <v>0</v>
      </c>
      <c r="DG16" s="141">
        <f t="shared" si="57"/>
        <v>251719</v>
      </c>
      <c r="DH16" s="141">
        <f t="shared" si="58"/>
        <v>0</v>
      </c>
      <c r="DI16" s="141">
        <f t="shared" si="59"/>
        <v>36308</v>
      </c>
      <c r="DJ16" s="141">
        <f t="shared" si="60"/>
        <v>375551</v>
      </c>
    </row>
    <row r="17" spans="1:114" ht="12" customHeight="1">
      <c r="A17" s="142" t="s">
        <v>117</v>
      </c>
      <c r="B17" s="140" t="s">
        <v>335</v>
      </c>
      <c r="C17" s="142" t="s">
        <v>369</v>
      </c>
      <c r="D17" s="141">
        <f t="shared" si="6"/>
        <v>245930</v>
      </c>
      <c r="E17" s="141">
        <f t="shared" si="7"/>
        <v>74512</v>
      </c>
      <c r="F17" s="141">
        <v>0</v>
      </c>
      <c r="G17" s="141">
        <v>0</v>
      </c>
      <c r="H17" s="141">
        <v>0</v>
      </c>
      <c r="I17" s="141">
        <v>67429</v>
      </c>
      <c r="J17" s="141"/>
      <c r="K17" s="141">
        <v>7083</v>
      </c>
      <c r="L17" s="141">
        <v>171418</v>
      </c>
      <c r="M17" s="141">
        <f t="shared" si="8"/>
        <v>69880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69880</v>
      </c>
      <c r="V17" s="141">
        <f t="shared" si="10"/>
        <v>315810</v>
      </c>
      <c r="W17" s="141">
        <f t="shared" si="11"/>
        <v>74512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67429</v>
      </c>
      <c r="AB17" s="141">
        <f t="shared" si="16"/>
        <v>0</v>
      </c>
      <c r="AC17" s="141">
        <f t="shared" si="17"/>
        <v>7083</v>
      </c>
      <c r="AD17" s="141">
        <f t="shared" si="18"/>
        <v>241298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139102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139102</v>
      </c>
      <c r="AY17" s="141">
        <v>67328</v>
      </c>
      <c r="AZ17" s="141">
        <v>67665</v>
      </c>
      <c r="BA17" s="141">
        <v>1212</v>
      </c>
      <c r="BB17" s="141">
        <v>2897</v>
      </c>
      <c r="BC17" s="141">
        <v>106828</v>
      </c>
      <c r="BD17" s="141">
        <v>0</v>
      </c>
      <c r="BE17" s="141">
        <v>0</v>
      </c>
      <c r="BF17" s="141">
        <f t="shared" si="25"/>
        <v>139102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69880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139102</v>
      </c>
      <c r="CR17" s="141">
        <f t="shared" si="42"/>
        <v>0</v>
      </c>
      <c r="CS17" s="141">
        <f t="shared" si="43"/>
        <v>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139102</v>
      </c>
      <c r="DC17" s="141">
        <f t="shared" si="53"/>
        <v>67328</v>
      </c>
      <c r="DD17" s="141">
        <f t="shared" si="54"/>
        <v>67665</v>
      </c>
      <c r="DE17" s="141">
        <f t="shared" si="55"/>
        <v>1212</v>
      </c>
      <c r="DF17" s="141">
        <f t="shared" si="56"/>
        <v>2897</v>
      </c>
      <c r="DG17" s="141">
        <f t="shared" si="57"/>
        <v>176708</v>
      </c>
      <c r="DH17" s="141">
        <f t="shared" si="58"/>
        <v>0</v>
      </c>
      <c r="DI17" s="141">
        <f t="shared" si="59"/>
        <v>0</v>
      </c>
      <c r="DJ17" s="141">
        <f t="shared" si="60"/>
        <v>139102</v>
      </c>
    </row>
    <row r="18" spans="1:114" ht="12" customHeight="1">
      <c r="A18" s="142" t="s">
        <v>117</v>
      </c>
      <c r="B18" s="140" t="s">
        <v>336</v>
      </c>
      <c r="C18" s="142" t="s">
        <v>370</v>
      </c>
      <c r="D18" s="141">
        <f t="shared" si="6"/>
        <v>294241</v>
      </c>
      <c r="E18" s="141">
        <f t="shared" si="7"/>
        <v>64994</v>
      </c>
      <c r="F18" s="141">
        <v>0</v>
      </c>
      <c r="G18" s="141">
        <v>0</v>
      </c>
      <c r="H18" s="141">
        <v>0</v>
      </c>
      <c r="I18" s="141">
        <v>50754</v>
      </c>
      <c r="J18" s="141"/>
      <c r="K18" s="141">
        <v>14240</v>
      </c>
      <c r="L18" s="141">
        <v>229247</v>
      </c>
      <c r="M18" s="141">
        <f t="shared" si="8"/>
        <v>92795</v>
      </c>
      <c r="N18" s="141">
        <f t="shared" si="9"/>
        <v>14008</v>
      </c>
      <c r="O18" s="141">
        <v>7073</v>
      </c>
      <c r="P18" s="141">
        <v>6935</v>
      </c>
      <c r="Q18" s="141">
        <v>0</v>
      </c>
      <c r="R18" s="141">
        <v>0</v>
      </c>
      <c r="S18" s="141"/>
      <c r="T18" s="141">
        <v>0</v>
      </c>
      <c r="U18" s="141">
        <v>78787</v>
      </c>
      <c r="V18" s="141">
        <f t="shared" si="10"/>
        <v>387036</v>
      </c>
      <c r="W18" s="141">
        <f t="shared" si="11"/>
        <v>79002</v>
      </c>
      <c r="X18" s="141">
        <f t="shared" si="12"/>
        <v>7073</v>
      </c>
      <c r="Y18" s="141">
        <f t="shared" si="13"/>
        <v>6935</v>
      </c>
      <c r="Z18" s="141">
        <f t="shared" si="14"/>
        <v>0</v>
      </c>
      <c r="AA18" s="141">
        <f t="shared" si="15"/>
        <v>50754</v>
      </c>
      <c r="AB18" s="141">
        <f t="shared" si="16"/>
        <v>0</v>
      </c>
      <c r="AC18" s="141">
        <f t="shared" si="17"/>
        <v>14240</v>
      </c>
      <c r="AD18" s="141">
        <f t="shared" si="18"/>
        <v>308034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202827</v>
      </c>
      <c r="AN18" s="141">
        <f t="shared" si="22"/>
        <v>28333</v>
      </c>
      <c r="AO18" s="141">
        <v>28333</v>
      </c>
      <c r="AP18" s="141">
        <v>0</v>
      </c>
      <c r="AQ18" s="141">
        <v>0</v>
      </c>
      <c r="AR18" s="141">
        <v>0</v>
      </c>
      <c r="AS18" s="141">
        <f t="shared" si="23"/>
        <v>23474</v>
      </c>
      <c r="AT18" s="141">
        <v>22676</v>
      </c>
      <c r="AU18" s="141">
        <v>196</v>
      </c>
      <c r="AV18" s="141">
        <v>602</v>
      </c>
      <c r="AW18" s="141">
        <v>0</v>
      </c>
      <c r="AX18" s="141">
        <f t="shared" si="24"/>
        <v>151020</v>
      </c>
      <c r="AY18" s="141">
        <v>133773</v>
      </c>
      <c r="AZ18" s="141">
        <v>15442</v>
      </c>
      <c r="BA18" s="141">
        <v>1241</v>
      </c>
      <c r="BB18" s="141">
        <v>564</v>
      </c>
      <c r="BC18" s="141">
        <v>91414</v>
      </c>
      <c r="BD18" s="141">
        <v>0</v>
      </c>
      <c r="BE18" s="141">
        <v>0</v>
      </c>
      <c r="BF18" s="141">
        <f t="shared" si="25"/>
        <v>202827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35508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35508</v>
      </c>
      <c r="CA18" s="141">
        <v>0</v>
      </c>
      <c r="CB18" s="141">
        <v>0</v>
      </c>
      <c r="CC18" s="141">
        <v>0</v>
      </c>
      <c r="CD18" s="141">
        <v>35508</v>
      </c>
      <c r="CE18" s="141">
        <v>55493</v>
      </c>
      <c r="CF18" s="141">
        <v>0</v>
      </c>
      <c r="CG18" s="141">
        <v>1794</v>
      </c>
      <c r="CH18" s="141">
        <f t="shared" si="32"/>
        <v>37302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238335</v>
      </c>
      <c r="CR18" s="141">
        <f t="shared" si="42"/>
        <v>28333</v>
      </c>
      <c r="CS18" s="141">
        <f t="shared" si="43"/>
        <v>28333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23474</v>
      </c>
      <c r="CX18" s="141">
        <f t="shared" si="48"/>
        <v>22676</v>
      </c>
      <c r="CY18" s="141">
        <f t="shared" si="49"/>
        <v>196</v>
      </c>
      <c r="CZ18" s="141">
        <f t="shared" si="50"/>
        <v>602</v>
      </c>
      <c r="DA18" s="141">
        <f t="shared" si="51"/>
        <v>0</v>
      </c>
      <c r="DB18" s="141">
        <f t="shared" si="52"/>
        <v>186528</v>
      </c>
      <c r="DC18" s="141">
        <f t="shared" si="53"/>
        <v>133773</v>
      </c>
      <c r="DD18" s="141">
        <f t="shared" si="54"/>
        <v>15442</v>
      </c>
      <c r="DE18" s="141">
        <f t="shared" si="55"/>
        <v>1241</v>
      </c>
      <c r="DF18" s="141">
        <f t="shared" si="56"/>
        <v>36072</v>
      </c>
      <c r="DG18" s="141">
        <f t="shared" si="57"/>
        <v>146907</v>
      </c>
      <c r="DH18" s="141">
        <f t="shared" si="58"/>
        <v>0</v>
      </c>
      <c r="DI18" s="141">
        <f t="shared" si="59"/>
        <v>1794</v>
      </c>
      <c r="DJ18" s="141">
        <f t="shared" si="60"/>
        <v>240129</v>
      </c>
    </row>
    <row r="19" spans="1:114" ht="12" customHeight="1">
      <c r="A19" s="142" t="s">
        <v>117</v>
      </c>
      <c r="B19" s="140" t="s">
        <v>337</v>
      </c>
      <c r="C19" s="142" t="s">
        <v>371</v>
      </c>
      <c r="D19" s="141">
        <f t="shared" si="6"/>
        <v>66144</v>
      </c>
      <c r="E19" s="141">
        <f t="shared" si="7"/>
        <v>7342</v>
      </c>
      <c r="F19" s="141">
        <v>0</v>
      </c>
      <c r="G19" s="141">
        <v>0</v>
      </c>
      <c r="H19" s="141">
        <v>0</v>
      </c>
      <c r="I19" s="141">
        <v>7322</v>
      </c>
      <c r="J19" s="141"/>
      <c r="K19" s="141">
        <v>20</v>
      </c>
      <c r="L19" s="141">
        <v>58802</v>
      </c>
      <c r="M19" s="141">
        <f t="shared" si="8"/>
        <v>19691</v>
      </c>
      <c r="N19" s="141">
        <f t="shared" si="9"/>
        <v>884</v>
      </c>
      <c r="O19" s="141">
        <v>442</v>
      </c>
      <c r="P19" s="141">
        <v>442</v>
      </c>
      <c r="Q19" s="141">
        <v>0</v>
      </c>
      <c r="R19" s="141">
        <v>0</v>
      </c>
      <c r="S19" s="141"/>
      <c r="T19" s="141">
        <v>0</v>
      </c>
      <c r="U19" s="141">
        <v>18807</v>
      </c>
      <c r="V19" s="141">
        <f t="shared" si="10"/>
        <v>85835</v>
      </c>
      <c r="W19" s="141">
        <f t="shared" si="11"/>
        <v>8226</v>
      </c>
      <c r="X19" s="141">
        <f t="shared" si="12"/>
        <v>442</v>
      </c>
      <c r="Y19" s="141">
        <f t="shared" si="13"/>
        <v>442</v>
      </c>
      <c r="Z19" s="141">
        <f t="shared" si="14"/>
        <v>0</v>
      </c>
      <c r="AA19" s="141">
        <f t="shared" si="15"/>
        <v>7322</v>
      </c>
      <c r="AB19" s="141">
        <f t="shared" si="16"/>
        <v>0</v>
      </c>
      <c r="AC19" s="141">
        <f t="shared" si="17"/>
        <v>20</v>
      </c>
      <c r="AD19" s="141">
        <f t="shared" si="18"/>
        <v>77609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292</v>
      </c>
      <c r="AM19" s="141">
        <f t="shared" si="21"/>
        <v>32044</v>
      </c>
      <c r="AN19" s="141">
        <f t="shared" si="22"/>
        <v>13865</v>
      </c>
      <c r="AO19" s="141">
        <v>13865</v>
      </c>
      <c r="AP19" s="141">
        <v>0</v>
      </c>
      <c r="AQ19" s="141">
        <v>0</v>
      </c>
      <c r="AR19" s="141">
        <v>0</v>
      </c>
      <c r="AS19" s="141">
        <f t="shared" si="23"/>
        <v>5940</v>
      </c>
      <c r="AT19" s="141">
        <v>5940</v>
      </c>
      <c r="AU19" s="141">
        <v>0</v>
      </c>
      <c r="AV19" s="141">
        <v>0</v>
      </c>
      <c r="AW19" s="141">
        <v>0</v>
      </c>
      <c r="AX19" s="141">
        <f t="shared" si="24"/>
        <v>12239</v>
      </c>
      <c r="AY19" s="141">
        <v>12239</v>
      </c>
      <c r="AZ19" s="141">
        <v>0</v>
      </c>
      <c r="BA19" s="141">
        <v>0</v>
      </c>
      <c r="BB19" s="141">
        <v>0</v>
      </c>
      <c r="BC19" s="141">
        <v>33808</v>
      </c>
      <c r="BD19" s="141">
        <v>0</v>
      </c>
      <c r="BE19" s="141">
        <v>0</v>
      </c>
      <c r="BF19" s="141">
        <f t="shared" si="25"/>
        <v>32044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6827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12864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7119</v>
      </c>
      <c r="CQ19" s="141">
        <f t="shared" si="41"/>
        <v>32044</v>
      </c>
      <c r="CR19" s="141">
        <f t="shared" si="42"/>
        <v>13865</v>
      </c>
      <c r="CS19" s="141">
        <f t="shared" si="43"/>
        <v>13865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5940</v>
      </c>
      <c r="CX19" s="141">
        <f t="shared" si="48"/>
        <v>5940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12239</v>
      </c>
      <c r="DC19" s="141">
        <f t="shared" si="53"/>
        <v>12239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46672</v>
      </c>
      <c r="DH19" s="141">
        <f t="shared" si="58"/>
        <v>0</v>
      </c>
      <c r="DI19" s="141">
        <f t="shared" si="59"/>
        <v>0</v>
      </c>
      <c r="DJ19" s="141">
        <f t="shared" si="60"/>
        <v>32044</v>
      </c>
    </row>
    <row r="20" spans="1:114" ht="12" customHeight="1">
      <c r="A20" s="142" t="s">
        <v>117</v>
      </c>
      <c r="B20" s="140" t="s">
        <v>338</v>
      </c>
      <c r="C20" s="142" t="s">
        <v>372</v>
      </c>
      <c r="D20" s="141">
        <f t="shared" si="6"/>
        <v>157309</v>
      </c>
      <c r="E20" s="141">
        <f t="shared" si="7"/>
        <v>66008</v>
      </c>
      <c r="F20" s="141">
        <v>28371</v>
      </c>
      <c r="G20" s="141">
        <v>0</v>
      </c>
      <c r="H20" s="141">
        <v>0</v>
      </c>
      <c r="I20" s="141">
        <v>575</v>
      </c>
      <c r="J20" s="141"/>
      <c r="K20" s="141">
        <v>37062</v>
      </c>
      <c r="L20" s="141">
        <v>91301</v>
      </c>
      <c r="M20" s="141">
        <f t="shared" si="8"/>
        <v>15702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15702</v>
      </c>
      <c r="V20" s="141">
        <f t="shared" si="10"/>
        <v>173011</v>
      </c>
      <c r="W20" s="141">
        <f t="shared" si="11"/>
        <v>66008</v>
      </c>
      <c r="X20" s="141">
        <f t="shared" si="12"/>
        <v>28371</v>
      </c>
      <c r="Y20" s="141">
        <f t="shared" si="13"/>
        <v>0</v>
      </c>
      <c r="Z20" s="141">
        <f t="shared" si="14"/>
        <v>0</v>
      </c>
      <c r="AA20" s="141">
        <f t="shared" si="15"/>
        <v>575</v>
      </c>
      <c r="AB20" s="141">
        <f t="shared" si="16"/>
        <v>0</v>
      </c>
      <c r="AC20" s="141">
        <f t="shared" si="17"/>
        <v>37062</v>
      </c>
      <c r="AD20" s="141">
        <f t="shared" si="18"/>
        <v>107003</v>
      </c>
      <c r="AE20" s="141">
        <f t="shared" si="19"/>
        <v>85118</v>
      </c>
      <c r="AF20" s="141">
        <f t="shared" si="20"/>
        <v>84414</v>
      </c>
      <c r="AG20" s="141">
        <v>0</v>
      </c>
      <c r="AH20" s="141">
        <v>84414</v>
      </c>
      <c r="AI20" s="141">
        <v>0</v>
      </c>
      <c r="AJ20" s="141">
        <v>0</v>
      </c>
      <c r="AK20" s="141">
        <v>704</v>
      </c>
      <c r="AL20" s="141">
        <v>0</v>
      </c>
      <c r="AM20" s="141">
        <f t="shared" si="21"/>
        <v>42766</v>
      </c>
      <c r="AN20" s="141">
        <f t="shared" si="22"/>
        <v>38423</v>
      </c>
      <c r="AO20" s="141">
        <v>21760</v>
      </c>
      <c r="AP20" s="141">
        <v>3507</v>
      </c>
      <c r="AQ20" s="141">
        <v>13156</v>
      </c>
      <c r="AR20" s="141">
        <v>0</v>
      </c>
      <c r="AS20" s="141">
        <f t="shared" si="23"/>
        <v>1126</v>
      </c>
      <c r="AT20" s="141">
        <v>0</v>
      </c>
      <c r="AU20" s="141">
        <v>710</v>
      </c>
      <c r="AV20" s="141">
        <v>416</v>
      </c>
      <c r="AW20" s="141">
        <v>0</v>
      </c>
      <c r="AX20" s="141">
        <f t="shared" si="24"/>
        <v>3217</v>
      </c>
      <c r="AY20" s="141">
        <v>0</v>
      </c>
      <c r="AZ20" s="141">
        <v>175</v>
      </c>
      <c r="BA20" s="141">
        <v>3042</v>
      </c>
      <c r="BB20" s="141">
        <v>0</v>
      </c>
      <c r="BC20" s="141">
        <v>29425</v>
      </c>
      <c r="BD20" s="141">
        <v>0</v>
      </c>
      <c r="BE20" s="141">
        <v>0</v>
      </c>
      <c r="BF20" s="141">
        <f t="shared" si="25"/>
        <v>127884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15702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85118</v>
      </c>
      <c r="CJ20" s="141">
        <f t="shared" si="34"/>
        <v>84414</v>
      </c>
      <c r="CK20" s="141">
        <f t="shared" si="35"/>
        <v>0</v>
      </c>
      <c r="CL20" s="141">
        <f t="shared" si="36"/>
        <v>84414</v>
      </c>
      <c r="CM20" s="141">
        <f t="shared" si="37"/>
        <v>0</v>
      </c>
      <c r="CN20" s="141">
        <f t="shared" si="38"/>
        <v>0</v>
      </c>
      <c r="CO20" s="141">
        <f t="shared" si="39"/>
        <v>704</v>
      </c>
      <c r="CP20" s="141">
        <f t="shared" si="40"/>
        <v>0</v>
      </c>
      <c r="CQ20" s="141">
        <f t="shared" si="41"/>
        <v>42766</v>
      </c>
      <c r="CR20" s="141">
        <f t="shared" si="42"/>
        <v>38423</v>
      </c>
      <c r="CS20" s="141">
        <f t="shared" si="43"/>
        <v>21760</v>
      </c>
      <c r="CT20" s="141">
        <f t="shared" si="44"/>
        <v>3507</v>
      </c>
      <c r="CU20" s="141">
        <f t="shared" si="45"/>
        <v>13156</v>
      </c>
      <c r="CV20" s="141">
        <f t="shared" si="46"/>
        <v>0</v>
      </c>
      <c r="CW20" s="141">
        <f t="shared" si="47"/>
        <v>1126</v>
      </c>
      <c r="CX20" s="141">
        <f t="shared" si="48"/>
        <v>0</v>
      </c>
      <c r="CY20" s="141">
        <f t="shared" si="49"/>
        <v>710</v>
      </c>
      <c r="CZ20" s="141">
        <f t="shared" si="50"/>
        <v>416</v>
      </c>
      <c r="DA20" s="141">
        <f t="shared" si="51"/>
        <v>0</v>
      </c>
      <c r="DB20" s="141">
        <f t="shared" si="52"/>
        <v>3217</v>
      </c>
      <c r="DC20" s="141">
        <f t="shared" si="53"/>
        <v>0</v>
      </c>
      <c r="DD20" s="141">
        <f t="shared" si="54"/>
        <v>175</v>
      </c>
      <c r="DE20" s="141">
        <f t="shared" si="55"/>
        <v>3042</v>
      </c>
      <c r="DF20" s="141">
        <f t="shared" si="56"/>
        <v>0</v>
      </c>
      <c r="DG20" s="141">
        <f t="shared" si="57"/>
        <v>45127</v>
      </c>
      <c r="DH20" s="141">
        <f t="shared" si="58"/>
        <v>0</v>
      </c>
      <c r="DI20" s="141">
        <f t="shared" si="59"/>
        <v>0</v>
      </c>
      <c r="DJ20" s="141">
        <f t="shared" si="60"/>
        <v>127884</v>
      </c>
    </row>
    <row r="21" spans="1:114" ht="12" customHeight="1">
      <c r="A21" s="142" t="s">
        <v>117</v>
      </c>
      <c r="B21" s="140" t="s">
        <v>339</v>
      </c>
      <c r="C21" s="142" t="s">
        <v>373</v>
      </c>
      <c r="D21" s="141">
        <f t="shared" si="6"/>
        <v>74114</v>
      </c>
      <c r="E21" s="141">
        <f t="shared" si="7"/>
        <v>6272</v>
      </c>
      <c r="F21" s="141">
        <v>0</v>
      </c>
      <c r="G21" s="141">
        <v>0</v>
      </c>
      <c r="H21" s="141">
        <v>0</v>
      </c>
      <c r="I21" s="141">
        <v>6272</v>
      </c>
      <c r="J21" s="141"/>
      <c r="K21" s="141">
        <v>0</v>
      </c>
      <c r="L21" s="141">
        <v>67842</v>
      </c>
      <c r="M21" s="141">
        <f t="shared" si="8"/>
        <v>16244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16244</v>
      </c>
      <c r="V21" s="141">
        <f t="shared" si="10"/>
        <v>90358</v>
      </c>
      <c r="W21" s="141">
        <f t="shared" si="11"/>
        <v>6272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6272</v>
      </c>
      <c r="AB21" s="141">
        <f t="shared" si="16"/>
        <v>0</v>
      </c>
      <c r="AC21" s="141">
        <f t="shared" si="17"/>
        <v>0</v>
      </c>
      <c r="AD21" s="141">
        <f t="shared" si="18"/>
        <v>84086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49244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49244</v>
      </c>
      <c r="AY21" s="141">
        <v>9932</v>
      </c>
      <c r="AZ21" s="141">
        <v>34499</v>
      </c>
      <c r="BA21" s="141">
        <v>4813</v>
      </c>
      <c r="BB21" s="141">
        <v>0</v>
      </c>
      <c r="BC21" s="141">
        <v>24870</v>
      </c>
      <c r="BD21" s="141">
        <v>0</v>
      </c>
      <c r="BE21" s="141">
        <v>0</v>
      </c>
      <c r="BF21" s="141">
        <f t="shared" si="25"/>
        <v>49244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16244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49244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49244</v>
      </c>
      <c r="DC21" s="141">
        <f t="shared" si="53"/>
        <v>9932</v>
      </c>
      <c r="DD21" s="141">
        <f t="shared" si="54"/>
        <v>34499</v>
      </c>
      <c r="DE21" s="141">
        <f t="shared" si="55"/>
        <v>4813</v>
      </c>
      <c r="DF21" s="141">
        <f t="shared" si="56"/>
        <v>0</v>
      </c>
      <c r="DG21" s="141">
        <f t="shared" si="57"/>
        <v>41114</v>
      </c>
      <c r="DH21" s="141">
        <f t="shared" si="58"/>
        <v>0</v>
      </c>
      <c r="DI21" s="141">
        <f t="shared" si="59"/>
        <v>0</v>
      </c>
      <c r="DJ21" s="141">
        <f t="shared" si="60"/>
        <v>49244</v>
      </c>
    </row>
    <row r="22" spans="1:114" ht="12" customHeight="1">
      <c r="A22" s="142" t="s">
        <v>117</v>
      </c>
      <c r="B22" s="140" t="s">
        <v>340</v>
      </c>
      <c r="C22" s="142" t="s">
        <v>374</v>
      </c>
      <c r="D22" s="141">
        <f t="shared" si="6"/>
        <v>46112</v>
      </c>
      <c r="E22" s="141">
        <f t="shared" si="7"/>
        <v>5935</v>
      </c>
      <c r="F22" s="141">
        <v>0</v>
      </c>
      <c r="G22" s="141">
        <v>0</v>
      </c>
      <c r="H22" s="141">
        <v>0</v>
      </c>
      <c r="I22" s="141">
        <v>5935</v>
      </c>
      <c r="J22" s="141"/>
      <c r="K22" s="141">
        <v>0</v>
      </c>
      <c r="L22" s="141">
        <v>40177</v>
      </c>
      <c r="M22" s="141">
        <f t="shared" si="8"/>
        <v>13586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13586</v>
      </c>
      <c r="V22" s="141">
        <f t="shared" si="10"/>
        <v>59698</v>
      </c>
      <c r="W22" s="141">
        <f t="shared" si="11"/>
        <v>5935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5935</v>
      </c>
      <c r="AB22" s="141">
        <f t="shared" si="16"/>
        <v>0</v>
      </c>
      <c r="AC22" s="141">
        <f t="shared" si="17"/>
        <v>0</v>
      </c>
      <c r="AD22" s="141">
        <f t="shared" si="18"/>
        <v>53763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22028</v>
      </c>
      <c r="AN22" s="141">
        <f t="shared" si="22"/>
        <v>6341</v>
      </c>
      <c r="AO22" s="141">
        <v>6341</v>
      </c>
      <c r="AP22" s="141">
        <v>0</v>
      </c>
      <c r="AQ22" s="141">
        <v>0</v>
      </c>
      <c r="AR22" s="141">
        <v>0</v>
      </c>
      <c r="AS22" s="141">
        <f t="shared" si="23"/>
        <v>721</v>
      </c>
      <c r="AT22" s="141">
        <v>721</v>
      </c>
      <c r="AU22" s="141">
        <v>0</v>
      </c>
      <c r="AV22" s="141">
        <v>0</v>
      </c>
      <c r="AW22" s="141">
        <v>0</v>
      </c>
      <c r="AX22" s="141">
        <f t="shared" si="24"/>
        <v>14966</v>
      </c>
      <c r="AY22" s="141">
        <v>14151</v>
      </c>
      <c r="AZ22" s="141">
        <v>322</v>
      </c>
      <c r="BA22" s="141">
        <v>0</v>
      </c>
      <c r="BB22" s="141">
        <v>493</v>
      </c>
      <c r="BC22" s="141">
        <v>24057</v>
      </c>
      <c r="BD22" s="141">
        <v>0</v>
      </c>
      <c r="BE22" s="141">
        <v>27</v>
      </c>
      <c r="BF22" s="141">
        <f t="shared" si="25"/>
        <v>22055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13586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22028</v>
      </c>
      <c r="CR22" s="141">
        <f t="shared" si="42"/>
        <v>6341</v>
      </c>
      <c r="CS22" s="141">
        <f t="shared" si="43"/>
        <v>6341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721</v>
      </c>
      <c r="CX22" s="141">
        <f t="shared" si="48"/>
        <v>721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14966</v>
      </c>
      <c r="DC22" s="141">
        <f t="shared" si="53"/>
        <v>14151</v>
      </c>
      <c r="DD22" s="141">
        <f t="shared" si="54"/>
        <v>322</v>
      </c>
      <c r="DE22" s="141">
        <f t="shared" si="55"/>
        <v>0</v>
      </c>
      <c r="DF22" s="141">
        <f t="shared" si="56"/>
        <v>493</v>
      </c>
      <c r="DG22" s="141">
        <f t="shared" si="57"/>
        <v>37643</v>
      </c>
      <c r="DH22" s="141">
        <f t="shared" si="58"/>
        <v>0</v>
      </c>
      <c r="DI22" s="141">
        <f t="shared" si="59"/>
        <v>27</v>
      </c>
      <c r="DJ22" s="141">
        <f t="shared" si="60"/>
        <v>22055</v>
      </c>
    </row>
    <row r="23" spans="1:114" ht="12" customHeight="1">
      <c r="A23" s="142" t="s">
        <v>117</v>
      </c>
      <c r="B23" s="140" t="s">
        <v>341</v>
      </c>
      <c r="C23" s="142" t="s">
        <v>375</v>
      </c>
      <c r="D23" s="141">
        <f t="shared" si="6"/>
        <v>20621</v>
      </c>
      <c r="E23" s="141">
        <f t="shared" si="7"/>
        <v>63</v>
      </c>
      <c r="F23" s="141">
        <v>0</v>
      </c>
      <c r="G23" s="141">
        <v>0</v>
      </c>
      <c r="H23" s="141">
        <v>0</v>
      </c>
      <c r="I23" s="141">
        <v>63</v>
      </c>
      <c r="J23" s="141"/>
      <c r="K23" s="141">
        <v>0</v>
      </c>
      <c r="L23" s="141">
        <v>20558</v>
      </c>
      <c r="M23" s="141">
        <f t="shared" si="8"/>
        <v>9106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9106</v>
      </c>
      <c r="V23" s="141">
        <f t="shared" si="10"/>
        <v>29727</v>
      </c>
      <c r="W23" s="141">
        <f t="shared" si="11"/>
        <v>63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63</v>
      </c>
      <c r="AB23" s="141">
        <f t="shared" si="16"/>
        <v>0</v>
      </c>
      <c r="AC23" s="141">
        <f t="shared" si="17"/>
        <v>0</v>
      </c>
      <c r="AD23" s="141">
        <f t="shared" si="18"/>
        <v>29664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8090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562</v>
      </c>
      <c r="AT23" s="141">
        <v>562</v>
      </c>
      <c r="AU23" s="141">
        <v>0</v>
      </c>
      <c r="AV23" s="141">
        <v>0</v>
      </c>
      <c r="AW23" s="141">
        <v>0</v>
      </c>
      <c r="AX23" s="141">
        <f t="shared" si="24"/>
        <v>7528</v>
      </c>
      <c r="AY23" s="141">
        <v>6320</v>
      </c>
      <c r="AZ23" s="141">
        <v>536</v>
      </c>
      <c r="BA23" s="141">
        <v>0</v>
      </c>
      <c r="BB23" s="141">
        <v>672</v>
      </c>
      <c r="BC23" s="141">
        <v>12531</v>
      </c>
      <c r="BD23" s="141">
        <v>0</v>
      </c>
      <c r="BE23" s="141">
        <v>0</v>
      </c>
      <c r="BF23" s="141">
        <f t="shared" si="25"/>
        <v>8090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9106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8090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562</v>
      </c>
      <c r="CX23" s="141">
        <f t="shared" si="48"/>
        <v>562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7528</v>
      </c>
      <c r="DC23" s="141">
        <f t="shared" si="53"/>
        <v>6320</v>
      </c>
      <c r="DD23" s="141">
        <f t="shared" si="54"/>
        <v>536</v>
      </c>
      <c r="DE23" s="141">
        <f t="shared" si="55"/>
        <v>0</v>
      </c>
      <c r="DF23" s="141">
        <f t="shared" si="56"/>
        <v>672</v>
      </c>
      <c r="DG23" s="141">
        <f t="shared" si="57"/>
        <v>21637</v>
      </c>
      <c r="DH23" s="141">
        <f t="shared" si="58"/>
        <v>0</v>
      </c>
      <c r="DI23" s="141">
        <f t="shared" si="59"/>
        <v>0</v>
      </c>
      <c r="DJ23" s="141">
        <f t="shared" si="60"/>
        <v>8090</v>
      </c>
    </row>
    <row r="24" spans="1:114" ht="12" customHeight="1">
      <c r="A24" s="142" t="s">
        <v>117</v>
      </c>
      <c r="B24" s="140" t="s">
        <v>342</v>
      </c>
      <c r="C24" s="142" t="s">
        <v>376</v>
      </c>
      <c r="D24" s="141">
        <f t="shared" si="6"/>
        <v>17618</v>
      </c>
      <c r="E24" s="141">
        <f t="shared" si="7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17618</v>
      </c>
      <c r="M24" s="141">
        <f t="shared" si="8"/>
        <v>6891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6891</v>
      </c>
      <c r="V24" s="141">
        <f t="shared" si="10"/>
        <v>24509</v>
      </c>
      <c r="W24" s="141">
        <f t="shared" si="11"/>
        <v>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0</v>
      </c>
      <c r="AB24" s="141">
        <f t="shared" si="16"/>
        <v>0</v>
      </c>
      <c r="AC24" s="141">
        <f t="shared" si="17"/>
        <v>0</v>
      </c>
      <c r="AD24" s="141">
        <f t="shared" si="18"/>
        <v>24509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0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17618</v>
      </c>
      <c r="BD24" s="141">
        <v>0</v>
      </c>
      <c r="BE24" s="141">
        <v>0</v>
      </c>
      <c r="BF24" s="141">
        <f t="shared" si="25"/>
        <v>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6891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0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0</v>
      </c>
      <c r="DC24" s="141">
        <f t="shared" si="53"/>
        <v>0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24509</v>
      </c>
      <c r="DH24" s="141">
        <f t="shared" si="58"/>
        <v>0</v>
      </c>
      <c r="DI24" s="141">
        <f t="shared" si="59"/>
        <v>0</v>
      </c>
      <c r="DJ24" s="141">
        <f t="shared" si="60"/>
        <v>0</v>
      </c>
    </row>
    <row r="25" spans="1:114" ht="12" customHeight="1">
      <c r="A25" s="142" t="s">
        <v>117</v>
      </c>
      <c r="B25" s="140" t="s">
        <v>343</v>
      </c>
      <c r="C25" s="142" t="s">
        <v>377</v>
      </c>
      <c r="D25" s="141">
        <f t="shared" si="6"/>
        <v>67839</v>
      </c>
      <c r="E25" s="141">
        <f t="shared" si="7"/>
        <v>5839</v>
      </c>
      <c r="F25" s="141">
        <v>0</v>
      </c>
      <c r="G25" s="141">
        <v>0</v>
      </c>
      <c r="H25" s="141">
        <v>0</v>
      </c>
      <c r="I25" s="141">
        <v>5839</v>
      </c>
      <c r="J25" s="141"/>
      <c r="K25" s="141">
        <v>0</v>
      </c>
      <c r="L25" s="141">
        <v>62000</v>
      </c>
      <c r="M25" s="141">
        <f t="shared" si="8"/>
        <v>37936</v>
      </c>
      <c r="N25" s="141">
        <f t="shared" si="9"/>
        <v>7687</v>
      </c>
      <c r="O25" s="141">
        <v>0</v>
      </c>
      <c r="P25" s="141">
        <v>0</v>
      </c>
      <c r="Q25" s="141">
        <v>0</v>
      </c>
      <c r="R25" s="141">
        <v>7687</v>
      </c>
      <c r="S25" s="141"/>
      <c r="T25" s="141">
        <v>0</v>
      </c>
      <c r="U25" s="141">
        <v>30249</v>
      </c>
      <c r="V25" s="141">
        <f t="shared" si="10"/>
        <v>105775</v>
      </c>
      <c r="W25" s="141">
        <f t="shared" si="11"/>
        <v>13526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13526</v>
      </c>
      <c r="AB25" s="141">
        <f t="shared" si="16"/>
        <v>0</v>
      </c>
      <c r="AC25" s="141">
        <f t="shared" si="17"/>
        <v>0</v>
      </c>
      <c r="AD25" s="141">
        <f t="shared" si="18"/>
        <v>92249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34317</v>
      </c>
      <c r="AN25" s="141">
        <f t="shared" si="22"/>
        <v>3785</v>
      </c>
      <c r="AO25" s="141">
        <v>3785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30532</v>
      </c>
      <c r="AY25" s="141">
        <v>22498</v>
      </c>
      <c r="AZ25" s="141">
        <v>7775</v>
      </c>
      <c r="BA25" s="141">
        <v>259</v>
      </c>
      <c r="BB25" s="141">
        <v>0</v>
      </c>
      <c r="BC25" s="141">
        <v>33522</v>
      </c>
      <c r="BD25" s="141">
        <v>0</v>
      </c>
      <c r="BE25" s="141">
        <v>0</v>
      </c>
      <c r="BF25" s="141">
        <f t="shared" si="25"/>
        <v>34317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37936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37936</v>
      </c>
      <c r="CA25" s="141">
        <v>14508</v>
      </c>
      <c r="CB25" s="141">
        <v>0</v>
      </c>
      <c r="CC25" s="141">
        <v>23428</v>
      </c>
      <c r="CD25" s="141">
        <v>0</v>
      </c>
      <c r="CE25" s="141">
        <v>0</v>
      </c>
      <c r="CF25" s="141">
        <v>0</v>
      </c>
      <c r="CG25" s="141">
        <v>0</v>
      </c>
      <c r="CH25" s="141">
        <f t="shared" si="32"/>
        <v>37936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72253</v>
      </c>
      <c r="CR25" s="141">
        <f t="shared" si="42"/>
        <v>3785</v>
      </c>
      <c r="CS25" s="141">
        <f t="shared" si="43"/>
        <v>3785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68468</v>
      </c>
      <c r="DC25" s="141">
        <f t="shared" si="53"/>
        <v>37006</v>
      </c>
      <c r="DD25" s="141">
        <f t="shared" si="54"/>
        <v>7775</v>
      </c>
      <c r="DE25" s="141">
        <f t="shared" si="55"/>
        <v>23687</v>
      </c>
      <c r="DF25" s="141">
        <f t="shared" si="56"/>
        <v>0</v>
      </c>
      <c r="DG25" s="141">
        <f t="shared" si="57"/>
        <v>33522</v>
      </c>
      <c r="DH25" s="141">
        <f t="shared" si="58"/>
        <v>0</v>
      </c>
      <c r="DI25" s="141">
        <f t="shared" si="59"/>
        <v>0</v>
      </c>
      <c r="DJ25" s="141">
        <f t="shared" si="60"/>
        <v>72253</v>
      </c>
    </row>
    <row r="26" spans="1:114" ht="12" customHeight="1">
      <c r="A26" s="142" t="s">
        <v>117</v>
      </c>
      <c r="B26" s="140" t="s">
        <v>344</v>
      </c>
      <c r="C26" s="142" t="s">
        <v>378</v>
      </c>
      <c r="D26" s="141">
        <f t="shared" si="6"/>
        <v>31821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31821</v>
      </c>
      <c r="M26" s="141">
        <f t="shared" si="8"/>
        <v>9803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9803</v>
      </c>
      <c r="V26" s="141">
        <f t="shared" si="10"/>
        <v>41624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41624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0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31821</v>
      </c>
      <c r="BD26" s="141">
        <v>0</v>
      </c>
      <c r="BE26" s="141">
        <v>0</v>
      </c>
      <c r="BF26" s="141">
        <f t="shared" si="25"/>
        <v>0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9803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0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0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41624</v>
      </c>
      <c r="DH26" s="141">
        <f t="shared" si="58"/>
        <v>0</v>
      </c>
      <c r="DI26" s="141">
        <f t="shared" si="59"/>
        <v>0</v>
      </c>
      <c r="DJ26" s="141">
        <f t="shared" si="60"/>
        <v>0</v>
      </c>
    </row>
    <row r="27" spans="1:114" ht="12" customHeight="1">
      <c r="A27" s="142" t="s">
        <v>117</v>
      </c>
      <c r="B27" s="140" t="s">
        <v>345</v>
      </c>
      <c r="C27" s="142" t="s">
        <v>379</v>
      </c>
      <c r="D27" s="141">
        <f t="shared" si="6"/>
        <v>38384</v>
      </c>
      <c r="E27" s="141">
        <f t="shared" si="7"/>
        <v>17952</v>
      </c>
      <c r="F27" s="141">
        <v>0</v>
      </c>
      <c r="G27" s="141">
        <v>0</v>
      </c>
      <c r="H27" s="141">
        <v>0</v>
      </c>
      <c r="I27" s="141">
        <v>4898</v>
      </c>
      <c r="J27" s="141"/>
      <c r="K27" s="141">
        <v>13054</v>
      </c>
      <c r="L27" s="141">
        <v>20432</v>
      </c>
      <c r="M27" s="141">
        <f t="shared" si="8"/>
        <v>9023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9023</v>
      </c>
      <c r="V27" s="141">
        <f t="shared" si="10"/>
        <v>47407</v>
      </c>
      <c r="W27" s="141">
        <f t="shared" si="11"/>
        <v>17952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4898</v>
      </c>
      <c r="AB27" s="141">
        <f t="shared" si="16"/>
        <v>0</v>
      </c>
      <c r="AC27" s="141">
        <f t="shared" si="17"/>
        <v>13054</v>
      </c>
      <c r="AD27" s="141">
        <f t="shared" si="18"/>
        <v>29455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17952</v>
      </c>
      <c r="AN27" s="141">
        <f t="shared" si="22"/>
        <v>17952</v>
      </c>
      <c r="AO27" s="141">
        <v>0</v>
      </c>
      <c r="AP27" s="141">
        <v>17952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0</v>
      </c>
      <c r="AY27" s="141">
        <v>0</v>
      </c>
      <c r="AZ27" s="141">
        <v>0</v>
      </c>
      <c r="BA27" s="141">
        <v>0</v>
      </c>
      <c r="BB27" s="141">
        <v>0</v>
      </c>
      <c r="BC27" s="141">
        <v>20432</v>
      </c>
      <c r="BD27" s="141">
        <v>0</v>
      </c>
      <c r="BE27" s="141">
        <v>0</v>
      </c>
      <c r="BF27" s="141">
        <f t="shared" si="25"/>
        <v>17952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9023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17952</v>
      </c>
      <c r="CR27" s="141">
        <f t="shared" si="42"/>
        <v>17952</v>
      </c>
      <c r="CS27" s="141">
        <f t="shared" si="43"/>
        <v>0</v>
      </c>
      <c r="CT27" s="141">
        <f t="shared" si="44"/>
        <v>17952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0</v>
      </c>
      <c r="DC27" s="141">
        <f t="shared" si="53"/>
        <v>0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29455</v>
      </c>
      <c r="DH27" s="141">
        <f t="shared" si="58"/>
        <v>0</v>
      </c>
      <c r="DI27" s="141">
        <f t="shared" si="59"/>
        <v>0</v>
      </c>
      <c r="DJ27" s="141">
        <f t="shared" si="60"/>
        <v>17952</v>
      </c>
    </row>
    <row r="28" spans="1:114" ht="12" customHeight="1">
      <c r="A28" s="142" t="s">
        <v>117</v>
      </c>
      <c r="B28" s="140" t="s">
        <v>346</v>
      </c>
      <c r="C28" s="142" t="s">
        <v>380</v>
      </c>
      <c r="D28" s="141">
        <f t="shared" si="6"/>
        <v>35437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35437</v>
      </c>
      <c r="M28" s="141">
        <f t="shared" si="8"/>
        <v>9589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9589</v>
      </c>
      <c r="V28" s="141">
        <f t="shared" si="10"/>
        <v>45026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45026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0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35437</v>
      </c>
      <c r="BD28" s="141">
        <v>0</v>
      </c>
      <c r="BE28" s="141">
        <v>0</v>
      </c>
      <c r="BF28" s="141">
        <f t="shared" si="25"/>
        <v>0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9589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0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0</v>
      </c>
      <c r="DC28" s="141">
        <f t="shared" si="53"/>
        <v>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45026</v>
      </c>
      <c r="DH28" s="141">
        <f t="shared" si="58"/>
        <v>0</v>
      </c>
      <c r="DI28" s="141">
        <f t="shared" si="59"/>
        <v>0</v>
      </c>
      <c r="DJ28" s="141">
        <f t="shared" si="60"/>
        <v>0</v>
      </c>
    </row>
    <row r="29" spans="1:114" ht="12" customHeight="1">
      <c r="A29" s="142" t="s">
        <v>117</v>
      </c>
      <c r="B29" s="140" t="s">
        <v>347</v>
      </c>
      <c r="C29" s="142" t="s">
        <v>381</v>
      </c>
      <c r="D29" s="141">
        <f t="shared" si="6"/>
        <v>5742</v>
      </c>
      <c r="E29" s="141">
        <f t="shared" si="7"/>
        <v>775</v>
      </c>
      <c r="F29" s="141">
        <v>0</v>
      </c>
      <c r="G29" s="141">
        <v>0</v>
      </c>
      <c r="H29" s="141">
        <v>0</v>
      </c>
      <c r="I29" s="141">
        <v>775</v>
      </c>
      <c r="J29" s="141"/>
      <c r="K29" s="141">
        <v>0</v>
      </c>
      <c r="L29" s="141">
        <v>4967</v>
      </c>
      <c r="M29" s="141">
        <f t="shared" si="8"/>
        <v>1129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1129</v>
      </c>
      <c r="V29" s="141">
        <f t="shared" si="10"/>
        <v>6871</v>
      </c>
      <c r="W29" s="141">
        <f t="shared" si="11"/>
        <v>775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775</v>
      </c>
      <c r="AB29" s="141">
        <f t="shared" si="16"/>
        <v>0</v>
      </c>
      <c r="AC29" s="141">
        <f t="shared" si="17"/>
        <v>0</v>
      </c>
      <c r="AD29" s="141">
        <f t="shared" si="18"/>
        <v>6096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2500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2500</v>
      </c>
      <c r="AY29" s="141">
        <v>2500</v>
      </c>
      <c r="AZ29" s="141">
        <v>0</v>
      </c>
      <c r="BA29" s="141">
        <v>0</v>
      </c>
      <c r="BB29" s="141">
        <v>0</v>
      </c>
      <c r="BC29" s="141">
        <v>2672</v>
      </c>
      <c r="BD29" s="141">
        <v>0</v>
      </c>
      <c r="BE29" s="141">
        <v>570</v>
      </c>
      <c r="BF29" s="141">
        <f t="shared" si="25"/>
        <v>3070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570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570</v>
      </c>
      <c r="CA29" s="141">
        <v>0</v>
      </c>
      <c r="CB29" s="141">
        <v>0</v>
      </c>
      <c r="CC29" s="141">
        <v>0</v>
      </c>
      <c r="CD29" s="141">
        <v>570</v>
      </c>
      <c r="CE29" s="141">
        <v>559</v>
      </c>
      <c r="CF29" s="141">
        <v>0</v>
      </c>
      <c r="CG29" s="141">
        <v>0</v>
      </c>
      <c r="CH29" s="141">
        <f t="shared" si="32"/>
        <v>570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3070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3070</v>
      </c>
      <c r="DC29" s="141">
        <f t="shared" si="53"/>
        <v>2500</v>
      </c>
      <c r="DD29" s="141">
        <f t="shared" si="54"/>
        <v>0</v>
      </c>
      <c r="DE29" s="141">
        <f t="shared" si="55"/>
        <v>0</v>
      </c>
      <c r="DF29" s="141">
        <f t="shared" si="56"/>
        <v>570</v>
      </c>
      <c r="DG29" s="141">
        <f t="shared" si="57"/>
        <v>3231</v>
      </c>
      <c r="DH29" s="141">
        <f t="shared" si="58"/>
        <v>0</v>
      </c>
      <c r="DI29" s="141">
        <f t="shared" si="59"/>
        <v>570</v>
      </c>
      <c r="DJ29" s="141">
        <f t="shared" si="60"/>
        <v>3640</v>
      </c>
    </row>
    <row r="30" spans="1:114" ht="12" customHeight="1">
      <c r="A30" s="142" t="s">
        <v>117</v>
      </c>
      <c r="B30" s="140" t="s">
        <v>348</v>
      </c>
      <c r="C30" s="142" t="s">
        <v>382</v>
      </c>
      <c r="D30" s="141">
        <f t="shared" si="6"/>
        <v>286869</v>
      </c>
      <c r="E30" s="141">
        <f t="shared" si="7"/>
        <v>40084</v>
      </c>
      <c r="F30" s="141">
        <v>0</v>
      </c>
      <c r="G30" s="141">
        <v>0</v>
      </c>
      <c r="H30" s="141">
        <v>0</v>
      </c>
      <c r="I30" s="141">
        <v>38144</v>
      </c>
      <c r="J30" s="141"/>
      <c r="K30" s="141">
        <v>1940</v>
      </c>
      <c r="L30" s="141">
        <v>246785</v>
      </c>
      <c r="M30" s="141">
        <f t="shared" si="8"/>
        <v>44848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44848</v>
      </c>
      <c r="V30" s="141">
        <f t="shared" si="10"/>
        <v>331717</v>
      </c>
      <c r="W30" s="141">
        <f t="shared" si="11"/>
        <v>40084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38144</v>
      </c>
      <c r="AB30" s="141">
        <f t="shared" si="16"/>
        <v>0</v>
      </c>
      <c r="AC30" s="141">
        <f t="shared" si="17"/>
        <v>1940</v>
      </c>
      <c r="AD30" s="141">
        <f t="shared" si="18"/>
        <v>291633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141840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3123</v>
      </c>
      <c r="AT30" s="141">
        <v>3123</v>
      </c>
      <c r="AU30" s="141">
        <v>0</v>
      </c>
      <c r="AV30" s="141">
        <v>0</v>
      </c>
      <c r="AW30" s="141">
        <v>0</v>
      </c>
      <c r="AX30" s="141">
        <f t="shared" si="24"/>
        <v>138717</v>
      </c>
      <c r="AY30" s="141">
        <v>93059</v>
      </c>
      <c r="AZ30" s="141">
        <v>27565</v>
      </c>
      <c r="BA30" s="141">
        <v>15493</v>
      </c>
      <c r="BB30" s="141">
        <v>2600</v>
      </c>
      <c r="BC30" s="141">
        <v>135031</v>
      </c>
      <c r="BD30" s="141">
        <v>0</v>
      </c>
      <c r="BE30" s="141">
        <v>9998</v>
      </c>
      <c r="BF30" s="141">
        <f t="shared" si="25"/>
        <v>151838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44848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141840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3123</v>
      </c>
      <c r="CX30" s="141">
        <f t="shared" si="48"/>
        <v>3123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138717</v>
      </c>
      <c r="DC30" s="141">
        <f t="shared" si="53"/>
        <v>93059</v>
      </c>
      <c r="DD30" s="141">
        <f t="shared" si="54"/>
        <v>27565</v>
      </c>
      <c r="DE30" s="141">
        <f t="shared" si="55"/>
        <v>15493</v>
      </c>
      <c r="DF30" s="141">
        <f t="shared" si="56"/>
        <v>2600</v>
      </c>
      <c r="DG30" s="141">
        <f t="shared" si="57"/>
        <v>179879</v>
      </c>
      <c r="DH30" s="141">
        <f t="shared" si="58"/>
        <v>0</v>
      </c>
      <c r="DI30" s="141">
        <f t="shared" si="59"/>
        <v>9998</v>
      </c>
      <c r="DJ30" s="141">
        <f t="shared" si="60"/>
        <v>151838</v>
      </c>
    </row>
    <row r="31" spans="1:114" ht="12" customHeight="1">
      <c r="A31" s="142" t="s">
        <v>117</v>
      </c>
      <c r="B31" s="140" t="s">
        <v>349</v>
      </c>
      <c r="C31" s="142" t="s">
        <v>383</v>
      </c>
      <c r="D31" s="141">
        <f t="shared" si="6"/>
        <v>55932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55932</v>
      </c>
      <c r="M31" s="141">
        <f t="shared" si="8"/>
        <v>17483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17483</v>
      </c>
      <c r="V31" s="141">
        <f t="shared" si="10"/>
        <v>73415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73415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32520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32520</v>
      </c>
      <c r="AY31" s="141">
        <v>32520</v>
      </c>
      <c r="AZ31" s="141">
        <v>0</v>
      </c>
      <c r="BA31" s="141">
        <v>0</v>
      </c>
      <c r="BB31" s="141">
        <v>0</v>
      </c>
      <c r="BC31" s="141">
        <v>23412</v>
      </c>
      <c r="BD31" s="141">
        <v>0</v>
      </c>
      <c r="BE31" s="141">
        <v>0</v>
      </c>
      <c r="BF31" s="141">
        <f t="shared" si="25"/>
        <v>32520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17483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32520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32520</v>
      </c>
      <c r="DC31" s="141">
        <f t="shared" si="53"/>
        <v>32520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40895</v>
      </c>
      <c r="DH31" s="141">
        <f t="shared" si="58"/>
        <v>0</v>
      </c>
      <c r="DI31" s="141">
        <f t="shared" si="59"/>
        <v>0</v>
      </c>
      <c r="DJ31" s="141">
        <f t="shared" si="60"/>
        <v>32520</v>
      </c>
    </row>
    <row r="32" spans="1:114" ht="12" customHeight="1">
      <c r="A32" s="142" t="s">
        <v>117</v>
      </c>
      <c r="B32" s="140" t="s">
        <v>350</v>
      </c>
      <c r="C32" s="142" t="s">
        <v>384</v>
      </c>
      <c r="D32" s="141">
        <f t="shared" si="6"/>
        <v>109719</v>
      </c>
      <c r="E32" s="141">
        <f t="shared" si="7"/>
        <v>20856</v>
      </c>
      <c r="F32" s="141">
        <v>0</v>
      </c>
      <c r="G32" s="141">
        <v>0</v>
      </c>
      <c r="H32" s="141">
        <v>0</v>
      </c>
      <c r="I32" s="141">
        <v>20846</v>
      </c>
      <c r="J32" s="141"/>
      <c r="K32" s="141">
        <v>10</v>
      </c>
      <c r="L32" s="141">
        <v>88863</v>
      </c>
      <c r="M32" s="141">
        <f t="shared" si="8"/>
        <v>36332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36332</v>
      </c>
      <c r="V32" s="141">
        <f t="shared" si="10"/>
        <v>146051</v>
      </c>
      <c r="W32" s="141">
        <f t="shared" si="11"/>
        <v>20856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20846</v>
      </c>
      <c r="AB32" s="141">
        <f t="shared" si="16"/>
        <v>0</v>
      </c>
      <c r="AC32" s="141">
        <f t="shared" si="17"/>
        <v>10</v>
      </c>
      <c r="AD32" s="141">
        <f t="shared" si="18"/>
        <v>125195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52886</v>
      </c>
      <c r="AN32" s="141">
        <f t="shared" si="22"/>
        <v>6953</v>
      </c>
      <c r="AO32" s="141">
        <v>6953</v>
      </c>
      <c r="AP32" s="141">
        <v>0</v>
      </c>
      <c r="AQ32" s="141">
        <v>0</v>
      </c>
      <c r="AR32" s="141">
        <v>0</v>
      </c>
      <c r="AS32" s="141">
        <f t="shared" si="23"/>
        <v>1527</v>
      </c>
      <c r="AT32" s="141">
        <v>72</v>
      </c>
      <c r="AU32" s="141">
        <v>1079</v>
      </c>
      <c r="AV32" s="141">
        <v>376</v>
      </c>
      <c r="AW32" s="141">
        <v>0</v>
      </c>
      <c r="AX32" s="141">
        <f t="shared" si="24"/>
        <v>44406</v>
      </c>
      <c r="AY32" s="141">
        <v>21660</v>
      </c>
      <c r="AZ32" s="141">
        <v>13239</v>
      </c>
      <c r="BA32" s="141">
        <v>9367</v>
      </c>
      <c r="BB32" s="141">
        <v>140</v>
      </c>
      <c r="BC32" s="141">
        <v>56833</v>
      </c>
      <c r="BD32" s="141">
        <v>0</v>
      </c>
      <c r="BE32" s="141">
        <v>0</v>
      </c>
      <c r="BF32" s="141">
        <f t="shared" si="25"/>
        <v>52886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36332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52886</v>
      </c>
      <c r="CR32" s="141">
        <f t="shared" si="42"/>
        <v>6953</v>
      </c>
      <c r="CS32" s="141">
        <f t="shared" si="43"/>
        <v>6953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1527</v>
      </c>
      <c r="CX32" s="141">
        <f t="shared" si="48"/>
        <v>72</v>
      </c>
      <c r="CY32" s="141">
        <f t="shared" si="49"/>
        <v>1079</v>
      </c>
      <c r="CZ32" s="141">
        <f t="shared" si="50"/>
        <v>376</v>
      </c>
      <c r="DA32" s="141">
        <f t="shared" si="51"/>
        <v>0</v>
      </c>
      <c r="DB32" s="141">
        <f t="shared" si="52"/>
        <v>44406</v>
      </c>
      <c r="DC32" s="141">
        <f t="shared" si="53"/>
        <v>21660</v>
      </c>
      <c r="DD32" s="141">
        <f t="shared" si="54"/>
        <v>13239</v>
      </c>
      <c r="DE32" s="141">
        <f t="shared" si="55"/>
        <v>9367</v>
      </c>
      <c r="DF32" s="141">
        <f t="shared" si="56"/>
        <v>140</v>
      </c>
      <c r="DG32" s="141">
        <f t="shared" si="57"/>
        <v>93165</v>
      </c>
      <c r="DH32" s="141">
        <f t="shared" si="58"/>
        <v>0</v>
      </c>
      <c r="DI32" s="141">
        <f t="shared" si="59"/>
        <v>0</v>
      </c>
      <c r="DJ32" s="141">
        <f t="shared" si="60"/>
        <v>52886</v>
      </c>
    </row>
    <row r="33" spans="1:114" ht="12" customHeight="1">
      <c r="A33" s="142" t="s">
        <v>117</v>
      </c>
      <c r="B33" s="140" t="s">
        <v>351</v>
      </c>
      <c r="C33" s="142" t="s">
        <v>385</v>
      </c>
      <c r="D33" s="141">
        <f t="shared" si="6"/>
        <v>62198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62198</v>
      </c>
      <c r="M33" s="141">
        <f t="shared" si="8"/>
        <v>23068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23068</v>
      </c>
      <c r="V33" s="141">
        <f t="shared" si="10"/>
        <v>85266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0</v>
      </c>
      <c r="AD33" s="141">
        <f t="shared" si="18"/>
        <v>85266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30160</v>
      </c>
      <c r="AN33" s="141">
        <f t="shared" si="22"/>
        <v>3197</v>
      </c>
      <c r="AO33" s="141">
        <v>3197</v>
      </c>
      <c r="AP33" s="141">
        <v>0</v>
      </c>
      <c r="AQ33" s="141">
        <v>0</v>
      </c>
      <c r="AR33" s="141">
        <v>0</v>
      </c>
      <c r="AS33" s="141">
        <f t="shared" si="23"/>
        <v>26963</v>
      </c>
      <c r="AT33" s="141">
        <v>26963</v>
      </c>
      <c r="AU33" s="141">
        <v>0</v>
      </c>
      <c r="AV33" s="141">
        <v>0</v>
      </c>
      <c r="AW33" s="141">
        <v>0</v>
      </c>
      <c r="AX33" s="141">
        <f t="shared" si="24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32038</v>
      </c>
      <c r="BD33" s="141">
        <v>0</v>
      </c>
      <c r="BE33" s="141">
        <v>0</v>
      </c>
      <c r="BF33" s="141">
        <f t="shared" si="25"/>
        <v>30160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23068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30160</v>
      </c>
      <c r="CR33" s="141">
        <f t="shared" si="42"/>
        <v>3197</v>
      </c>
      <c r="CS33" s="141">
        <f t="shared" si="43"/>
        <v>3197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26963</v>
      </c>
      <c r="CX33" s="141">
        <f t="shared" si="48"/>
        <v>26963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0</v>
      </c>
      <c r="DC33" s="141">
        <f t="shared" si="53"/>
        <v>0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55106</v>
      </c>
      <c r="DH33" s="141">
        <f t="shared" si="58"/>
        <v>0</v>
      </c>
      <c r="DI33" s="141">
        <f t="shared" si="59"/>
        <v>0</v>
      </c>
      <c r="DJ33" s="141">
        <f t="shared" si="60"/>
        <v>30160</v>
      </c>
    </row>
    <row r="34" spans="1:114" ht="12" customHeight="1">
      <c r="A34" s="142" t="s">
        <v>117</v>
      </c>
      <c r="B34" s="140" t="s">
        <v>352</v>
      </c>
      <c r="C34" s="142" t="s">
        <v>386</v>
      </c>
      <c r="D34" s="141">
        <f t="shared" si="6"/>
        <v>33479</v>
      </c>
      <c r="E34" s="141">
        <f t="shared" si="7"/>
        <v>121</v>
      </c>
      <c r="F34" s="141">
        <v>0</v>
      </c>
      <c r="G34" s="141">
        <v>0</v>
      </c>
      <c r="H34" s="141">
        <v>0</v>
      </c>
      <c r="I34" s="141">
        <v>121</v>
      </c>
      <c r="J34" s="141"/>
      <c r="K34" s="141">
        <v>0</v>
      </c>
      <c r="L34" s="141">
        <v>33358</v>
      </c>
      <c r="M34" s="141">
        <f t="shared" si="8"/>
        <v>12471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12471</v>
      </c>
      <c r="V34" s="141">
        <f t="shared" si="10"/>
        <v>45950</v>
      </c>
      <c r="W34" s="141">
        <f t="shared" si="11"/>
        <v>121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121</v>
      </c>
      <c r="AB34" s="141">
        <f t="shared" si="16"/>
        <v>0</v>
      </c>
      <c r="AC34" s="141">
        <f t="shared" si="17"/>
        <v>0</v>
      </c>
      <c r="AD34" s="141">
        <f t="shared" si="18"/>
        <v>45829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15453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15453</v>
      </c>
      <c r="AY34" s="141">
        <v>15453</v>
      </c>
      <c r="AZ34" s="141">
        <v>0</v>
      </c>
      <c r="BA34" s="141">
        <v>0</v>
      </c>
      <c r="BB34" s="141">
        <v>0</v>
      </c>
      <c r="BC34" s="141">
        <v>17905</v>
      </c>
      <c r="BD34" s="141">
        <v>0</v>
      </c>
      <c r="BE34" s="141">
        <v>0</v>
      </c>
      <c r="BF34" s="141">
        <f t="shared" si="25"/>
        <v>15453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12471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15453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15453</v>
      </c>
      <c r="DC34" s="141">
        <f t="shared" si="53"/>
        <v>15453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30376</v>
      </c>
      <c r="DH34" s="141">
        <f t="shared" si="58"/>
        <v>0</v>
      </c>
      <c r="DI34" s="141">
        <f t="shared" si="59"/>
        <v>0</v>
      </c>
      <c r="DJ34" s="141">
        <f t="shared" si="60"/>
        <v>15453</v>
      </c>
    </row>
    <row r="35" spans="1:114" ht="12" customHeight="1">
      <c r="A35" s="142" t="s">
        <v>117</v>
      </c>
      <c r="B35" s="140" t="s">
        <v>353</v>
      </c>
      <c r="C35" s="142" t="s">
        <v>387</v>
      </c>
      <c r="D35" s="141">
        <f t="shared" si="6"/>
        <v>57138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57138</v>
      </c>
      <c r="M35" s="141">
        <f t="shared" si="8"/>
        <v>21965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21965</v>
      </c>
      <c r="V35" s="141">
        <f t="shared" si="10"/>
        <v>79103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79103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3196</v>
      </c>
      <c r="AN35" s="141">
        <f t="shared" si="22"/>
        <v>3196</v>
      </c>
      <c r="AO35" s="141">
        <v>0</v>
      </c>
      <c r="AP35" s="141">
        <v>0</v>
      </c>
      <c r="AQ35" s="141">
        <v>3196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53942</v>
      </c>
      <c r="BD35" s="141">
        <v>0</v>
      </c>
      <c r="BE35" s="141">
        <v>0</v>
      </c>
      <c r="BF35" s="141">
        <f t="shared" si="25"/>
        <v>3196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19477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19477</v>
      </c>
      <c r="CA35" s="141">
        <v>0</v>
      </c>
      <c r="CB35" s="141">
        <v>0</v>
      </c>
      <c r="CC35" s="141">
        <v>0</v>
      </c>
      <c r="CD35" s="141">
        <v>19477</v>
      </c>
      <c r="CE35" s="141">
        <v>0</v>
      </c>
      <c r="CF35" s="141">
        <v>0</v>
      </c>
      <c r="CG35" s="141">
        <v>2488</v>
      </c>
      <c r="CH35" s="141">
        <f t="shared" si="32"/>
        <v>21965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22673</v>
      </c>
      <c r="CR35" s="141">
        <f t="shared" si="42"/>
        <v>3196</v>
      </c>
      <c r="CS35" s="141">
        <f t="shared" si="43"/>
        <v>0</v>
      </c>
      <c r="CT35" s="141">
        <f t="shared" si="44"/>
        <v>0</v>
      </c>
      <c r="CU35" s="141">
        <f t="shared" si="45"/>
        <v>3196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19477</v>
      </c>
      <c r="DC35" s="141">
        <f t="shared" si="53"/>
        <v>0</v>
      </c>
      <c r="DD35" s="141">
        <f t="shared" si="54"/>
        <v>0</v>
      </c>
      <c r="DE35" s="141">
        <f t="shared" si="55"/>
        <v>0</v>
      </c>
      <c r="DF35" s="141">
        <f t="shared" si="56"/>
        <v>19477</v>
      </c>
      <c r="DG35" s="141">
        <f t="shared" si="57"/>
        <v>53942</v>
      </c>
      <c r="DH35" s="141">
        <f t="shared" si="58"/>
        <v>0</v>
      </c>
      <c r="DI35" s="141">
        <f t="shared" si="59"/>
        <v>2488</v>
      </c>
      <c r="DJ35" s="141">
        <f t="shared" si="60"/>
        <v>25161</v>
      </c>
    </row>
    <row r="36" spans="1:114" ht="12" customHeight="1">
      <c r="A36" s="142" t="s">
        <v>117</v>
      </c>
      <c r="B36" s="140" t="s">
        <v>354</v>
      </c>
      <c r="C36" s="142" t="s">
        <v>388</v>
      </c>
      <c r="D36" s="141">
        <f t="shared" si="6"/>
        <v>67395</v>
      </c>
      <c r="E36" s="141">
        <f t="shared" si="7"/>
        <v>9305</v>
      </c>
      <c r="F36" s="141">
        <v>0</v>
      </c>
      <c r="G36" s="141">
        <v>0</v>
      </c>
      <c r="H36" s="141">
        <v>0</v>
      </c>
      <c r="I36" s="141">
        <v>8284</v>
      </c>
      <c r="J36" s="141"/>
      <c r="K36" s="141">
        <v>1021</v>
      </c>
      <c r="L36" s="141">
        <v>58090</v>
      </c>
      <c r="M36" s="141">
        <f t="shared" si="8"/>
        <v>15437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15437</v>
      </c>
      <c r="V36" s="141">
        <f t="shared" si="10"/>
        <v>82832</v>
      </c>
      <c r="W36" s="141">
        <f t="shared" si="11"/>
        <v>9305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8284</v>
      </c>
      <c r="AB36" s="141">
        <f t="shared" si="16"/>
        <v>0</v>
      </c>
      <c r="AC36" s="141">
        <f t="shared" si="17"/>
        <v>1021</v>
      </c>
      <c r="AD36" s="141">
        <f t="shared" si="18"/>
        <v>73527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27820</v>
      </c>
      <c r="AN36" s="141">
        <f t="shared" si="22"/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27820</v>
      </c>
      <c r="AY36" s="141">
        <v>18208</v>
      </c>
      <c r="AZ36" s="141">
        <v>5526</v>
      </c>
      <c r="BA36" s="141">
        <v>4086</v>
      </c>
      <c r="BB36" s="141">
        <v>0</v>
      </c>
      <c r="BC36" s="141">
        <v>39575</v>
      </c>
      <c r="BD36" s="141">
        <v>0</v>
      </c>
      <c r="BE36" s="141">
        <v>0</v>
      </c>
      <c r="BF36" s="141">
        <f t="shared" si="25"/>
        <v>27820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15437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27820</v>
      </c>
      <c r="CR36" s="141">
        <f t="shared" si="42"/>
        <v>0</v>
      </c>
      <c r="CS36" s="141">
        <f t="shared" si="43"/>
        <v>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27820</v>
      </c>
      <c r="DC36" s="141">
        <f t="shared" si="53"/>
        <v>18208</v>
      </c>
      <c r="DD36" s="141">
        <f t="shared" si="54"/>
        <v>5526</v>
      </c>
      <c r="DE36" s="141">
        <f t="shared" si="55"/>
        <v>4086</v>
      </c>
      <c r="DF36" s="141">
        <f t="shared" si="56"/>
        <v>0</v>
      </c>
      <c r="DG36" s="141">
        <f t="shared" si="57"/>
        <v>55012</v>
      </c>
      <c r="DH36" s="141">
        <f t="shared" si="58"/>
        <v>0</v>
      </c>
      <c r="DI36" s="141">
        <f t="shared" si="59"/>
        <v>0</v>
      </c>
      <c r="DJ36" s="141">
        <f t="shared" si="60"/>
        <v>27820</v>
      </c>
    </row>
    <row r="37" spans="1:114" ht="12" customHeight="1">
      <c r="A37" s="142" t="s">
        <v>117</v>
      </c>
      <c r="B37" s="140" t="s">
        <v>355</v>
      </c>
      <c r="C37" s="142" t="s">
        <v>389</v>
      </c>
      <c r="D37" s="141">
        <f t="shared" si="6"/>
        <v>89499</v>
      </c>
      <c r="E37" s="141">
        <f t="shared" si="7"/>
        <v>14900</v>
      </c>
      <c r="F37" s="141">
        <v>0</v>
      </c>
      <c r="G37" s="141">
        <v>0</v>
      </c>
      <c r="H37" s="141">
        <v>0</v>
      </c>
      <c r="I37" s="141">
        <v>13842</v>
      </c>
      <c r="J37" s="141"/>
      <c r="K37" s="141">
        <v>1058</v>
      </c>
      <c r="L37" s="141">
        <v>74599</v>
      </c>
      <c r="M37" s="141">
        <f t="shared" si="8"/>
        <v>42557</v>
      </c>
      <c r="N37" s="141">
        <f t="shared" si="9"/>
        <v>2566</v>
      </c>
      <c r="O37" s="141">
        <v>0</v>
      </c>
      <c r="P37" s="141">
        <v>0</v>
      </c>
      <c r="Q37" s="141">
        <v>0</v>
      </c>
      <c r="R37" s="141">
        <v>2566</v>
      </c>
      <c r="S37" s="141"/>
      <c r="T37" s="141">
        <v>0</v>
      </c>
      <c r="U37" s="141">
        <v>39991</v>
      </c>
      <c r="V37" s="141">
        <f t="shared" si="10"/>
        <v>132056</v>
      </c>
      <c r="W37" s="141">
        <f t="shared" si="11"/>
        <v>17466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16408</v>
      </c>
      <c r="AB37" s="141">
        <f t="shared" si="16"/>
        <v>0</v>
      </c>
      <c r="AC37" s="141">
        <f t="shared" si="17"/>
        <v>1058</v>
      </c>
      <c r="AD37" s="141">
        <f t="shared" si="18"/>
        <v>114590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36975</v>
      </c>
      <c r="AN37" s="141">
        <f t="shared" si="22"/>
        <v>16696</v>
      </c>
      <c r="AO37" s="141">
        <v>14793</v>
      </c>
      <c r="AP37" s="141">
        <v>1903</v>
      </c>
      <c r="AQ37" s="141">
        <v>0</v>
      </c>
      <c r="AR37" s="141">
        <v>0</v>
      </c>
      <c r="AS37" s="141">
        <f t="shared" si="23"/>
        <v>4640</v>
      </c>
      <c r="AT37" s="141">
        <v>4640</v>
      </c>
      <c r="AU37" s="141">
        <v>0</v>
      </c>
      <c r="AV37" s="141">
        <v>0</v>
      </c>
      <c r="AW37" s="141">
        <v>0</v>
      </c>
      <c r="AX37" s="141">
        <f t="shared" si="24"/>
        <v>15639</v>
      </c>
      <c r="AY37" s="141">
        <v>15639</v>
      </c>
      <c r="AZ37" s="141">
        <v>0</v>
      </c>
      <c r="BA37" s="141">
        <v>0</v>
      </c>
      <c r="BB37" s="141">
        <v>0</v>
      </c>
      <c r="BC37" s="141">
        <v>52524</v>
      </c>
      <c r="BD37" s="141">
        <v>0</v>
      </c>
      <c r="BE37" s="141">
        <v>0</v>
      </c>
      <c r="BF37" s="141">
        <f t="shared" si="25"/>
        <v>36975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31143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14260</v>
      </c>
      <c r="BV37" s="141">
        <v>0</v>
      </c>
      <c r="BW37" s="141">
        <v>14260</v>
      </c>
      <c r="BX37" s="141">
        <v>0</v>
      </c>
      <c r="BY37" s="141">
        <v>0</v>
      </c>
      <c r="BZ37" s="141">
        <f t="shared" si="31"/>
        <v>16883</v>
      </c>
      <c r="CA37" s="141">
        <v>233</v>
      </c>
      <c r="CB37" s="141">
        <v>16650</v>
      </c>
      <c r="CC37" s="141">
        <v>0</v>
      </c>
      <c r="CD37" s="141">
        <v>0</v>
      </c>
      <c r="CE37" s="141">
        <v>11414</v>
      </c>
      <c r="CF37" s="141">
        <v>0</v>
      </c>
      <c r="CG37" s="141">
        <v>0</v>
      </c>
      <c r="CH37" s="141">
        <f t="shared" si="32"/>
        <v>31143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68118</v>
      </c>
      <c r="CR37" s="141">
        <f t="shared" si="42"/>
        <v>16696</v>
      </c>
      <c r="CS37" s="141">
        <f t="shared" si="43"/>
        <v>14793</v>
      </c>
      <c r="CT37" s="141">
        <f t="shared" si="44"/>
        <v>1903</v>
      </c>
      <c r="CU37" s="141">
        <f t="shared" si="45"/>
        <v>0</v>
      </c>
      <c r="CV37" s="141">
        <f t="shared" si="46"/>
        <v>0</v>
      </c>
      <c r="CW37" s="141">
        <f t="shared" si="47"/>
        <v>18900</v>
      </c>
      <c r="CX37" s="141">
        <f t="shared" si="48"/>
        <v>4640</v>
      </c>
      <c r="CY37" s="141">
        <f t="shared" si="49"/>
        <v>14260</v>
      </c>
      <c r="CZ37" s="141">
        <f t="shared" si="50"/>
        <v>0</v>
      </c>
      <c r="DA37" s="141">
        <f t="shared" si="51"/>
        <v>0</v>
      </c>
      <c r="DB37" s="141">
        <f t="shared" si="52"/>
        <v>32522</v>
      </c>
      <c r="DC37" s="141">
        <f t="shared" si="53"/>
        <v>15872</v>
      </c>
      <c r="DD37" s="141">
        <f t="shared" si="54"/>
        <v>16650</v>
      </c>
      <c r="DE37" s="141">
        <f t="shared" si="55"/>
        <v>0</v>
      </c>
      <c r="DF37" s="141">
        <f t="shared" si="56"/>
        <v>0</v>
      </c>
      <c r="DG37" s="141">
        <f t="shared" si="57"/>
        <v>63938</v>
      </c>
      <c r="DH37" s="141">
        <f t="shared" si="58"/>
        <v>0</v>
      </c>
      <c r="DI37" s="141">
        <f t="shared" si="59"/>
        <v>0</v>
      </c>
      <c r="DJ37" s="141">
        <f t="shared" si="60"/>
        <v>68118</v>
      </c>
    </row>
    <row r="38" spans="1:114" ht="12" customHeight="1">
      <c r="A38" s="142" t="s">
        <v>117</v>
      </c>
      <c r="B38" s="140" t="s">
        <v>356</v>
      </c>
      <c r="C38" s="142" t="s">
        <v>390</v>
      </c>
      <c r="D38" s="141">
        <f t="shared" si="6"/>
        <v>266803</v>
      </c>
      <c r="E38" s="141">
        <f t="shared" si="7"/>
        <v>42906</v>
      </c>
      <c r="F38" s="141">
        <v>0</v>
      </c>
      <c r="G38" s="141">
        <v>0</v>
      </c>
      <c r="H38" s="141">
        <v>0</v>
      </c>
      <c r="I38" s="141">
        <v>42870</v>
      </c>
      <c r="J38" s="141"/>
      <c r="K38" s="141">
        <v>36</v>
      </c>
      <c r="L38" s="141">
        <v>223897</v>
      </c>
      <c r="M38" s="141">
        <f t="shared" si="8"/>
        <v>54706</v>
      </c>
      <c r="N38" s="141">
        <f t="shared" si="9"/>
        <v>14217</v>
      </c>
      <c r="O38" s="141">
        <v>0</v>
      </c>
      <c r="P38" s="141">
        <v>0</v>
      </c>
      <c r="Q38" s="141">
        <v>0</v>
      </c>
      <c r="R38" s="141">
        <v>14172</v>
      </c>
      <c r="S38" s="141"/>
      <c r="T38" s="141">
        <v>45</v>
      </c>
      <c r="U38" s="141">
        <v>40489</v>
      </c>
      <c r="V38" s="141">
        <f t="shared" si="10"/>
        <v>321509</v>
      </c>
      <c r="W38" s="141">
        <f t="shared" si="11"/>
        <v>57123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57042</v>
      </c>
      <c r="AB38" s="141">
        <f t="shared" si="16"/>
        <v>0</v>
      </c>
      <c r="AC38" s="141">
        <f t="shared" si="17"/>
        <v>81</v>
      </c>
      <c r="AD38" s="141">
        <f t="shared" si="18"/>
        <v>264386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266803</v>
      </c>
      <c r="AN38" s="141">
        <f t="shared" si="22"/>
        <v>13265</v>
      </c>
      <c r="AO38" s="141">
        <v>13265</v>
      </c>
      <c r="AP38" s="141">
        <v>0</v>
      </c>
      <c r="AQ38" s="141">
        <v>0</v>
      </c>
      <c r="AR38" s="141">
        <v>0</v>
      </c>
      <c r="AS38" s="141">
        <f t="shared" si="23"/>
        <v>136342</v>
      </c>
      <c r="AT38" s="141">
        <v>6386</v>
      </c>
      <c r="AU38" s="141">
        <v>129956</v>
      </c>
      <c r="AV38" s="141">
        <v>0</v>
      </c>
      <c r="AW38" s="141">
        <v>0</v>
      </c>
      <c r="AX38" s="141">
        <f t="shared" si="24"/>
        <v>117196</v>
      </c>
      <c r="AY38" s="141">
        <v>48703</v>
      </c>
      <c r="AZ38" s="141">
        <v>58800</v>
      </c>
      <c r="BA38" s="141">
        <v>3776</v>
      </c>
      <c r="BB38" s="141">
        <v>5917</v>
      </c>
      <c r="BC38" s="141">
        <v>0</v>
      </c>
      <c r="BD38" s="141">
        <v>0</v>
      </c>
      <c r="BE38" s="141">
        <v>0</v>
      </c>
      <c r="BF38" s="141">
        <f t="shared" si="25"/>
        <v>266803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54706</v>
      </c>
      <c r="BP38" s="141">
        <f t="shared" si="29"/>
        <v>14966</v>
      </c>
      <c r="BQ38" s="141">
        <v>14966</v>
      </c>
      <c r="BR38" s="141">
        <v>0</v>
      </c>
      <c r="BS38" s="141">
        <v>0</v>
      </c>
      <c r="BT38" s="141">
        <v>0</v>
      </c>
      <c r="BU38" s="141">
        <f t="shared" si="30"/>
        <v>31777</v>
      </c>
      <c r="BV38" s="141">
        <v>0</v>
      </c>
      <c r="BW38" s="141">
        <v>31777</v>
      </c>
      <c r="BX38" s="141">
        <v>0</v>
      </c>
      <c r="BY38" s="141">
        <v>0</v>
      </c>
      <c r="BZ38" s="141">
        <f t="shared" si="31"/>
        <v>7963</v>
      </c>
      <c r="CA38" s="141">
        <v>1313</v>
      </c>
      <c r="CB38" s="141">
        <v>1848</v>
      </c>
      <c r="CC38" s="141">
        <v>2901</v>
      </c>
      <c r="CD38" s="141">
        <v>1901</v>
      </c>
      <c r="CE38" s="141">
        <v>0</v>
      </c>
      <c r="CF38" s="141">
        <v>0</v>
      </c>
      <c r="CG38" s="141">
        <v>0</v>
      </c>
      <c r="CH38" s="141">
        <f t="shared" si="32"/>
        <v>54706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321509</v>
      </c>
      <c r="CR38" s="141">
        <f t="shared" si="42"/>
        <v>28231</v>
      </c>
      <c r="CS38" s="141">
        <f t="shared" si="43"/>
        <v>28231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168119</v>
      </c>
      <c r="CX38" s="141">
        <f t="shared" si="48"/>
        <v>6386</v>
      </c>
      <c r="CY38" s="141">
        <f t="shared" si="49"/>
        <v>161733</v>
      </c>
      <c r="CZ38" s="141">
        <f t="shared" si="50"/>
        <v>0</v>
      </c>
      <c r="DA38" s="141">
        <f t="shared" si="51"/>
        <v>0</v>
      </c>
      <c r="DB38" s="141">
        <f t="shared" si="52"/>
        <v>125159</v>
      </c>
      <c r="DC38" s="141">
        <f t="shared" si="53"/>
        <v>50016</v>
      </c>
      <c r="DD38" s="141">
        <f t="shared" si="54"/>
        <v>60648</v>
      </c>
      <c r="DE38" s="141">
        <f t="shared" si="55"/>
        <v>6677</v>
      </c>
      <c r="DF38" s="141">
        <f t="shared" si="56"/>
        <v>7818</v>
      </c>
      <c r="DG38" s="141">
        <f t="shared" si="57"/>
        <v>0</v>
      </c>
      <c r="DH38" s="141">
        <f t="shared" si="58"/>
        <v>0</v>
      </c>
      <c r="DI38" s="141">
        <f t="shared" si="59"/>
        <v>0</v>
      </c>
      <c r="DJ38" s="141">
        <f t="shared" si="60"/>
        <v>321509</v>
      </c>
    </row>
    <row r="39" spans="1:114" ht="12" customHeight="1">
      <c r="A39" s="142" t="s">
        <v>117</v>
      </c>
      <c r="B39" s="140" t="s">
        <v>357</v>
      </c>
      <c r="C39" s="142" t="s">
        <v>391</v>
      </c>
      <c r="D39" s="141">
        <f t="shared" si="6"/>
        <v>89763</v>
      </c>
      <c r="E39" s="141">
        <f t="shared" si="7"/>
        <v>18046</v>
      </c>
      <c r="F39" s="141">
        <v>0</v>
      </c>
      <c r="G39" s="141">
        <v>0</v>
      </c>
      <c r="H39" s="141">
        <v>0</v>
      </c>
      <c r="I39" s="141">
        <v>9925</v>
      </c>
      <c r="J39" s="141"/>
      <c r="K39" s="141">
        <v>8121</v>
      </c>
      <c r="L39" s="141">
        <v>71717</v>
      </c>
      <c r="M39" s="141">
        <f t="shared" si="8"/>
        <v>17389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17389</v>
      </c>
      <c r="V39" s="141">
        <f t="shared" si="10"/>
        <v>107152</v>
      </c>
      <c r="W39" s="141">
        <f t="shared" si="11"/>
        <v>18046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9925</v>
      </c>
      <c r="AB39" s="141">
        <f t="shared" si="16"/>
        <v>0</v>
      </c>
      <c r="AC39" s="141">
        <f t="shared" si="17"/>
        <v>8121</v>
      </c>
      <c r="AD39" s="141">
        <f t="shared" si="18"/>
        <v>89106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880</v>
      </c>
      <c r="AM39" s="141">
        <f t="shared" si="21"/>
        <v>51655</v>
      </c>
      <c r="AN39" s="141">
        <f t="shared" si="22"/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f t="shared" si="23"/>
        <v>9416</v>
      </c>
      <c r="AT39" s="141">
        <v>0</v>
      </c>
      <c r="AU39" s="141">
        <v>552</v>
      </c>
      <c r="AV39" s="141">
        <v>8864</v>
      </c>
      <c r="AW39" s="141">
        <v>0</v>
      </c>
      <c r="AX39" s="141">
        <f t="shared" si="24"/>
        <v>42239</v>
      </c>
      <c r="AY39" s="141">
        <v>17550</v>
      </c>
      <c r="AZ39" s="141">
        <v>1589</v>
      </c>
      <c r="BA39" s="141">
        <v>23100</v>
      </c>
      <c r="BB39" s="141">
        <v>0</v>
      </c>
      <c r="BC39" s="141">
        <v>37228</v>
      </c>
      <c r="BD39" s="141">
        <v>0</v>
      </c>
      <c r="BE39" s="141">
        <v>0</v>
      </c>
      <c r="BF39" s="141">
        <f t="shared" si="25"/>
        <v>51655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16857</v>
      </c>
      <c r="CF39" s="141">
        <v>0</v>
      </c>
      <c r="CG39" s="141">
        <v>532</v>
      </c>
      <c r="CH39" s="141">
        <f t="shared" si="32"/>
        <v>532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880</v>
      </c>
      <c r="CQ39" s="141">
        <f t="shared" si="41"/>
        <v>51655</v>
      </c>
      <c r="CR39" s="141">
        <f t="shared" si="42"/>
        <v>0</v>
      </c>
      <c r="CS39" s="141">
        <f t="shared" si="43"/>
        <v>0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9416</v>
      </c>
      <c r="CX39" s="141">
        <f t="shared" si="48"/>
        <v>0</v>
      </c>
      <c r="CY39" s="141">
        <f t="shared" si="49"/>
        <v>552</v>
      </c>
      <c r="CZ39" s="141">
        <f t="shared" si="50"/>
        <v>8864</v>
      </c>
      <c r="DA39" s="141">
        <f t="shared" si="51"/>
        <v>0</v>
      </c>
      <c r="DB39" s="141">
        <f t="shared" si="52"/>
        <v>42239</v>
      </c>
      <c r="DC39" s="141">
        <f t="shared" si="53"/>
        <v>17550</v>
      </c>
      <c r="DD39" s="141">
        <f t="shared" si="54"/>
        <v>1589</v>
      </c>
      <c r="DE39" s="141">
        <f t="shared" si="55"/>
        <v>23100</v>
      </c>
      <c r="DF39" s="141">
        <f t="shared" si="56"/>
        <v>0</v>
      </c>
      <c r="DG39" s="141">
        <f t="shared" si="57"/>
        <v>54085</v>
      </c>
      <c r="DH39" s="141">
        <f t="shared" si="58"/>
        <v>0</v>
      </c>
      <c r="DI39" s="141">
        <f t="shared" si="59"/>
        <v>532</v>
      </c>
      <c r="DJ39" s="141">
        <f t="shared" si="60"/>
        <v>52187</v>
      </c>
    </row>
    <row r="40" spans="1:114" ht="12" customHeight="1">
      <c r="A40" s="142" t="s">
        <v>117</v>
      </c>
      <c r="B40" s="140" t="s">
        <v>358</v>
      </c>
      <c r="C40" s="142" t="s">
        <v>392</v>
      </c>
      <c r="D40" s="141">
        <f t="shared" si="6"/>
        <v>23665</v>
      </c>
      <c r="E40" s="141">
        <f t="shared" si="7"/>
        <v>1545</v>
      </c>
      <c r="F40" s="141">
        <v>0</v>
      </c>
      <c r="G40" s="141">
        <v>0</v>
      </c>
      <c r="H40" s="141">
        <v>0</v>
      </c>
      <c r="I40" s="141">
        <v>1541</v>
      </c>
      <c r="J40" s="141"/>
      <c r="K40" s="141">
        <v>4</v>
      </c>
      <c r="L40" s="141">
        <v>22120</v>
      </c>
      <c r="M40" s="141">
        <f t="shared" si="8"/>
        <v>8466</v>
      </c>
      <c r="N40" s="141">
        <f t="shared" si="9"/>
        <v>8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8</v>
      </c>
      <c r="U40" s="141">
        <v>8458</v>
      </c>
      <c r="V40" s="141">
        <f t="shared" si="10"/>
        <v>32131</v>
      </c>
      <c r="W40" s="141">
        <f t="shared" si="11"/>
        <v>1553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1541</v>
      </c>
      <c r="AB40" s="141">
        <f t="shared" si="16"/>
        <v>0</v>
      </c>
      <c r="AC40" s="141">
        <f t="shared" si="17"/>
        <v>12</v>
      </c>
      <c r="AD40" s="141">
        <f t="shared" si="18"/>
        <v>30578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3160</v>
      </c>
      <c r="AN40" s="141">
        <f t="shared" si="22"/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3160</v>
      </c>
      <c r="AY40" s="141">
        <v>3160</v>
      </c>
      <c r="AZ40" s="141">
        <v>0</v>
      </c>
      <c r="BA40" s="141">
        <v>0</v>
      </c>
      <c r="BB40" s="141">
        <v>0</v>
      </c>
      <c r="BC40" s="141">
        <v>18031</v>
      </c>
      <c r="BD40" s="141">
        <v>0</v>
      </c>
      <c r="BE40" s="141">
        <v>2474</v>
      </c>
      <c r="BF40" s="141">
        <f t="shared" si="25"/>
        <v>5634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0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8466</v>
      </c>
      <c r="CF40" s="141">
        <v>0</v>
      </c>
      <c r="CG40" s="141">
        <v>0</v>
      </c>
      <c r="CH40" s="141">
        <f t="shared" si="32"/>
        <v>0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3160</v>
      </c>
      <c r="CR40" s="141">
        <f t="shared" si="42"/>
        <v>0</v>
      </c>
      <c r="CS40" s="141">
        <f t="shared" si="43"/>
        <v>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3160</v>
      </c>
      <c r="DC40" s="141">
        <f t="shared" si="53"/>
        <v>3160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26497</v>
      </c>
      <c r="DH40" s="141">
        <f t="shared" si="58"/>
        <v>0</v>
      </c>
      <c r="DI40" s="141">
        <f t="shared" si="59"/>
        <v>2474</v>
      </c>
      <c r="DJ40" s="141">
        <f t="shared" si="60"/>
        <v>5634</v>
      </c>
    </row>
    <row r="41" spans="1:114" ht="12" customHeight="1">
      <c r="A41" s="142" t="s">
        <v>117</v>
      </c>
      <c r="B41" s="140" t="s">
        <v>359</v>
      </c>
      <c r="C41" s="142" t="s">
        <v>393</v>
      </c>
      <c r="D41" s="141">
        <f t="shared" si="6"/>
        <v>140019</v>
      </c>
      <c r="E41" s="141">
        <f t="shared" si="7"/>
        <v>21558</v>
      </c>
      <c r="F41" s="141">
        <v>0</v>
      </c>
      <c r="G41" s="141">
        <v>0</v>
      </c>
      <c r="H41" s="141">
        <v>0</v>
      </c>
      <c r="I41" s="141">
        <v>21558</v>
      </c>
      <c r="J41" s="141"/>
      <c r="K41" s="141">
        <v>0</v>
      </c>
      <c r="L41" s="141">
        <v>118461</v>
      </c>
      <c r="M41" s="141">
        <f t="shared" si="8"/>
        <v>83239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83239</v>
      </c>
      <c r="V41" s="141">
        <f t="shared" si="10"/>
        <v>223258</v>
      </c>
      <c r="W41" s="141">
        <f t="shared" si="11"/>
        <v>21558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21558</v>
      </c>
      <c r="AB41" s="141">
        <f t="shared" si="16"/>
        <v>0</v>
      </c>
      <c r="AC41" s="141">
        <f t="shared" si="17"/>
        <v>0</v>
      </c>
      <c r="AD41" s="141">
        <f t="shared" si="18"/>
        <v>201700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1297</v>
      </c>
      <c r="AM41" s="141">
        <f t="shared" si="21"/>
        <v>55122</v>
      </c>
      <c r="AN41" s="141">
        <f t="shared" si="22"/>
        <v>55122</v>
      </c>
      <c r="AO41" s="141">
        <v>0</v>
      </c>
      <c r="AP41" s="141">
        <v>55122</v>
      </c>
      <c r="AQ41" s="141">
        <v>0</v>
      </c>
      <c r="AR41" s="141">
        <v>0</v>
      </c>
      <c r="AS41" s="141">
        <f t="shared" si="23"/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f t="shared" si="24"/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83600</v>
      </c>
      <c r="BD41" s="141">
        <v>0</v>
      </c>
      <c r="BE41" s="141">
        <v>0</v>
      </c>
      <c r="BF41" s="141">
        <f t="shared" si="25"/>
        <v>55122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83239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47240</v>
      </c>
      <c r="BV41" s="141">
        <v>0</v>
      </c>
      <c r="BW41" s="141">
        <v>47240</v>
      </c>
      <c r="BX41" s="141">
        <v>0</v>
      </c>
      <c r="BY41" s="141">
        <v>0</v>
      </c>
      <c r="BZ41" s="141">
        <f t="shared" si="31"/>
        <v>35999</v>
      </c>
      <c r="CA41" s="141">
        <v>0</v>
      </c>
      <c r="CB41" s="141">
        <v>35999</v>
      </c>
      <c r="CC41" s="141">
        <v>0</v>
      </c>
      <c r="CD41" s="141">
        <v>0</v>
      </c>
      <c r="CE41" s="141">
        <v>0</v>
      </c>
      <c r="CF41" s="141">
        <v>0</v>
      </c>
      <c r="CG41" s="141">
        <v>0</v>
      </c>
      <c r="CH41" s="141">
        <f t="shared" si="32"/>
        <v>83239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1297</v>
      </c>
      <c r="CQ41" s="141">
        <f t="shared" si="41"/>
        <v>138361</v>
      </c>
      <c r="CR41" s="141">
        <f t="shared" si="42"/>
        <v>55122</v>
      </c>
      <c r="CS41" s="141">
        <f t="shared" si="43"/>
        <v>0</v>
      </c>
      <c r="CT41" s="141">
        <f t="shared" si="44"/>
        <v>55122</v>
      </c>
      <c r="CU41" s="141">
        <f t="shared" si="45"/>
        <v>0</v>
      </c>
      <c r="CV41" s="141">
        <f t="shared" si="46"/>
        <v>0</v>
      </c>
      <c r="CW41" s="141">
        <f t="shared" si="47"/>
        <v>47240</v>
      </c>
      <c r="CX41" s="141">
        <f t="shared" si="48"/>
        <v>0</v>
      </c>
      <c r="CY41" s="141">
        <f t="shared" si="49"/>
        <v>47240</v>
      </c>
      <c r="CZ41" s="141">
        <f t="shared" si="50"/>
        <v>0</v>
      </c>
      <c r="DA41" s="141">
        <f t="shared" si="51"/>
        <v>0</v>
      </c>
      <c r="DB41" s="141">
        <f t="shared" si="52"/>
        <v>35999</v>
      </c>
      <c r="DC41" s="141">
        <f t="shared" si="53"/>
        <v>0</v>
      </c>
      <c r="DD41" s="141">
        <f t="shared" si="54"/>
        <v>35999</v>
      </c>
      <c r="DE41" s="141">
        <f t="shared" si="55"/>
        <v>0</v>
      </c>
      <c r="DF41" s="141">
        <f t="shared" si="56"/>
        <v>0</v>
      </c>
      <c r="DG41" s="141">
        <f t="shared" si="57"/>
        <v>83600</v>
      </c>
      <c r="DH41" s="141">
        <f t="shared" si="58"/>
        <v>0</v>
      </c>
      <c r="DI41" s="141">
        <f t="shared" si="59"/>
        <v>0</v>
      </c>
      <c r="DJ41" s="141">
        <f t="shared" si="60"/>
        <v>138361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441</v>
      </c>
      <c r="B7" s="140" t="s">
        <v>439</v>
      </c>
      <c r="C7" s="139" t="s">
        <v>440</v>
      </c>
      <c r="D7" s="141">
        <f aca="true" t="shared" si="0" ref="D7:AI7">SUM(D8:D22)</f>
        <v>2086072</v>
      </c>
      <c r="E7" s="141">
        <f t="shared" si="0"/>
        <v>1624363</v>
      </c>
      <c r="F7" s="141">
        <f t="shared" si="0"/>
        <v>0</v>
      </c>
      <c r="G7" s="141">
        <f t="shared" si="0"/>
        <v>0</v>
      </c>
      <c r="H7" s="141">
        <f t="shared" si="0"/>
        <v>1170000</v>
      </c>
      <c r="I7" s="141">
        <f t="shared" si="0"/>
        <v>273898</v>
      </c>
      <c r="J7" s="141">
        <f t="shared" si="0"/>
        <v>2330209</v>
      </c>
      <c r="K7" s="141">
        <f t="shared" si="0"/>
        <v>180465</v>
      </c>
      <c r="L7" s="141">
        <f t="shared" si="0"/>
        <v>461709</v>
      </c>
      <c r="M7" s="141">
        <f t="shared" si="0"/>
        <v>349686</v>
      </c>
      <c r="N7" s="141">
        <f t="shared" si="0"/>
        <v>306189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305544</v>
      </c>
      <c r="S7" s="141">
        <f t="shared" si="0"/>
        <v>725114</v>
      </c>
      <c r="T7" s="141">
        <f t="shared" si="0"/>
        <v>645</v>
      </c>
      <c r="U7" s="141">
        <f t="shared" si="0"/>
        <v>43497</v>
      </c>
      <c r="V7" s="141">
        <f t="shared" si="0"/>
        <v>2435758</v>
      </c>
      <c r="W7" s="141">
        <f t="shared" si="0"/>
        <v>1930552</v>
      </c>
      <c r="X7" s="141">
        <f t="shared" si="0"/>
        <v>0</v>
      </c>
      <c r="Y7" s="141">
        <f t="shared" si="0"/>
        <v>0</v>
      </c>
      <c r="Z7" s="141">
        <f t="shared" si="0"/>
        <v>1170000</v>
      </c>
      <c r="AA7" s="141">
        <f t="shared" si="0"/>
        <v>579442</v>
      </c>
      <c r="AB7" s="141">
        <f t="shared" si="0"/>
        <v>3055323</v>
      </c>
      <c r="AC7" s="141">
        <f t="shared" si="0"/>
        <v>181110</v>
      </c>
      <c r="AD7" s="141">
        <f t="shared" si="0"/>
        <v>505206</v>
      </c>
      <c r="AE7" s="141">
        <f t="shared" si="0"/>
        <v>1297289</v>
      </c>
      <c r="AF7" s="141">
        <f t="shared" si="0"/>
        <v>1297289</v>
      </c>
      <c r="AG7" s="141">
        <f t="shared" si="0"/>
        <v>0</v>
      </c>
      <c r="AH7" s="141">
        <f t="shared" si="0"/>
        <v>1296768</v>
      </c>
      <c r="AI7" s="141">
        <f t="shared" si="0"/>
        <v>521</v>
      </c>
      <c r="AJ7" s="141">
        <f aca="true" t="shared" si="1" ref="AJ7:BO7">SUM(AJ8:AJ22)</f>
        <v>0</v>
      </c>
      <c r="AK7" s="141">
        <f t="shared" si="1"/>
        <v>0</v>
      </c>
      <c r="AL7" s="141">
        <f t="shared" si="1"/>
        <v>0</v>
      </c>
      <c r="AM7" s="141">
        <f t="shared" si="1"/>
        <v>2709485</v>
      </c>
      <c r="AN7" s="141">
        <f t="shared" si="1"/>
        <v>625765</v>
      </c>
      <c r="AO7" s="141">
        <f t="shared" si="1"/>
        <v>291389</v>
      </c>
      <c r="AP7" s="141">
        <f t="shared" si="1"/>
        <v>0</v>
      </c>
      <c r="AQ7" s="141">
        <f t="shared" si="1"/>
        <v>326171</v>
      </c>
      <c r="AR7" s="141">
        <f t="shared" si="1"/>
        <v>8205</v>
      </c>
      <c r="AS7" s="141">
        <f t="shared" si="1"/>
        <v>999480</v>
      </c>
      <c r="AT7" s="141">
        <f t="shared" si="1"/>
        <v>0</v>
      </c>
      <c r="AU7" s="141">
        <f t="shared" si="1"/>
        <v>968430</v>
      </c>
      <c r="AV7" s="141">
        <f t="shared" si="1"/>
        <v>31050</v>
      </c>
      <c r="AW7" s="141">
        <f t="shared" si="1"/>
        <v>0</v>
      </c>
      <c r="AX7" s="141">
        <f t="shared" si="1"/>
        <v>1084240</v>
      </c>
      <c r="AY7" s="141">
        <f t="shared" si="1"/>
        <v>28771</v>
      </c>
      <c r="AZ7" s="141">
        <f t="shared" si="1"/>
        <v>960303</v>
      </c>
      <c r="BA7" s="141">
        <f t="shared" si="1"/>
        <v>88726</v>
      </c>
      <c r="BB7" s="141">
        <f t="shared" si="1"/>
        <v>6440</v>
      </c>
      <c r="BC7" s="141">
        <f t="shared" si="1"/>
        <v>0</v>
      </c>
      <c r="BD7" s="141">
        <f t="shared" si="1"/>
        <v>0</v>
      </c>
      <c r="BE7" s="141">
        <f t="shared" si="1"/>
        <v>409507</v>
      </c>
      <c r="BF7" s="141">
        <f t="shared" si="1"/>
        <v>4416281</v>
      </c>
      <c r="BG7" s="141">
        <f t="shared" si="1"/>
        <v>48612</v>
      </c>
      <c r="BH7" s="141">
        <f t="shared" si="1"/>
        <v>48612</v>
      </c>
      <c r="BI7" s="141">
        <f t="shared" si="1"/>
        <v>0</v>
      </c>
      <c r="BJ7" s="141">
        <f t="shared" si="1"/>
        <v>48612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1009598</v>
      </c>
      <c r="BP7" s="141">
        <f aca="true" t="shared" si="2" ref="BP7:CU7">SUM(BP8:BP22)</f>
        <v>401122</v>
      </c>
      <c r="BQ7" s="141">
        <f t="shared" si="2"/>
        <v>211793</v>
      </c>
      <c r="BR7" s="141">
        <f t="shared" si="2"/>
        <v>0</v>
      </c>
      <c r="BS7" s="141">
        <f t="shared" si="2"/>
        <v>189329</v>
      </c>
      <c r="BT7" s="141">
        <f t="shared" si="2"/>
        <v>0</v>
      </c>
      <c r="BU7" s="141">
        <f t="shared" si="2"/>
        <v>406016</v>
      </c>
      <c r="BV7" s="141">
        <f t="shared" si="2"/>
        <v>2320</v>
      </c>
      <c r="BW7" s="141">
        <f t="shared" si="2"/>
        <v>403696</v>
      </c>
      <c r="BX7" s="141">
        <f t="shared" si="2"/>
        <v>0</v>
      </c>
      <c r="BY7" s="141">
        <f t="shared" si="2"/>
        <v>0</v>
      </c>
      <c r="BZ7" s="141">
        <f t="shared" si="2"/>
        <v>202317</v>
      </c>
      <c r="CA7" s="141">
        <f t="shared" si="2"/>
        <v>69221</v>
      </c>
      <c r="CB7" s="141">
        <f t="shared" si="2"/>
        <v>129470</v>
      </c>
      <c r="CC7" s="141">
        <f t="shared" si="2"/>
        <v>0</v>
      </c>
      <c r="CD7" s="141">
        <f t="shared" si="2"/>
        <v>3626</v>
      </c>
      <c r="CE7" s="141">
        <f t="shared" si="2"/>
        <v>0</v>
      </c>
      <c r="CF7" s="141">
        <f t="shared" si="2"/>
        <v>143</v>
      </c>
      <c r="CG7" s="141">
        <f t="shared" si="2"/>
        <v>16590</v>
      </c>
      <c r="CH7" s="141">
        <f t="shared" si="2"/>
        <v>1074800</v>
      </c>
      <c r="CI7" s="141">
        <f t="shared" si="2"/>
        <v>1345901</v>
      </c>
      <c r="CJ7" s="141">
        <f t="shared" si="2"/>
        <v>1345901</v>
      </c>
      <c r="CK7" s="141">
        <f t="shared" si="2"/>
        <v>0</v>
      </c>
      <c r="CL7" s="141">
        <f t="shared" si="2"/>
        <v>1345380</v>
      </c>
      <c r="CM7" s="141">
        <f t="shared" si="2"/>
        <v>521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3719083</v>
      </c>
      <c r="CR7" s="141">
        <f t="shared" si="2"/>
        <v>1026887</v>
      </c>
      <c r="CS7" s="141">
        <f t="shared" si="2"/>
        <v>503182</v>
      </c>
      <c r="CT7" s="141">
        <f t="shared" si="2"/>
        <v>0</v>
      </c>
      <c r="CU7" s="141">
        <f t="shared" si="2"/>
        <v>515500</v>
      </c>
      <c r="CV7" s="141">
        <f aca="true" t="shared" si="3" ref="CV7:DJ7">SUM(CV8:CV22)</f>
        <v>8205</v>
      </c>
      <c r="CW7" s="141">
        <f t="shared" si="3"/>
        <v>1405496</v>
      </c>
      <c r="CX7" s="141">
        <f t="shared" si="3"/>
        <v>2320</v>
      </c>
      <c r="CY7" s="141">
        <f t="shared" si="3"/>
        <v>1372126</v>
      </c>
      <c r="CZ7" s="141">
        <f t="shared" si="3"/>
        <v>31050</v>
      </c>
      <c r="DA7" s="141">
        <f t="shared" si="3"/>
        <v>0</v>
      </c>
      <c r="DB7" s="141">
        <f t="shared" si="3"/>
        <v>1286557</v>
      </c>
      <c r="DC7" s="141">
        <f t="shared" si="3"/>
        <v>97992</v>
      </c>
      <c r="DD7" s="141">
        <f t="shared" si="3"/>
        <v>1089773</v>
      </c>
      <c r="DE7" s="141">
        <f t="shared" si="3"/>
        <v>88726</v>
      </c>
      <c r="DF7" s="141">
        <f t="shared" si="3"/>
        <v>10066</v>
      </c>
      <c r="DG7" s="141">
        <f t="shared" si="3"/>
        <v>0</v>
      </c>
      <c r="DH7" s="141">
        <f t="shared" si="3"/>
        <v>143</v>
      </c>
      <c r="DI7" s="141">
        <f t="shared" si="3"/>
        <v>426097</v>
      </c>
      <c r="DJ7" s="141">
        <f t="shared" si="3"/>
        <v>5491081</v>
      </c>
    </row>
    <row r="8" spans="1:114" ht="12" customHeight="1">
      <c r="A8" s="142" t="s">
        <v>117</v>
      </c>
      <c r="B8" s="140" t="s">
        <v>396</v>
      </c>
      <c r="C8" s="142" t="s">
        <v>411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29753</v>
      </c>
      <c r="N8" s="141">
        <f>SUM(O8:R8)+T8</f>
        <v>23235</v>
      </c>
      <c r="O8" s="141">
        <v>0</v>
      </c>
      <c r="P8" s="141">
        <v>0</v>
      </c>
      <c r="Q8" s="141">
        <v>0</v>
      </c>
      <c r="R8" s="141">
        <v>23006</v>
      </c>
      <c r="S8" s="141">
        <v>125373</v>
      </c>
      <c r="T8" s="141">
        <v>229</v>
      </c>
      <c r="U8" s="141">
        <v>6518</v>
      </c>
      <c r="V8" s="141">
        <f aca="true" t="shared" si="4" ref="V8:AD8">+SUM(D8,M8)</f>
        <v>29753</v>
      </c>
      <c r="W8" s="141">
        <f t="shared" si="4"/>
        <v>23235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23006</v>
      </c>
      <c r="AB8" s="141">
        <f t="shared" si="4"/>
        <v>125373</v>
      </c>
      <c r="AC8" s="141">
        <f t="shared" si="4"/>
        <v>229</v>
      </c>
      <c r="AD8" s="141">
        <f t="shared" si="4"/>
        <v>6518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155126</v>
      </c>
      <c r="BP8" s="141">
        <f>SUM(BQ8:BT8)</f>
        <v>152576</v>
      </c>
      <c r="BQ8" s="141">
        <v>47516</v>
      </c>
      <c r="BR8" s="141">
        <v>0</v>
      </c>
      <c r="BS8" s="141">
        <v>105060</v>
      </c>
      <c r="BT8" s="141">
        <v>0</v>
      </c>
      <c r="BU8" s="141">
        <f>SUM(BV8:BX8)</f>
        <v>2320</v>
      </c>
      <c r="BV8" s="141">
        <v>2320</v>
      </c>
      <c r="BW8" s="141">
        <v>0</v>
      </c>
      <c r="BX8" s="141">
        <v>0</v>
      </c>
      <c r="BY8" s="141">
        <v>0</v>
      </c>
      <c r="BZ8" s="141">
        <f>SUM(CA8:CD8)</f>
        <v>230</v>
      </c>
      <c r="CA8" s="141">
        <v>0</v>
      </c>
      <c r="CB8" s="141">
        <v>0</v>
      </c>
      <c r="CC8" s="141">
        <v>0</v>
      </c>
      <c r="CD8" s="141">
        <v>230</v>
      </c>
      <c r="CE8" s="141"/>
      <c r="CF8" s="141">
        <v>0</v>
      </c>
      <c r="CG8" s="141">
        <v>0</v>
      </c>
      <c r="CH8" s="141">
        <f>SUM(BG8,+BO8,+CG8)</f>
        <v>155126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155126</v>
      </c>
      <c r="CR8" s="141">
        <f t="shared" si="5"/>
        <v>152576</v>
      </c>
      <c r="CS8" s="141">
        <f t="shared" si="5"/>
        <v>47516</v>
      </c>
      <c r="CT8" s="141">
        <f t="shared" si="5"/>
        <v>0</v>
      </c>
      <c r="CU8" s="141">
        <f t="shared" si="5"/>
        <v>105060</v>
      </c>
      <c r="CV8" s="141">
        <f t="shared" si="5"/>
        <v>0</v>
      </c>
      <c r="CW8" s="141">
        <f t="shared" si="5"/>
        <v>2320</v>
      </c>
      <c r="CX8" s="141">
        <f t="shared" si="5"/>
        <v>2320</v>
      </c>
      <c r="CY8" s="141">
        <f t="shared" si="5"/>
        <v>0</v>
      </c>
      <c r="CZ8" s="141">
        <f t="shared" si="5"/>
        <v>0</v>
      </c>
      <c r="DA8" s="141">
        <f t="shared" si="5"/>
        <v>0</v>
      </c>
      <c r="DB8" s="141">
        <f t="shared" si="5"/>
        <v>230</v>
      </c>
      <c r="DC8" s="141">
        <f t="shared" si="5"/>
        <v>0</v>
      </c>
      <c r="DD8" s="141">
        <f t="shared" si="5"/>
        <v>0</v>
      </c>
      <c r="DE8" s="141">
        <f t="shared" si="5"/>
        <v>0</v>
      </c>
      <c r="DF8" s="141">
        <f t="shared" si="5"/>
        <v>230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155126</v>
      </c>
    </row>
    <row r="9" spans="1:114" ht="12" customHeight="1">
      <c r="A9" s="142" t="s">
        <v>117</v>
      </c>
      <c r="B9" s="140" t="s">
        <v>397</v>
      </c>
      <c r="C9" s="142" t="s">
        <v>412</v>
      </c>
      <c r="D9" s="141">
        <f aca="true" t="shared" si="6" ref="D9:D22">SUM(E9,+L9)</f>
        <v>0</v>
      </c>
      <c r="E9" s="141">
        <f aca="true" t="shared" si="7" ref="E9:E22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22">SUM(N9,+U9)</f>
        <v>117589</v>
      </c>
      <c r="N9" s="141">
        <f aca="true" t="shared" si="9" ref="N9:N22">SUM(O9:R9)+T9</f>
        <v>81810</v>
      </c>
      <c r="O9" s="141">
        <v>0</v>
      </c>
      <c r="P9" s="141">
        <v>0</v>
      </c>
      <c r="Q9" s="141">
        <v>0</v>
      </c>
      <c r="R9" s="141">
        <v>81810</v>
      </c>
      <c r="S9" s="141">
        <v>141295</v>
      </c>
      <c r="T9" s="141">
        <v>0</v>
      </c>
      <c r="U9" s="141">
        <v>35779</v>
      </c>
      <c r="V9" s="141">
        <f aca="true" t="shared" si="10" ref="V9:V22">+SUM(D9,M9)</f>
        <v>117589</v>
      </c>
      <c r="W9" s="141">
        <f aca="true" t="shared" si="11" ref="W9:W22">+SUM(E9,N9)</f>
        <v>81810</v>
      </c>
      <c r="X9" s="141">
        <f aca="true" t="shared" si="12" ref="X9:X22">+SUM(F9,O9)</f>
        <v>0</v>
      </c>
      <c r="Y9" s="141">
        <f aca="true" t="shared" si="13" ref="Y9:Y22">+SUM(G9,P9)</f>
        <v>0</v>
      </c>
      <c r="Z9" s="141">
        <f aca="true" t="shared" si="14" ref="Z9:Z22">+SUM(H9,Q9)</f>
        <v>0</v>
      </c>
      <c r="AA9" s="141">
        <f aca="true" t="shared" si="15" ref="AA9:AA22">+SUM(I9,R9)</f>
        <v>81810</v>
      </c>
      <c r="AB9" s="141">
        <f aca="true" t="shared" si="16" ref="AB9:AB22">+SUM(J9,S9)</f>
        <v>141295</v>
      </c>
      <c r="AC9" s="141">
        <f aca="true" t="shared" si="17" ref="AC9:AC22">+SUM(K9,T9)</f>
        <v>0</v>
      </c>
      <c r="AD9" s="141">
        <f aca="true" t="shared" si="18" ref="AD9:AD22">+SUM(L9,U9)</f>
        <v>35779</v>
      </c>
      <c r="AE9" s="141">
        <f aca="true" t="shared" si="19" ref="AE9:AE22">SUM(AF9,+AK9)</f>
        <v>0</v>
      </c>
      <c r="AF9" s="141">
        <f aca="true" t="shared" si="20" ref="AF9:AF22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2">SUM(AN9,AS9,AW9,AX9,BD9)</f>
        <v>0</v>
      </c>
      <c r="AN9" s="141">
        <f aca="true" t="shared" si="22" ref="AN9:AN22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22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2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22">SUM(AE9,+AM9,+BE9)</f>
        <v>0</v>
      </c>
      <c r="BG9" s="141">
        <f aca="true" t="shared" si="26" ref="BG9:BG22">SUM(BH9,+BM9)</f>
        <v>0</v>
      </c>
      <c r="BH9" s="141">
        <f aca="true" t="shared" si="27" ref="BH9:BH22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2">SUM(BP9,BU9,BY9,BZ9,CF9)</f>
        <v>258884</v>
      </c>
      <c r="BP9" s="141">
        <f aca="true" t="shared" si="29" ref="BP9:BP22">SUM(BQ9:BT9)</f>
        <v>60147</v>
      </c>
      <c r="BQ9" s="141">
        <v>60147</v>
      </c>
      <c r="BR9" s="141">
        <v>0</v>
      </c>
      <c r="BS9" s="141">
        <v>0</v>
      </c>
      <c r="BT9" s="141">
        <v>0</v>
      </c>
      <c r="BU9" s="141">
        <f aca="true" t="shared" si="30" ref="BU9:BU22">SUM(BV9:BX9)</f>
        <v>198737</v>
      </c>
      <c r="BV9" s="141">
        <v>0</v>
      </c>
      <c r="BW9" s="141">
        <v>198737</v>
      </c>
      <c r="BX9" s="141">
        <v>0</v>
      </c>
      <c r="BY9" s="141">
        <v>0</v>
      </c>
      <c r="BZ9" s="141">
        <f aca="true" t="shared" si="31" ref="BZ9:BZ22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22">SUM(BG9,+BO9,+CG9)</f>
        <v>258884</v>
      </c>
      <c r="CI9" s="141">
        <f aca="true" t="shared" si="33" ref="CI9:CI22">SUM(AE9,+BG9)</f>
        <v>0</v>
      </c>
      <c r="CJ9" s="141">
        <f aca="true" t="shared" si="34" ref="CJ9:CJ22">SUM(AF9,+BH9)</f>
        <v>0</v>
      </c>
      <c r="CK9" s="141">
        <f aca="true" t="shared" si="35" ref="CK9:CK22">SUM(AG9,+BI9)</f>
        <v>0</v>
      </c>
      <c r="CL9" s="141">
        <f aca="true" t="shared" si="36" ref="CL9:CL22">SUM(AH9,+BJ9)</f>
        <v>0</v>
      </c>
      <c r="CM9" s="141">
        <f aca="true" t="shared" si="37" ref="CM9:CM22">SUM(AI9,+BK9)</f>
        <v>0</v>
      </c>
      <c r="CN9" s="141">
        <f aca="true" t="shared" si="38" ref="CN9:CN22">SUM(AJ9,+BL9)</f>
        <v>0</v>
      </c>
      <c r="CO9" s="141">
        <f aca="true" t="shared" si="39" ref="CO9:CO22">SUM(AK9,+BM9)</f>
        <v>0</v>
      </c>
      <c r="CP9" s="141">
        <f aca="true" t="shared" si="40" ref="CP9:CP22">SUM(AL9,+BN9)</f>
        <v>0</v>
      </c>
      <c r="CQ9" s="141">
        <f aca="true" t="shared" si="41" ref="CQ9:CQ22">SUM(AM9,+BO9)</f>
        <v>258884</v>
      </c>
      <c r="CR9" s="141">
        <f aca="true" t="shared" si="42" ref="CR9:CR22">SUM(AN9,+BP9)</f>
        <v>60147</v>
      </c>
      <c r="CS9" s="141">
        <f aca="true" t="shared" si="43" ref="CS9:CS22">SUM(AO9,+BQ9)</f>
        <v>60147</v>
      </c>
      <c r="CT9" s="141">
        <f aca="true" t="shared" si="44" ref="CT9:CT22">SUM(AP9,+BR9)</f>
        <v>0</v>
      </c>
      <c r="CU9" s="141">
        <f aca="true" t="shared" si="45" ref="CU9:CU22">SUM(AQ9,+BS9)</f>
        <v>0</v>
      </c>
      <c r="CV9" s="141">
        <f aca="true" t="shared" si="46" ref="CV9:CV22">SUM(AR9,+BT9)</f>
        <v>0</v>
      </c>
      <c r="CW9" s="141">
        <f aca="true" t="shared" si="47" ref="CW9:CW22">SUM(AS9,+BU9)</f>
        <v>198737</v>
      </c>
      <c r="CX9" s="141">
        <f aca="true" t="shared" si="48" ref="CX9:CX22">SUM(AT9,+BV9)</f>
        <v>0</v>
      </c>
      <c r="CY9" s="141">
        <f aca="true" t="shared" si="49" ref="CY9:CY22">SUM(AU9,+BW9)</f>
        <v>198737</v>
      </c>
      <c r="CZ9" s="141">
        <f aca="true" t="shared" si="50" ref="CZ9:CZ22">SUM(AV9,+BX9)</f>
        <v>0</v>
      </c>
      <c r="DA9" s="141">
        <f aca="true" t="shared" si="51" ref="DA9:DA22">SUM(AW9,+BY9)</f>
        <v>0</v>
      </c>
      <c r="DB9" s="141">
        <f aca="true" t="shared" si="52" ref="DB9:DB22">SUM(AX9,+BZ9)</f>
        <v>0</v>
      </c>
      <c r="DC9" s="141">
        <f aca="true" t="shared" si="53" ref="DC9:DC22">SUM(AY9,+CA9)</f>
        <v>0</v>
      </c>
      <c r="DD9" s="141">
        <f aca="true" t="shared" si="54" ref="DD9:DD22">SUM(AZ9,+CB9)</f>
        <v>0</v>
      </c>
      <c r="DE9" s="141">
        <f aca="true" t="shared" si="55" ref="DE9:DE22">SUM(BA9,+CC9)</f>
        <v>0</v>
      </c>
      <c r="DF9" s="141">
        <f aca="true" t="shared" si="56" ref="DF9:DF22">SUM(BB9,+CD9)</f>
        <v>0</v>
      </c>
      <c r="DG9" s="141">
        <f aca="true" t="shared" si="57" ref="DG9:DG22">SUM(BC9,+CE9)</f>
        <v>0</v>
      </c>
      <c r="DH9" s="141">
        <f aca="true" t="shared" si="58" ref="DH9:DH22">SUM(BD9,+CF9)</f>
        <v>0</v>
      </c>
      <c r="DI9" s="141">
        <f aca="true" t="shared" si="59" ref="DI9:DI22">SUM(BE9,+CG9)</f>
        <v>0</v>
      </c>
      <c r="DJ9" s="141">
        <f aca="true" t="shared" si="60" ref="DJ9:DJ22">SUM(BF9,+CH9)</f>
        <v>258884</v>
      </c>
    </row>
    <row r="10" spans="1:114" ht="12" customHeight="1">
      <c r="A10" s="142" t="s">
        <v>117</v>
      </c>
      <c r="B10" s="140" t="s">
        <v>398</v>
      </c>
      <c r="C10" s="142" t="s">
        <v>413</v>
      </c>
      <c r="D10" s="141">
        <f t="shared" si="6"/>
        <v>71743</v>
      </c>
      <c r="E10" s="141">
        <f t="shared" si="7"/>
        <v>35179</v>
      </c>
      <c r="F10" s="141">
        <v>0</v>
      </c>
      <c r="G10" s="141">
        <v>0</v>
      </c>
      <c r="H10" s="141">
        <v>0</v>
      </c>
      <c r="I10" s="141">
        <v>35179</v>
      </c>
      <c r="J10" s="141">
        <v>73355</v>
      </c>
      <c r="K10" s="141">
        <v>0</v>
      </c>
      <c r="L10" s="141">
        <v>36564</v>
      </c>
      <c r="M10" s="141">
        <f t="shared" si="8"/>
        <v>90351</v>
      </c>
      <c r="N10" s="141">
        <f t="shared" si="9"/>
        <v>90351</v>
      </c>
      <c r="O10" s="141">
        <v>0</v>
      </c>
      <c r="P10" s="141">
        <v>0</v>
      </c>
      <c r="Q10" s="141">
        <v>0</v>
      </c>
      <c r="R10" s="141">
        <v>90351</v>
      </c>
      <c r="S10" s="141">
        <v>53022</v>
      </c>
      <c r="T10" s="141">
        <v>0</v>
      </c>
      <c r="U10" s="141">
        <v>0</v>
      </c>
      <c r="V10" s="141">
        <f t="shared" si="10"/>
        <v>162094</v>
      </c>
      <c r="W10" s="141">
        <f t="shared" si="11"/>
        <v>125530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125530</v>
      </c>
      <c r="AB10" s="141">
        <f t="shared" si="16"/>
        <v>126377</v>
      </c>
      <c r="AC10" s="141">
        <f t="shared" si="17"/>
        <v>0</v>
      </c>
      <c r="AD10" s="141">
        <f t="shared" si="18"/>
        <v>36564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139406</v>
      </c>
      <c r="AN10" s="141">
        <f t="shared" si="22"/>
        <v>62053</v>
      </c>
      <c r="AO10" s="141">
        <v>22786</v>
      </c>
      <c r="AP10" s="141">
        <v>0</v>
      </c>
      <c r="AQ10" s="141">
        <v>32691</v>
      </c>
      <c r="AR10" s="141">
        <v>6576</v>
      </c>
      <c r="AS10" s="141">
        <f t="shared" si="23"/>
        <v>72692</v>
      </c>
      <c r="AT10" s="141">
        <v>0</v>
      </c>
      <c r="AU10" s="141">
        <v>68273</v>
      </c>
      <c r="AV10" s="141">
        <v>4419</v>
      </c>
      <c r="AW10" s="141">
        <v>0</v>
      </c>
      <c r="AX10" s="141">
        <f t="shared" si="24"/>
        <v>4661</v>
      </c>
      <c r="AY10" s="141">
        <v>0</v>
      </c>
      <c r="AZ10" s="141">
        <v>3663</v>
      </c>
      <c r="BA10" s="141">
        <v>998</v>
      </c>
      <c r="BB10" s="141">
        <v>0</v>
      </c>
      <c r="BC10" s="141"/>
      <c r="BD10" s="141">
        <v>0</v>
      </c>
      <c r="BE10" s="141">
        <v>5692</v>
      </c>
      <c r="BF10" s="141">
        <f t="shared" si="25"/>
        <v>145098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134484</v>
      </c>
      <c r="BP10" s="141">
        <f t="shared" si="29"/>
        <v>44334</v>
      </c>
      <c r="BQ10" s="141">
        <v>44334</v>
      </c>
      <c r="BR10" s="141">
        <v>0</v>
      </c>
      <c r="BS10" s="141">
        <v>0</v>
      </c>
      <c r="BT10" s="141">
        <v>0</v>
      </c>
      <c r="BU10" s="141">
        <f t="shared" si="30"/>
        <v>20786</v>
      </c>
      <c r="BV10" s="141">
        <v>0</v>
      </c>
      <c r="BW10" s="141">
        <v>20786</v>
      </c>
      <c r="BX10" s="141">
        <v>0</v>
      </c>
      <c r="BY10" s="141">
        <v>0</v>
      </c>
      <c r="BZ10" s="141">
        <f t="shared" si="31"/>
        <v>69221</v>
      </c>
      <c r="CA10" s="141">
        <v>69221</v>
      </c>
      <c r="CB10" s="141">
        <v>0</v>
      </c>
      <c r="CC10" s="141">
        <v>0</v>
      </c>
      <c r="CD10" s="141">
        <v>0</v>
      </c>
      <c r="CE10" s="141"/>
      <c r="CF10" s="141">
        <v>143</v>
      </c>
      <c r="CG10" s="141">
        <v>8889</v>
      </c>
      <c r="CH10" s="141">
        <f t="shared" si="32"/>
        <v>143373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273890</v>
      </c>
      <c r="CR10" s="141">
        <f t="shared" si="42"/>
        <v>106387</v>
      </c>
      <c r="CS10" s="141">
        <f t="shared" si="43"/>
        <v>67120</v>
      </c>
      <c r="CT10" s="141">
        <f t="shared" si="44"/>
        <v>0</v>
      </c>
      <c r="CU10" s="141">
        <f t="shared" si="45"/>
        <v>32691</v>
      </c>
      <c r="CV10" s="141">
        <f t="shared" si="46"/>
        <v>6576</v>
      </c>
      <c r="CW10" s="141">
        <f t="shared" si="47"/>
        <v>93478</v>
      </c>
      <c r="CX10" s="141">
        <f t="shared" si="48"/>
        <v>0</v>
      </c>
      <c r="CY10" s="141">
        <f t="shared" si="49"/>
        <v>89059</v>
      </c>
      <c r="CZ10" s="141">
        <f t="shared" si="50"/>
        <v>4419</v>
      </c>
      <c r="DA10" s="141">
        <f t="shared" si="51"/>
        <v>0</v>
      </c>
      <c r="DB10" s="141">
        <f t="shared" si="52"/>
        <v>73882</v>
      </c>
      <c r="DC10" s="141">
        <f t="shared" si="53"/>
        <v>69221</v>
      </c>
      <c r="DD10" s="141">
        <f t="shared" si="54"/>
        <v>3663</v>
      </c>
      <c r="DE10" s="141">
        <f t="shared" si="55"/>
        <v>998</v>
      </c>
      <c r="DF10" s="141">
        <f t="shared" si="56"/>
        <v>0</v>
      </c>
      <c r="DG10" s="141">
        <f t="shared" si="57"/>
        <v>0</v>
      </c>
      <c r="DH10" s="141">
        <f t="shared" si="58"/>
        <v>143</v>
      </c>
      <c r="DI10" s="141">
        <f t="shared" si="59"/>
        <v>14581</v>
      </c>
      <c r="DJ10" s="141">
        <f t="shared" si="60"/>
        <v>288471</v>
      </c>
    </row>
    <row r="11" spans="1:114" ht="12" customHeight="1">
      <c r="A11" s="142" t="s">
        <v>117</v>
      </c>
      <c r="B11" s="140" t="s">
        <v>399</v>
      </c>
      <c r="C11" s="142" t="s">
        <v>414</v>
      </c>
      <c r="D11" s="141">
        <f t="shared" si="6"/>
        <v>27158</v>
      </c>
      <c r="E11" s="141">
        <f t="shared" si="7"/>
        <v>15945</v>
      </c>
      <c r="F11" s="141">
        <v>0</v>
      </c>
      <c r="G11" s="141">
        <v>0</v>
      </c>
      <c r="H11" s="141">
        <v>0</v>
      </c>
      <c r="I11" s="141">
        <v>15945</v>
      </c>
      <c r="J11" s="141">
        <v>346310</v>
      </c>
      <c r="K11" s="141">
        <v>0</v>
      </c>
      <c r="L11" s="141">
        <v>11213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27158</v>
      </c>
      <c r="W11" s="141">
        <f t="shared" si="11"/>
        <v>15945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15945</v>
      </c>
      <c r="AB11" s="141">
        <f t="shared" si="16"/>
        <v>346310</v>
      </c>
      <c r="AC11" s="141">
        <f t="shared" si="17"/>
        <v>0</v>
      </c>
      <c r="AD11" s="141">
        <f t="shared" si="18"/>
        <v>11213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373468</v>
      </c>
      <c r="AN11" s="141">
        <f t="shared" si="22"/>
        <v>124631</v>
      </c>
      <c r="AO11" s="141">
        <v>10986</v>
      </c>
      <c r="AP11" s="141">
        <v>0</v>
      </c>
      <c r="AQ11" s="141">
        <v>113645</v>
      </c>
      <c r="AR11" s="141">
        <v>0</v>
      </c>
      <c r="AS11" s="141">
        <f t="shared" si="23"/>
        <v>218280</v>
      </c>
      <c r="AT11" s="141">
        <v>0</v>
      </c>
      <c r="AU11" s="141">
        <v>218280</v>
      </c>
      <c r="AV11" s="141">
        <v>0</v>
      </c>
      <c r="AW11" s="141">
        <v>0</v>
      </c>
      <c r="AX11" s="141">
        <f t="shared" si="24"/>
        <v>30557</v>
      </c>
      <c r="AY11" s="141">
        <v>0</v>
      </c>
      <c r="AZ11" s="141">
        <v>0</v>
      </c>
      <c r="BA11" s="141">
        <v>30557</v>
      </c>
      <c r="BB11" s="141">
        <v>0</v>
      </c>
      <c r="BC11" s="141"/>
      <c r="BD11" s="141">
        <v>0</v>
      </c>
      <c r="BE11" s="141">
        <v>0</v>
      </c>
      <c r="BF11" s="141">
        <f t="shared" si="25"/>
        <v>373468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373468</v>
      </c>
      <c r="CR11" s="141">
        <f t="shared" si="42"/>
        <v>124631</v>
      </c>
      <c r="CS11" s="141">
        <f t="shared" si="43"/>
        <v>10986</v>
      </c>
      <c r="CT11" s="141">
        <f t="shared" si="44"/>
        <v>0</v>
      </c>
      <c r="CU11" s="141">
        <f t="shared" si="45"/>
        <v>113645</v>
      </c>
      <c r="CV11" s="141">
        <f t="shared" si="46"/>
        <v>0</v>
      </c>
      <c r="CW11" s="141">
        <f t="shared" si="47"/>
        <v>218280</v>
      </c>
      <c r="CX11" s="141">
        <f t="shared" si="48"/>
        <v>0</v>
      </c>
      <c r="CY11" s="141">
        <f t="shared" si="49"/>
        <v>218280</v>
      </c>
      <c r="CZ11" s="141">
        <f t="shared" si="50"/>
        <v>0</v>
      </c>
      <c r="DA11" s="141">
        <f t="shared" si="51"/>
        <v>0</v>
      </c>
      <c r="DB11" s="141">
        <f t="shared" si="52"/>
        <v>30557</v>
      </c>
      <c r="DC11" s="141">
        <f t="shared" si="53"/>
        <v>0</v>
      </c>
      <c r="DD11" s="141">
        <f t="shared" si="54"/>
        <v>0</v>
      </c>
      <c r="DE11" s="141">
        <f t="shared" si="55"/>
        <v>30557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373468</v>
      </c>
    </row>
    <row r="12" spans="1:114" ht="12" customHeight="1">
      <c r="A12" s="142" t="s">
        <v>117</v>
      </c>
      <c r="B12" s="140" t="s">
        <v>400</v>
      </c>
      <c r="C12" s="142" t="s">
        <v>415</v>
      </c>
      <c r="D12" s="141">
        <f t="shared" si="6"/>
        <v>158116</v>
      </c>
      <c r="E12" s="141">
        <f t="shared" si="7"/>
        <v>124621</v>
      </c>
      <c r="F12" s="141">
        <v>0</v>
      </c>
      <c r="G12" s="141">
        <v>0</v>
      </c>
      <c r="H12" s="141">
        <v>0</v>
      </c>
      <c r="I12" s="141">
        <v>104621</v>
      </c>
      <c r="J12" s="141">
        <v>617489</v>
      </c>
      <c r="K12" s="141">
        <v>20000</v>
      </c>
      <c r="L12" s="141">
        <v>33495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158116</v>
      </c>
      <c r="W12" s="141">
        <f t="shared" si="11"/>
        <v>124621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104621</v>
      </c>
      <c r="AB12" s="141">
        <f t="shared" si="16"/>
        <v>617489</v>
      </c>
      <c r="AC12" s="141">
        <f t="shared" si="17"/>
        <v>20000</v>
      </c>
      <c r="AD12" s="141">
        <f t="shared" si="18"/>
        <v>33495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742418</v>
      </c>
      <c r="AN12" s="141">
        <f t="shared" si="22"/>
        <v>68621</v>
      </c>
      <c r="AO12" s="141">
        <v>35743</v>
      </c>
      <c r="AP12" s="141">
        <v>0</v>
      </c>
      <c r="AQ12" s="141">
        <v>32878</v>
      </c>
      <c r="AR12" s="141">
        <v>0</v>
      </c>
      <c r="AS12" s="141">
        <f t="shared" si="23"/>
        <v>254041</v>
      </c>
      <c r="AT12" s="141">
        <v>0</v>
      </c>
      <c r="AU12" s="141">
        <v>239620</v>
      </c>
      <c r="AV12" s="141">
        <v>14421</v>
      </c>
      <c r="AW12" s="141">
        <v>0</v>
      </c>
      <c r="AX12" s="141">
        <f t="shared" si="24"/>
        <v>419756</v>
      </c>
      <c r="AY12" s="141">
        <v>0</v>
      </c>
      <c r="AZ12" s="141">
        <v>364975</v>
      </c>
      <c r="BA12" s="141">
        <v>54781</v>
      </c>
      <c r="BB12" s="141">
        <v>0</v>
      </c>
      <c r="BC12" s="141"/>
      <c r="BD12" s="141">
        <v>0</v>
      </c>
      <c r="BE12" s="141">
        <v>33187</v>
      </c>
      <c r="BF12" s="141">
        <f t="shared" si="25"/>
        <v>775605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742418</v>
      </c>
      <c r="CR12" s="141">
        <f t="shared" si="42"/>
        <v>68621</v>
      </c>
      <c r="CS12" s="141">
        <f t="shared" si="43"/>
        <v>35743</v>
      </c>
      <c r="CT12" s="141">
        <f t="shared" si="44"/>
        <v>0</v>
      </c>
      <c r="CU12" s="141">
        <f t="shared" si="45"/>
        <v>32878</v>
      </c>
      <c r="CV12" s="141">
        <f t="shared" si="46"/>
        <v>0</v>
      </c>
      <c r="CW12" s="141">
        <f t="shared" si="47"/>
        <v>254041</v>
      </c>
      <c r="CX12" s="141">
        <f t="shared" si="48"/>
        <v>0</v>
      </c>
      <c r="CY12" s="141">
        <f t="shared" si="49"/>
        <v>239620</v>
      </c>
      <c r="CZ12" s="141">
        <f t="shared" si="50"/>
        <v>14421</v>
      </c>
      <c r="DA12" s="141">
        <f t="shared" si="51"/>
        <v>0</v>
      </c>
      <c r="DB12" s="141">
        <f t="shared" si="52"/>
        <v>419756</v>
      </c>
      <c r="DC12" s="141">
        <f t="shared" si="53"/>
        <v>0</v>
      </c>
      <c r="DD12" s="141">
        <f t="shared" si="54"/>
        <v>364975</v>
      </c>
      <c r="DE12" s="141">
        <f t="shared" si="55"/>
        <v>54781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33187</v>
      </c>
      <c r="DJ12" s="141">
        <f t="shared" si="60"/>
        <v>775605</v>
      </c>
    </row>
    <row r="13" spans="1:114" ht="12" customHeight="1">
      <c r="A13" s="142" t="s">
        <v>117</v>
      </c>
      <c r="B13" s="140" t="s">
        <v>401</v>
      </c>
      <c r="C13" s="142" t="s">
        <v>416</v>
      </c>
      <c r="D13" s="141">
        <f t="shared" si="6"/>
        <v>2346</v>
      </c>
      <c r="E13" s="141">
        <f t="shared" si="7"/>
        <v>2346</v>
      </c>
      <c r="F13" s="141">
        <v>0</v>
      </c>
      <c r="G13" s="141">
        <v>0</v>
      </c>
      <c r="H13" s="141">
        <v>0</v>
      </c>
      <c r="I13" s="141">
        <v>0</v>
      </c>
      <c r="J13" s="141">
        <v>34361</v>
      </c>
      <c r="K13" s="141">
        <v>2346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2346</v>
      </c>
      <c r="W13" s="141">
        <f t="shared" si="11"/>
        <v>2346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34361</v>
      </c>
      <c r="AC13" s="141">
        <f t="shared" si="17"/>
        <v>2346</v>
      </c>
      <c r="AD13" s="141">
        <f t="shared" si="18"/>
        <v>0</v>
      </c>
      <c r="AE13" s="141">
        <f t="shared" si="19"/>
        <v>1332</v>
      </c>
      <c r="AF13" s="141">
        <f t="shared" si="20"/>
        <v>1332</v>
      </c>
      <c r="AG13" s="141">
        <v>0</v>
      </c>
      <c r="AH13" s="141">
        <v>1332</v>
      </c>
      <c r="AI13" s="141">
        <v>0</v>
      </c>
      <c r="AJ13" s="141">
        <v>0</v>
      </c>
      <c r="AK13" s="141">
        <v>0</v>
      </c>
      <c r="AL13" s="141"/>
      <c r="AM13" s="141">
        <f t="shared" si="21"/>
        <v>35375</v>
      </c>
      <c r="AN13" s="141">
        <f t="shared" si="22"/>
        <v>23640</v>
      </c>
      <c r="AO13" s="141">
        <v>16912</v>
      </c>
      <c r="AP13" s="141">
        <v>0</v>
      </c>
      <c r="AQ13" s="141">
        <v>6728</v>
      </c>
      <c r="AR13" s="141">
        <v>0</v>
      </c>
      <c r="AS13" s="141">
        <f t="shared" si="23"/>
        <v>11541</v>
      </c>
      <c r="AT13" s="141">
        <v>0</v>
      </c>
      <c r="AU13" s="141">
        <v>11541</v>
      </c>
      <c r="AV13" s="141">
        <v>0</v>
      </c>
      <c r="AW13" s="141">
        <v>0</v>
      </c>
      <c r="AX13" s="141">
        <f t="shared" si="24"/>
        <v>194</v>
      </c>
      <c r="AY13" s="141">
        <v>0</v>
      </c>
      <c r="AZ13" s="141">
        <v>194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36707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1332</v>
      </c>
      <c r="CJ13" s="141">
        <f t="shared" si="34"/>
        <v>1332</v>
      </c>
      <c r="CK13" s="141">
        <f t="shared" si="35"/>
        <v>0</v>
      </c>
      <c r="CL13" s="141">
        <f t="shared" si="36"/>
        <v>1332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35375</v>
      </c>
      <c r="CR13" s="141">
        <f t="shared" si="42"/>
        <v>23640</v>
      </c>
      <c r="CS13" s="141">
        <f t="shared" si="43"/>
        <v>16912</v>
      </c>
      <c r="CT13" s="141">
        <f t="shared" si="44"/>
        <v>0</v>
      </c>
      <c r="CU13" s="141">
        <f t="shared" si="45"/>
        <v>6728</v>
      </c>
      <c r="CV13" s="141">
        <f t="shared" si="46"/>
        <v>0</v>
      </c>
      <c r="CW13" s="141">
        <f t="shared" si="47"/>
        <v>11541</v>
      </c>
      <c r="CX13" s="141">
        <f t="shared" si="48"/>
        <v>0</v>
      </c>
      <c r="CY13" s="141">
        <f t="shared" si="49"/>
        <v>11541</v>
      </c>
      <c r="CZ13" s="141">
        <f t="shared" si="50"/>
        <v>0</v>
      </c>
      <c r="DA13" s="141">
        <f t="shared" si="51"/>
        <v>0</v>
      </c>
      <c r="DB13" s="141">
        <f t="shared" si="52"/>
        <v>194</v>
      </c>
      <c r="DC13" s="141">
        <f t="shared" si="53"/>
        <v>0</v>
      </c>
      <c r="DD13" s="141">
        <f t="shared" si="54"/>
        <v>194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36707</v>
      </c>
    </row>
    <row r="14" spans="1:114" ht="12" customHeight="1">
      <c r="A14" s="142" t="s">
        <v>117</v>
      </c>
      <c r="B14" s="140" t="s">
        <v>402</v>
      </c>
      <c r="C14" s="142" t="s">
        <v>417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81465</v>
      </c>
      <c r="K14" s="141">
        <v>0</v>
      </c>
      <c r="L14" s="141">
        <v>0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0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81465</v>
      </c>
      <c r="AC14" s="141">
        <f t="shared" si="17"/>
        <v>0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81465</v>
      </c>
      <c r="AN14" s="141">
        <f t="shared" si="22"/>
        <v>81465</v>
      </c>
      <c r="AO14" s="141">
        <v>12159</v>
      </c>
      <c r="AP14" s="141">
        <v>0</v>
      </c>
      <c r="AQ14" s="141">
        <v>69306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81465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81465</v>
      </c>
      <c r="CR14" s="141">
        <f t="shared" si="42"/>
        <v>81465</v>
      </c>
      <c r="CS14" s="141">
        <f t="shared" si="43"/>
        <v>12159</v>
      </c>
      <c r="CT14" s="141">
        <f t="shared" si="44"/>
        <v>0</v>
      </c>
      <c r="CU14" s="141">
        <f t="shared" si="45"/>
        <v>69306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81465</v>
      </c>
    </row>
    <row r="15" spans="1:114" ht="12" customHeight="1">
      <c r="A15" s="142" t="s">
        <v>117</v>
      </c>
      <c r="B15" s="140" t="s">
        <v>403</v>
      </c>
      <c r="C15" s="142" t="s">
        <v>418</v>
      </c>
      <c r="D15" s="141">
        <f t="shared" si="6"/>
        <v>67676</v>
      </c>
      <c r="E15" s="141">
        <f t="shared" si="7"/>
        <v>64876</v>
      </c>
      <c r="F15" s="141">
        <v>0</v>
      </c>
      <c r="G15" s="141">
        <v>0</v>
      </c>
      <c r="H15" s="141">
        <v>0</v>
      </c>
      <c r="I15" s="141">
        <v>32715</v>
      </c>
      <c r="J15" s="141">
        <v>277901</v>
      </c>
      <c r="K15" s="141">
        <v>32161</v>
      </c>
      <c r="L15" s="141">
        <v>2800</v>
      </c>
      <c r="M15" s="141">
        <f t="shared" si="8"/>
        <v>45621</v>
      </c>
      <c r="N15" s="141">
        <f t="shared" si="9"/>
        <v>44421</v>
      </c>
      <c r="O15" s="141">
        <v>0</v>
      </c>
      <c r="P15" s="141">
        <v>0</v>
      </c>
      <c r="Q15" s="141">
        <v>0</v>
      </c>
      <c r="R15" s="141">
        <v>44011</v>
      </c>
      <c r="S15" s="141">
        <v>93864</v>
      </c>
      <c r="T15" s="141">
        <v>410</v>
      </c>
      <c r="U15" s="141">
        <v>1200</v>
      </c>
      <c r="V15" s="141">
        <f t="shared" si="10"/>
        <v>113297</v>
      </c>
      <c r="W15" s="141">
        <f t="shared" si="11"/>
        <v>109297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76726</v>
      </c>
      <c r="AB15" s="141">
        <f t="shared" si="16"/>
        <v>371765</v>
      </c>
      <c r="AC15" s="141">
        <f t="shared" si="17"/>
        <v>32571</v>
      </c>
      <c r="AD15" s="141">
        <f t="shared" si="18"/>
        <v>4000</v>
      </c>
      <c r="AE15" s="141">
        <f t="shared" si="19"/>
        <v>29715</v>
      </c>
      <c r="AF15" s="141">
        <f t="shared" si="20"/>
        <v>29715</v>
      </c>
      <c r="AG15" s="141">
        <v>0</v>
      </c>
      <c r="AH15" s="141">
        <v>29715</v>
      </c>
      <c r="AI15" s="141">
        <v>0</v>
      </c>
      <c r="AJ15" s="141">
        <v>0</v>
      </c>
      <c r="AK15" s="141">
        <v>0</v>
      </c>
      <c r="AL15" s="141"/>
      <c r="AM15" s="141">
        <f t="shared" si="21"/>
        <v>279686</v>
      </c>
      <c r="AN15" s="141">
        <f t="shared" si="22"/>
        <v>54583</v>
      </c>
      <c r="AO15" s="141">
        <v>16736</v>
      </c>
      <c r="AP15" s="141">
        <v>0</v>
      </c>
      <c r="AQ15" s="141">
        <v>37847</v>
      </c>
      <c r="AR15" s="141">
        <v>0</v>
      </c>
      <c r="AS15" s="141">
        <f t="shared" si="23"/>
        <v>212514</v>
      </c>
      <c r="AT15" s="141">
        <v>0</v>
      </c>
      <c r="AU15" s="141">
        <v>212514</v>
      </c>
      <c r="AV15" s="141">
        <v>0</v>
      </c>
      <c r="AW15" s="141">
        <v>0</v>
      </c>
      <c r="AX15" s="141">
        <f t="shared" si="24"/>
        <v>12589</v>
      </c>
      <c r="AY15" s="141">
        <v>8880</v>
      </c>
      <c r="AZ15" s="141">
        <v>3709</v>
      </c>
      <c r="BA15" s="141">
        <v>0</v>
      </c>
      <c r="BB15" s="141">
        <v>0</v>
      </c>
      <c r="BC15" s="141"/>
      <c r="BD15" s="141">
        <v>0</v>
      </c>
      <c r="BE15" s="141">
        <v>36176</v>
      </c>
      <c r="BF15" s="141">
        <f t="shared" si="25"/>
        <v>345577</v>
      </c>
      <c r="BG15" s="141">
        <f t="shared" si="26"/>
        <v>837</v>
      </c>
      <c r="BH15" s="141">
        <f t="shared" si="27"/>
        <v>837</v>
      </c>
      <c r="BI15" s="141">
        <v>0</v>
      </c>
      <c r="BJ15" s="141">
        <v>837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133702</v>
      </c>
      <c r="BP15" s="141">
        <f t="shared" si="29"/>
        <v>35321</v>
      </c>
      <c r="BQ15" s="141">
        <v>9563</v>
      </c>
      <c r="BR15" s="141">
        <v>0</v>
      </c>
      <c r="BS15" s="141">
        <v>25758</v>
      </c>
      <c r="BT15" s="141">
        <v>0</v>
      </c>
      <c r="BU15" s="141">
        <f t="shared" si="30"/>
        <v>87671</v>
      </c>
      <c r="BV15" s="141">
        <v>0</v>
      </c>
      <c r="BW15" s="141">
        <v>87671</v>
      </c>
      <c r="BX15" s="141">
        <v>0</v>
      </c>
      <c r="BY15" s="141">
        <v>0</v>
      </c>
      <c r="BZ15" s="141">
        <f t="shared" si="31"/>
        <v>10710</v>
      </c>
      <c r="CA15" s="141">
        <v>0</v>
      </c>
      <c r="CB15" s="141">
        <v>9187</v>
      </c>
      <c r="CC15" s="141">
        <v>0</v>
      </c>
      <c r="CD15" s="141">
        <v>1523</v>
      </c>
      <c r="CE15" s="141"/>
      <c r="CF15" s="141">
        <v>0</v>
      </c>
      <c r="CG15" s="141">
        <v>4946</v>
      </c>
      <c r="CH15" s="141">
        <f t="shared" si="32"/>
        <v>139485</v>
      </c>
      <c r="CI15" s="141">
        <f t="shared" si="33"/>
        <v>30552</v>
      </c>
      <c r="CJ15" s="141">
        <f t="shared" si="34"/>
        <v>30552</v>
      </c>
      <c r="CK15" s="141">
        <f t="shared" si="35"/>
        <v>0</v>
      </c>
      <c r="CL15" s="141">
        <f t="shared" si="36"/>
        <v>30552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413388</v>
      </c>
      <c r="CR15" s="141">
        <f t="shared" si="42"/>
        <v>89904</v>
      </c>
      <c r="CS15" s="141">
        <f t="shared" si="43"/>
        <v>26299</v>
      </c>
      <c r="CT15" s="141">
        <f t="shared" si="44"/>
        <v>0</v>
      </c>
      <c r="CU15" s="141">
        <f t="shared" si="45"/>
        <v>63605</v>
      </c>
      <c r="CV15" s="141">
        <f t="shared" si="46"/>
        <v>0</v>
      </c>
      <c r="CW15" s="141">
        <f t="shared" si="47"/>
        <v>300185</v>
      </c>
      <c r="CX15" s="141">
        <f t="shared" si="48"/>
        <v>0</v>
      </c>
      <c r="CY15" s="141">
        <f t="shared" si="49"/>
        <v>300185</v>
      </c>
      <c r="CZ15" s="141">
        <f t="shared" si="50"/>
        <v>0</v>
      </c>
      <c r="DA15" s="141">
        <f t="shared" si="51"/>
        <v>0</v>
      </c>
      <c r="DB15" s="141">
        <f t="shared" si="52"/>
        <v>23299</v>
      </c>
      <c r="DC15" s="141">
        <f t="shared" si="53"/>
        <v>8880</v>
      </c>
      <c r="DD15" s="141">
        <f t="shared" si="54"/>
        <v>12896</v>
      </c>
      <c r="DE15" s="141">
        <f t="shared" si="55"/>
        <v>0</v>
      </c>
      <c r="DF15" s="141">
        <f t="shared" si="56"/>
        <v>1523</v>
      </c>
      <c r="DG15" s="141">
        <f t="shared" si="57"/>
        <v>0</v>
      </c>
      <c r="DH15" s="141">
        <f t="shared" si="58"/>
        <v>0</v>
      </c>
      <c r="DI15" s="141">
        <f t="shared" si="59"/>
        <v>41122</v>
      </c>
      <c r="DJ15" s="141">
        <f t="shared" si="60"/>
        <v>485062</v>
      </c>
    </row>
    <row r="16" spans="1:114" ht="12" customHeight="1">
      <c r="A16" s="142" t="s">
        <v>117</v>
      </c>
      <c r="B16" s="140" t="s">
        <v>404</v>
      </c>
      <c r="C16" s="142" t="s">
        <v>419</v>
      </c>
      <c r="D16" s="141">
        <f t="shared" si="6"/>
        <v>30916</v>
      </c>
      <c r="E16" s="141">
        <f t="shared" si="7"/>
        <v>28358</v>
      </c>
      <c r="F16" s="141">
        <v>0</v>
      </c>
      <c r="G16" s="141">
        <v>0</v>
      </c>
      <c r="H16" s="141">
        <v>0</v>
      </c>
      <c r="I16" s="141">
        <v>4053</v>
      </c>
      <c r="J16" s="141">
        <v>55928</v>
      </c>
      <c r="K16" s="141">
        <v>24305</v>
      </c>
      <c r="L16" s="141">
        <v>2558</v>
      </c>
      <c r="M16" s="141">
        <f t="shared" si="8"/>
        <v>6248</v>
      </c>
      <c r="N16" s="141">
        <f t="shared" si="9"/>
        <v>6248</v>
      </c>
      <c r="O16" s="141">
        <v>0</v>
      </c>
      <c r="P16" s="141">
        <v>0</v>
      </c>
      <c r="Q16" s="141">
        <v>0</v>
      </c>
      <c r="R16" s="141">
        <v>6248</v>
      </c>
      <c r="S16" s="141">
        <v>137796</v>
      </c>
      <c r="T16" s="141">
        <v>0</v>
      </c>
      <c r="U16" s="141">
        <v>0</v>
      </c>
      <c r="V16" s="141">
        <f t="shared" si="10"/>
        <v>37164</v>
      </c>
      <c r="W16" s="141">
        <f t="shared" si="11"/>
        <v>34606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10301</v>
      </c>
      <c r="AB16" s="141">
        <f t="shared" si="16"/>
        <v>193724</v>
      </c>
      <c r="AC16" s="141">
        <f t="shared" si="17"/>
        <v>24305</v>
      </c>
      <c r="AD16" s="141">
        <f t="shared" si="18"/>
        <v>2558</v>
      </c>
      <c r="AE16" s="141">
        <f t="shared" si="19"/>
        <v>2041</v>
      </c>
      <c r="AF16" s="141">
        <f t="shared" si="20"/>
        <v>2041</v>
      </c>
      <c r="AG16" s="141">
        <v>0</v>
      </c>
      <c r="AH16" s="141">
        <v>1520</v>
      </c>
      <c r="AI16" s="141">
        <v>521</v>
      </c>
      <c r="AJ16" s="141">
        <v>0</v>
      </c>
      <c r="AK16" s="141">
        <v>0</v>
      </c>
      <c r="AL16" s="141"/>
      <c r="AM16" s="141">
        <f t="shared" si="21"/>
        <v>82262</v>
      </c>
      <c r="AN16" s="141">
        <f t="shared" si="22"/>
        <v>66750</v>
      </c>
      <c r="AO16" s="141">
        <v>65121</v>
      </c>
      <c r="AP16" s="141">
        <v>0</v>
      </c>
      <c r="AQ16" s="141">
        <v>0</v>
      </c>
      <c r="AR16" s="141">
        <v>1629</v>
      </c>
      <c r="AS16" s="141">
        <f t="shared" si="23"/>
        <v>8945</v>
      </c>
      <c r="AT16" s="141">
        <v>0</v>
      </c>
      <c r="AU16" s="141">
        <v>7972</v>
      </c>
      <c r="AV16" s="141">
        <v>973</v>
      </c>
      <c r="AW16" s="141">
        <v>0</v>
      </c>
      <c r="AX16" s="141">
        <f t="shared" si="24"/>
        <v>6567</v>
      </c>
      <c r="AY16" s="141">
        <v>0</v>
      </c>
      <c r="AZ16" s="141">
        <v>2728</v>
      </c>
      <c r="BA16" s="141">
        <v>2390</v>
      </c>
      <c r="BB16" s="141">
        <v>1449</v>
      </c>
      <c r="BC16" s="141"/>
      <c r="BD16" s="141">
        <v>0</v>
      </c>
      <c r="BE16" s="141">
        <v>2541</v>
      </c>
      <c r="BF16" s="141">
        <f t="shared" si="25"/>
        <v>86844</v>
      </c>
      <c r="BG16" s="141">
        <f t="shared" si="26"/>
        <v>47775</v>
      </c>
      <c r="BH16" s="141">
        <f t="shared" si="27"/>
        <v>47775</v>
      </c>
      <c r="BI16" s="141">
        <v>0</v>
      </c>
      <c r="BJ16" s="141">
        <v>47775</v>
      </c>
      <c r="BK16" s="141">
        <v>0</v>
      </c>
      <c r="BL16" s="141">
        <v>0</v>
      </c>
      <c r="BM16" s="141">
        <v>0</v>
      </c>
      <c r="BN16" s="141"/>
      <c r="BO16" s="141">
        <f t="shared" si="28"/>
        <v>96214</v>
      </c>
      <c r="BP16" s="141">
        <f t="shared" si="29"/>
        <v>10072</v>
      </c>
      <c r="BQ16" s="141">
        <v>10072</v>
      </c>
      <c r="BR16" s="141">
        <v>0</v>
      </c>
      <c r="BS16" s="141">
        <v>0</v>
      </c>
      <c r="BT16" s="141">
        <v>0</v>
      </c>
      <c r="BU16" s="141">
        <f t="shared" si="30"/>
        <v>1486</v>
      </c>
      <c r="BV16" s="141">
        <v>0</v>
      </c>
      <c r="BW16" s="141">
        <v>1486</v>
      </c>
      <c r="BX16" s="141">
        <v>0</v>
      </c>
      <c r="BY16" s="141">
        <v>0</v>
      </c>
      <c r="BZ16" s="141">
        <f t="shared" si="31"/>
        <v>84656</v>
      </c>
      <c r="CA16" s="141">
        <v>0</v>
      </c>
      <c r="CB16" s="141">
        <v>82783</v>
      </c>
      <c r="CC16" s="141">
        <v>0</v>
      </c>
      <c r="CD16" s="141">
        <v>1873</v>
      </c>
      <c r="CE16" s="141"/>
      <c r="CF16" s="141">
        <v>0</v>
      </c>
      <c r="CG16" s="141">
        <v>55</v>
      </c>
      <c r="CH16" s="141">
        <f t="shared" si="32"/>
        <v>144044</v>
      </c>
      <c r="CI16" s="141">
        <f t="shared" si="33"/>
        <v>49816</v>
      </c>
      <c r="CJ16" s="141">
        <f t="shared" si="34"/>
        <v>49816</v>
      </c>
      <c r="CK16" s="141">
        <f t="shared" si="35"/>
        <v>0</v>
      </c>
      <c r="CL16" s="141">
        <f t="shared" si="36"/>
        <v>49295</v>
      </c>
      <c r="CM16" s="141">
        <f t="shared" si="37"/>
        <v>521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178476</v>
      </c>
      <c r="CR16" s="141">
        <f t="shared" si="42"/>
        <v>76822</v>
      </c>
      <c r="CS16" s="141">
        <f t="shared" si="43"/>
        <v>75193</v>
      </c>
      <c r="CT16" s="141">
        <f t="shared" si="44"/>
        <v>0</v>
      </c>
      <c r="CU16" s="141">
        <f t="shared" si="45"/>
        <v>0</v>
      </c>
      <c r="CV16" s="141">
        <f t="shared" si="46"/>
        <v>1629</v>
      </c>
      <c r="CW16" s="141">
        <f t="shared" si="47"/>
        <v>10431</v>
      </c>
      <c r="CX16" s="141">
        <f t="shared" si="48"/>
        <v>0</v>
      </c>
      <c r="CY16" s="141">
        <f t="shared" si="49"/>
        <v>9458</v>
      </c>
      <c r="CZ16" s="141">
        <f t="shared" si="50"/>
        <v>973</v>
      </c>
      <c r="DA16" s="141">
        <f t="shared" si="51"/>
        <v>0</v>
      </c>
      <c r="DB16" s="141">
        <f t="shared" si="52"/>
        <v>91223</v>
      </c>
      <c r="DC16" s="141">
        <f t="shared" si="53"/>
        <v>0</v>
      </c>
      <c r="DD16" s="141">
        <f t="shared" si="54"/>
        <v>85511</v>
      </c>
      <c r="DE16" s="141">
        <f t="shared" si="55"/>
        <v>2390</v>
      </c>
      <c r="DF16" s="141">
        <f t="shared" si="56"/>
        <v>3322</v>
      </c>
      <c r="DG16" s="141">
        <f t="shared" si="57"/>
        <v>0</v>
      </c>
      <c r="DH16" s="141">
        <f t="shared" si="58"/>
        <v>0</v>
      </c>
      <c r="DI16" s="141">
        <f t="shared" si="59"/>
        <v>2596</v>
      </c>
      <c r="DJ16" s="141">
        <f t="shared" si="60"/>
        <v>230888</v>
      </c>
    </row>
    <row r="17" spans="1:114" ht="12" customHeight="1">
      <c r="A17" s="142" t="s">
        <v>117</v>
      </c>
      <c r="B17" s="140" t="s">
        <v>405</v>
      </c>
      <c r="C17" s="142" t="s">
        <v>420</v>
      </c>
      <c r="D17" s="141">
        <f t="shared" si="6"/>
        <v>232344</v>
      </c>
      <c r="E17" s="141">
        <f t="shared" si="7"/>
        <v>181</v>
      </c>
      <c r="F17" s="141">
        <v>0</v>
      </c>
      <c r="G17" s="141">
        <v>0</v>
      </c>
      <c r="H17" s="141">
        <v>0</v>
      </c>
      <c r="I17" s="141">
        <v>171</v>
      </c>
      <c r="J17" s="141">
        <v>50564</v>
      </c>
      <c r="K17" s="141">
        <v>10</v>
      </c>
      <c r="L17" s="141">
        <v>232163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232344</v>
      </c>
      <c r="W17" s="141">
        <f t="shared" si="11"/>
        <v>181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171</v>
      </c>
      <c r="AB17" s="141">
        <f t="shared" si="16"/>
        <v>50564</v>
      </c>
      <c r="AC17" s="141">
        <f t="shared" si="17"/>
        <v>10</v>
      </c>
      <c r="AD17" s="141">
        <f t="shared" si="18"/>
        <v>232163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59168</v>
      </c>
      <c r="AN17" s="141">
        <f t="shared" si="22"/>
        <v>18245</v>
      </c>
      <c r="AO17" s="141">
        <v>18245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40923</v>
      </c>
      <c r="AY17" s="141">
        <v>0</v>
      </c>
      <c r="AZ17" s="141">
        <v>40923</v>
      </c>
      <c r="BA17" s="141">
        <v>0</v>
      </c>
      <c r="BB17" s="141">
        <v>0</v>
      </c>
      <c r="BC17" s="141"/>
      <c r="BD17" s="141">
        <v>0</v>
      </c>
      <c r="BE17" s="141">
        <v>223740</v>
      </c>
      <c r="BF17" s="141">
        <f t="shared" si="25"/>
        <v>282908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59168</v>
      </c>
      <c r="CR17" s="141">
        <f t="shared" si="42"/>
        <v>18245</v>
      </c>
      <c r="CS17" s="141">
        <f t="shared" si="43"/>
        <v>18245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40923</v>
      </c>
      <c r="DC17" s="141">
        <f t="shared" si="53"/>
        <v>0</v>
      </c>
      <c r="DD17" s="141">
        <f t="shared" si="54"/>
        <v>40923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223740</v>
      </c>
      <c r="DJ17" s="141">
        <f t="shared" si="60"/>
        <v>282908</v>
      </c>
    </row>
    <row r="18" spans="1:114" ht="12" customHeight="1">
      <c r="A18" s="142" t="s">
        <v>117</v>
      </c>
      <c r="B18" s="140" t="s">
        <v>406</v>
      </c>
      <c r="C18" s="142" t="s">
        <v>421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23958</v>
      </c>
      <c r="N18" s="141">
        <f t="shared" si="9"/>
        <v>23958</v>
      </c>
      <c r="O18" s="141">
        <v>0</v>
      </c>
      <c r="P18" s="141">
        <v>0</v>
      </c>
      <c r="Q18" s="141">
        <v>0</v>
      </c>
      <c r="R18" s="141">
        <v>23952</v>
      </c>
      <c r="S18" s="141">
        <v>77865</v>
      </c>
      <c r="T18" s="141">
        <v>6</v>
      </c>
      <c r="U18" s="141">
        <v>0</v>
      </c>
      <c r="V18" s="141">
        <f t="shared" si="10"/>
        <v>23958</v>
      </c>
      <c r="W18" s="141">
        <f t="shared" si="11"/>
        <v>23958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23952</v>
      </c>
      <c r="AB18" s="141">
        <f t="shared" si="16"/>
        <v>77865</v>
      </c>
      <c r="AC18" s="141">
        <f t="shared" si="17"/>
        <v>6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99123</v>
      </c>
      <c r="BP18" s="141">
        <f t="shared" si="29"/>
        <v>7950</v>
      </c>
      <c r="BQ18" s="141">
        <v>7950</v>
      </c>
      <c r="BR18" s="141">
        <v>0</v>
      </c>
      <c r="BS18" s="141">
        <v>0</v>
      </c>
      <c r="BT18" s="141">
        <v>0</v>
      </c>
      <c r="BU18" s="141">
        <f t="shared" si="30"/>
        <v>53673</v>
      </c>
      <c r="BV18" s="141">
        <v>0</v>
      </c>
      <c r="BW18" s="141">
        <v>53673</v>
      </c>
      <c r="BX18" s="141">
        <v>0</v>
      </c>
      <c r="BY18" s="141">
        <v>0</v>
      </c>
      <c r="BZ18" s="141">
        <f t="shared" si="31"/>
        <v>37500</v>
      </c>
      <c r="CA18" s="141">
        <v>0</v>
      </c>
      <c r="CB18" s="141">
        <v>37500</v>
      </c>
      <c r="CC18" s="141">
        <v>0</v>
      </c>
      <c r="CD18" s="141">
        <v>0</v>
      </c>
      <c r="CE18" s="141"/>
      <c r="CF18" s="141">
        <v>0</v>
      </c>
      <c r="CG18" s="141">
        <v>2700</v>
      </c>
      <c r="CH18" s="141">
        <f t="shared" si="32"/>
        <v>101823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99123</v>
      </c>
      <c r="CR18" s="141">
        <f t="shared" si="42"/>
        <v>7950</v>
      </c>
      <c r="CS18" s="141">
        <f t="shared" si="43"/>
        <v>7950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53673</v>
      </c>
      <c r="CX18" s="141">
        <f t="shared" si="48"/>
        <v>0</v>
      </c>
      <c r="CY18" s="141">
        <f t="shared" si="49"/>
        <v>53673</v>
      </c>
      <c r="CZ18" s="141">
        <f t="shared" si="50"/>
        <v>0</v>
      </c>
      <c r="DA18" s="141">
        <f t="shared" si="51"/>
        <v>0</v>
      </c>
      <c r="DB18" s="141">
        <f t="shared" si="52"/>
        <v>37500</v>
      </c>
      <c r="DC18" s="141">
        <f t="shared" si="53"/>
        <v>0</v>
      </c>
      <c r="DD18" s="141">
        <f t="shared" si="54"/>
        <v>37500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2700</v>
      </c>
      <c r="DJ18" s="141">
        <f t="shared" si="60"/>
        <v>101823</v>
      </c>
    </row>
    <row r="19" spans="1:114" ht="12" customHeight="1">
      <c r="A19" s="142" t="s">
        <v>117</v>
      </c>
      <c r="B19" s="140" t="s">
        <v>407</v>
      </c>
      <c r="C19" s="142" t="s">
        <v>422</v>
      </c>
      <c r="D19" s="141">
        <f t="shared" si="6"/>
        <v>24033</v>
      </c>
      <c r="E19" s="141">
        <f t="shared" si="7"/>
        <v>24033</v>
      </c>
      <c r="F19" s="141">
        <v>0</v>
      </c>
      <c r="G19" s="141">
        <v>0</v>
      </c>
      <c r="H19" s="141">
        <v>0</v>
      </c>
      <c r="I19" s="141">
        <v>24033</v>
      </c>
      <c r="J19" s="141">
        <v>95486</v>
      </c>
      <c r="K19" s="141">
        <v>0</v>
      </c>
      <c r="L19" s="141">
        <v>0</v>
      </c>
      <c r="M19" s="141">
        <f t="shared" si="8"/>
        <v>20089</v>
      </c>
      <c r="N19" s="141">
        <f t="shared" si="9"/>
        <v>20089</v>
      </c>
      <c r="O19" s="141">
        <v>0</v>
      </c>
      <c r="P19" s="141">
        <v>0</v>
      </c>
      <c r="Q19" s="141">
        <v>0</v>
      </c>
      <c r="R19" s="141">
        <v>20089</v>
      </c>
      <c r="S19" s="141">
        <v>34370</v>
      </c>
      <c r="T19" s="141">
        <v>0</v>
      </c>
      <c r="U19" s="141">
        <v>0</v>
      </c>
      <c r="V19" s="141">
        <f t="shared" si="10"/>
        <v>44122</v>
      </c>
      <c r="W19" s="141">
        <f t="shared" si="11"/>
        <v>44122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44122</v>
      </c>
      <c r="AB19" s="141">
        <f t="shared" si="16"/>
        <v>129856</v>
      </c>
      <c r="AC19" s="141">
        <f t="shared" si="17"/>
        <v>0</v>
      </c>
      <c r="AD19" s="141">
        <f t="shared" si="18"/>
        <v>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119519</v>
      </c>
      <c r="AN19" s="141">
        <f t="shared" si="22"/>
        <v>45269</v>
      </c>
      <c r="AO19" s="141">
        <v>45269</v>
      </c>
      <c r="AP19" s="141">
        <v>0</v>
      </c>
      <c r="AQ19" s="141">
        <v>0</v>
      </c>
      <c r="AR19" s="141">
        <v>0</v>
      </c>
      <c r="AS19" s="141">
        <f t="shared" si="23"/>
        <v>54359</v>
      </c>
      <c r="AT19" s="141">
        <v>0</v>
      </c>
      <c r="AU19" s="141">
        <v>43122</v>
      </c>
      <c r="AV19" s="141">
        <v>11237</v>
      </c>
      <c r="AW19" s="141">
        <v>0</v>
      </c>
      <c r="AX19" s="141">
        <f t="shared" si="24"/>
        <v>19891</v>
      </c>
      <c r="AY19" s="141">
        <v>19891</v>
      </c>
      <c r="AZ19" s="141">
        <v>0</v>
      </c>
      <c r="BA19" s="141">
        <v>0</v>
      </c>
      <c r="BB19" s="141">
        <v>0</v>
      </c>
      <c r="BC19" s="141"/>
      <c r="BD19" s="141">
        <v>0</v>
      </c>
      <c r="BE19" s="141">
        <v>0</v>
      </c>
      <c r="BF19" s="141">
        <f t="shared" si="25"/>
        <v>119519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54459</v>
      </c>
      <c r="BP19" s="141">
        <f t="shared" si="29"/>
        <v>13116</v>
      </c>
      <c r="BQ19" s="141">
        <v>13116</v>
      </c>
      <c r="BR19" s="141">
        <v>0</v>
      </c>
      <c r="BS19" s="141">
        <v>0</v>
      </c>
      <c r="BT19" s="141">
        <v>0</v>
      </c>
      <c r="BU19" s="141">
        <f t="shared" si="30"/>
        <v>41343</v>
      </c>
      <c r="BV19" s="141">
        <v>0</v>
      </c>
      <c r="BW19" s="141">
        <v>41343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54459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173978</v>
      </c>
      <c r="CR19" s="141">
        <f t="shared" si="42"/>
        <v>58385</v>
      </c>
      <c r="CS19" s="141">
        <f t="shared" si="43"/>
        <v>58385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95702</v>
      </c>
      <c r="CX19" s="141">
        <f t="shared" si="48"/>
        <v>0</v>
      </c>
      <c r="CY19" s="141">
        <f t="shared" si="49"/>
        <v>84465</v>
      </c>
      <c r="CZ19" s="141">
        <f t="shared" si="50"/>
        <v>11237</v>
      </c>
      <c r="DA19" s="141">
        <f t="shared" si="51"/>
        <v>0</v>
      </c>
      <c r="DB19" s="141">
        <f t="shared" si="52"/>
        <v>19891</v>
      </c>
      <c r="DC19" s="141">
        <f t="shared" si="53"/>
        <v>19891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173978</v>
      </c>
    </row>
    <row r="20" spans="1:114" ht="12" customHeight="1">
      <c r="A20" s="142" t="s">
        <v>117</v>
      </c>
      <c r="B20" s="140" t="s">
        <v>408</v>
      </c>
      <c r="C20" s="142" t="s">
        <v>423</v>
      </c>
      <c r="D20" s="141">
        <f t="shared" si="6"/>
        <v>59024</v>
      </c>
      <c r="E20" s="141">
        <f t="shared" si="7"/>
        <v>18069</v>
      </c>
      <c r="F20" s="141">
        <v>0</v>
      </c>
      <c r="G20" s="141">
        <v>0</v>
      </c>
      <c r="H20" s="141">
        <v>0</v>
      </c>
      <c r="I20" s="141">
        <v>16218</v>
      </c>
      <c r="J20" s="141">
        <v>434346</v>
      </c>
      <c r="K20" s="141">
        <v>1851</v>
      </c>
      <c r="L20" s="141">
        <v>40955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f t="shared" si="10"/>
        <v>59024</v>
      </c>
      <c r="W20" s="141">
        <f t="shared" si="11"/>
        <v>18069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16218</v>
      </c>
      <c r="AB20" s="141">
        <f t="shared" si="16"/>
        <v>434346</v>
      </c>
      <c r="AC20" s="141">
        <f t="shared" si="17"/>
        <v>1851</v>
      </c>
      <c r="AD20" s="141">
        <f t="shared" si="18"/>
        <v>40955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493370</v>
      </c>
      <c r="AN20" s="141">
        <f t="shared" si="22"/>
        <v>21066</v>
      </c>
      <c r="AO20" s="141">
        <v>21066</v>
      </c>
      <c r="AP20" s="141">
        <v>0</v>
      </c>
      <c r="AQ20" s="141">
        <v>0</v>
      </c>
      <c r="AR20" s="141">
        <v>0</v>
      </c>
      <c r="AS20" s="141">
        <f t="shared" si="23"/>
        <v>60377</v>
      </c>
      <c r="AT20" s="141">
        <v>0</v>
      </c>
      <c r="AU20" s="141">
        <v>60377</v>
      </c>
      <c r="AV20" s="141">
        <v>0</v>
      </c>
      <c r="AW20" s="141">
        <v>0</v>
      </c>
      <c r="AX20" s="141">
        <f t="shared" si="24"/>
        <v>411927</v>
      </c>
      <c r="AY20" s="141">
        <v>0</v>
      </c>
      <c r="AZ20" s="141">
        <v>411927</v>
      </c>
      <c r="BA20" s="141">
        <v>0</v>
      </c>
      <c r="BB20" s="141">
        <v>0</v>
      </c>
      <c r="BC20" s="141"/>
      <c r="BD20" s="141">
        <v>0</v>
      </c>
      <c r="BE20" s="141">
        <v>0</v>
      </c>
      <c r="BF20" s="141">
        <f t="shared" si="25"/>
        <v>493370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493370</v>
      </c>
      <c r="CR20" s="141">
        <f t="shared" si="42"/>
        <v>21066</v>
      </c>
      <c r="CS20" s="141">
        <f t="shared" si="43"/>
        <v>21066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60377</v>
      </c>
      <c r="CX20" s="141">
        <f t="shared" si="48"/>
        <v>0</v>
      </c>
      <c r="CY20" s="141">
        <f t="shared" si="49"/>
        <v>60377</v>
      </c>
      <c r="CZ20" s="141">
        <f t="shared" si="50"/>
        <v>0</v>
      </c>
      <c r="DA20" s="141">
        <f t="shared" si="51"/>
        <v>0</v>
      </c>
      <c r="DB20" s="141">
        <f t="shared" si="52"/>
        <v>411927</v>
      </c>
      <c r="DC20" s="141">
        <f t="shared" si="53"/>
        <v>0</v>
      </c>
      <c r="DD20" s="141">
        <f t="shared" si="54"/>
        <v>411927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493370</v>
      </c>
    </row>
    <row r="21" spans="1:114" ht="12" customHeight="1">
      <c r="A21" s="142" t="s">
        <v>117</v>
      </c>
      <c r="B21" s="140" t="s">
        <v>409</v>
      </c>
      <c r="C21" s="142" t="s">
        <v>424</v>
      </c>
      <c r="D21" s="141">
        <f t="shared" si="6"/>
        <v>2967</v>
      </c>
      <c r="E21" s="141">
        <f t="shared" si="7"/>
        <v>2967</v>
      </c>
      <c r="F21" s="141">
        <v>0</v>
      </c>
      <c r="G21" s="141">
        <v>0</v>
      </c>
      <c r="H21" s="141">
        <v>0</v>
      </c>
      <c r="I21" s="141">
        <v>0</v>
      </c>
      <c r="J21" s="141">
        <v>7251</v>
      </c>
      <c r="K21" s="141">
        <v>2967</v>
      </c>
      <c r="L21" s="141">
        <v>0</v>
      </c>
      <c r="M21" s="141">
        <f t="shared" si="8"/>
        <v>16077</v>
      </c>
      <c r="N21" s="141">
        <f t="shared" si="9"/>
        <v>16077</v>
      </c>
      <c r="O21" s="141">
        <v>0</v>
      </c>
      <c r="P21" s="141">
        <v>0</v>
      </c>
      <c r="Q21" s="141">
        <v>0</v>
      </c>
      <c r="R21" s="141">
        <v>16077</v>
      </c>
      <c r="S21" s="141">
        <v>61529</v>
      </c>
      <c r="T21" s="141">
        <v>0</v>
      </c>
      <c r="U21" s="141">
        <v>0</v>
      </c>
      <c r="V21" s="141">
        <f t="shared" si="10"/>
        <v>19044</v>
      </c>
      <c r="W21" s="141">
        <f t="shared" si="11"/>
        <v>19044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16077</v>
      </c>
      <c r="AB21" s="141">
        <f t="shared" si="16"/>
        <v>68780</v>
      </c>
      <c r="AC21" s="141">
        <f t="shared" si="17"/>
        <v>2967</v>
      </c>
      <c r="AD21" s="141">
        <f t="shared" si="18"/>
        <v>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1">
        <f t="shared" si="21"/>
        <v>10218</v>
      </c>
      <c r="AN21" s="141">
        <f t="shared" si="22"/>
        <v>1219</v>
      </c>
      <c r="AO21" s="141">
        <v>1219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8999</v>
      </c>
      <c r="AY21" s="141">
        <v>0</v>
      </c>
      <c r="AZ21" s="141">
        <v>8999</v>
      </c>
      <c r="BA21" s="141">
        <v>0</v>
      </c>
      <c r="BB21" s="141">
        <v>0</v>
      </c>
      <c r="BC21" s="141"/>
      <c r="BD21" s="141">
        <v>0</v>
      </c>
      <c r="BE21" s="141">
        <v>0</v>
      </c>
      <c r="BF21" s="141">
        <f t="shared" si="25"/>
        <v>10218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77606</v>
      </c>
      <c r="BP21" s="141">
        <f t="shared" si="29"/>
        <v>77606</v>
      </c>
      <c r="BQ21" s="141">
        <v>19095</v>
      </c>
      <c r="BR21" s="141">
        <v>0</v>
      </c>
      <c r="BS21" s="141">
        <v>58511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77606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87824</v>
      </c>
      <c r="CR21" s="141">
        <f t="shared" si="42"/>
        <v>78825</v>
      </c>
      <c r="CS21" s="141">
        <f t="shared" si="43"/>
        <v>20314</v>
      </c>
      <c r="CT21" s="141">
        <f t="shared" si="44"/>
        <v>0</v>
      </c>
      <c r="CU21" s="141">
        <f t="shared" si="45"/>
        <v>58511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8999</v>
      </c>
      <c r="DC21" s="141">
        <f t="shared" si="53"/>
        <v>0</v>
      </c>
      <c r="DD21" s="141">
        <f t="shared" si="54"/>
        <v>8999</v>
      </c>
      <c r="DE21" s="141">
        <f t="shared" si="55"/>
        <v>0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87824</v>
      </c>
    </row>
    <row r="22" spans="1:114" ht="12" customHeight="1">
      <c r="A22" s="142" t="s">
        <v>117</v>
      </c>
      <c r="B22" s="140" t="s">
        <v>410</v>
      </c>
      <c r="C22" s="142" t="s">
        <v>425</v>
      </c>
      <c r="D22" s="141">
        <f t="shared" si="6"/>
        <v>1409749</v>
      </c>
      <c r="E22" s="141">
        <f t="shared" si="7"/>
        <v>1307788</v>
      </c>
      <c r="F22" s="141">
        <v>0</v>
      </c>
      <c r="G22" s="141">
        <v>0</v>
      </c>
      <c r="H22" s="141">
        <v>1170000</v>
      </c>
      <c r="I22" s="141">
        <v>40963</v>
      </c>
      <c r="J22" s="141">
        <v>255753</v>
      </c>
      <c r="K22" s="141">
        <v>96825</v>
      </c>
      <c r="L22" s="141">
        <v>101961</v>
      </c>
      <c r="M22" s="141">
        <f t="shared" si="8"/>
        <v>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f t="shared" si="10"/>
        <v>1409749</v>
      </c>
      <c r="W22" s="141">
        <f t="shared" si="11"/>
        <v>1307788</v>
      </c>
      <c r="X22" s="141">
        <f t="shared" si="12"/>
        <v>0</v>
      </c>
      <c r="Y22" s="141">
        <f t="shared" si="13"/>
        <v>0</v>
      </c>
      <c r="Z22" s="141">
        <f t="shared" si="14"/>
        <v>1170000</v>
      </c>
      <c r="AA22" s="141">
        <f t="shared" si="15"/>
        <v>40963</v>
      </c>
      <c r="AB22" s="141">
        <f t="shared" si="16"/>
        <v>255753</v>
      </c>
      <c r="AC22" s="141">
        <f t="shared" si="17"/>
        <v>96825</v>
      </c>
      <c r="AD22" s="141">
        <f t="shared" si="18"/>
        <v>101961</v>
      </c>
      <c r="AE22" s="141">
        <f t="shared" si="19"/>
        <v>1264201</v>
      </c>
      <c r="AF22" s="141">
        <f t="shared" si="20"/>
        <v>1264201</v>
      </c>
      <c r="AG22" s="141">
        <v>0</v>
      </c>
      <c r="AH22" s="141">
        <v>1264201</v>
      </c>
      <c r="AI22" s="141">
        <v>0</v>
      </c>
      <c r="AJ22" s="141">
        <v>0</v>
      </c>
      <c r="AK22" s="141">
        <v>0</v>
      </c>
      <c r="AL22" s="141"/>
      <c r="AM22" s="141">
        <f t="shared" si="21"/>
        <v>293130</v>
      </c>
      <c r="AN22" s="141">
        <f t="shared" si="22"/>
        <v>58223</v>
      </c>
      <c r="AO22" s="141">
        <v>25147</v>
      </c>
      <c r="AP22" s="141">
        <v>0</v>
      </c>
      <c r="AQ22" s="141">
        <v>33076</v>
      </c>
      <c r="AR22" s="141">
        <v>0</v>
      </c>
      <c r="AS22" s="141">
        <f t="shared" si="23"/>
        <v>106731</v>
      </c>
      <c r="AT22" s="141">
        <v>0</v>
      </c>
      <c r="AU22" s="141">
        <v>106731</v>
      </c>
      <c r="AV22" s="141">
        <v>0</v>
      </c>
      <c r="AW22" s="141">
        <v>0</v>
      </c>
      <c r="AX22" s="141">
        <f t="shared" si="24"/>
        <v>128176</v>
      </c>
      <c r="AY22" s="141">
        <v>0</v>
      </c>
      <c r="AZ22" s="141">
        <v>123185</v>
      </c>
      <c r="BA22" s="141">
        <v>0</v>
      </c>
      <c r="BB22" s="141">
        <v>4991</v>
      </c>
      <c r="BC22" s="141"/>
      <c r="BD22" s="141">
        <v>0</v>
      </c>
      <c r="BE22" s="141">
        <v>108171</v>
      </c>
      <c r="BF22" s="141">
        <f t="shared" si="25"/>
        <v>1665502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/>
      <c r="CF22" s="141">
        <v>0</v>
      </c>
      <c r="CG22" s="141">
        <v>0</v>
      </c>
      <c r="CH22" s="141">
        <f t="shared" si="32"/>
        <v>0</v>
      </c>
      <c r="CI22" s="141">
        <f t="shared" si="33"/>
        <v>1264201</v>
      </c>
      <c r="CJ22" s="141">
        <f t="shared" si="34"/>
        <v>1264201</v>
      </c>
      <c r="CK22" s="141">
        <f t="shared" si="35"/>
        <v>0</v>
      </c>
      <c r="CL22" s="141">
        <f t="shared" si="36"/>
        <v>1264201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293130</v>
      </c>
      <c r="CR22" s="141">
        <f t="shared" si="42"/>
        <v>58223</v>
      </c>
      <c r="CS22" s="141">
        <f t="shared" si="43"/>
        <v>25147</v>
      </c>
      <c r="CT22" s="141">
        <f t="shared" si="44"/>
        <v>0</v>
      </c>
      <c r="CU22" s="141">
        <f t="shared" si="45"/>
        <v>33076</v>
      </c>
      <c r="CV22" s="141">
        <f t="shared" si="46"/>
        <v>0</v>
      </c>
      <c r="CW22" s="141">
        <f t="shared" si="47"/>
        <v>106731</v>
      </c>
      <c r="CX22" s="141">
        <f t="shared" si="48"/>
        <v>0</v>
      </c>
      <c r="CY22" s="141">
        <f t="shared" si="49"/>
        <v>106731</v>
      </c>
      <c r="CZ22" s="141">
        <f t="shared" si="50"/>
        <v>0</v>
      </c>
      <c r="DA22" s="141">
        <f t="shared" si="51"/>
        <v>0</v>
      </c>
      <c r="DB22" s="141">
        <f t="shared" si="52"/>
        <v>128176</v>
      </c>
      <c r="DC22" s="141">
        <f t="shared" si="53"/>
        <v>0</v>
      </c>
      <c r="DD22" s="141">
        <f t="shared" si="54"/>
        <v>123185</v>
      </c>
      <c r="DE22" s="141">
        <f t="shared" si="55"/>
        <v>0</v>
      </c>
      <c r="DF22" s="141">
        <f t="shared" si="56"/>
        <v>4991</v>
      </c>
      <c r="DG22" s="141">
        <f t="shared" si="57"/>
        <v>0</v>
      </c>
      <c r="DH22" s="141">
        <f t="shared" si="58"/>
        <v>0</v>
      </c>
      <c r="DI22" s="141">
        <f t="shared" si="59"/>
        <v>108171</v>
      </c>
      <c r="DJ22" s="141">
        <f t="shared" si="60"/>
        <v>1665502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443</v>
      </c>
      <c r="B7" s="140" t="s">
        <v>394</v>
      </c>
      <c r="C7" s="139" t="s">
        <v>442</v>
      </c>
      <c r="D7" s="141">
        <f aca="true" t="shared" si="0" ref="D7:AD7">SUM(D8:D56)</f>
        <v>10318193</v>
      </c>
      <c r="E7" s="141">
        <f t="shared" si="0"/>
        <v>3299462</v>
      </c>
      <c r="F7" s="141">
        <f t="shared" si="0"/>
        <v>28371</v>
      </c>
      <c r="G7" s="141">
        <f t="shared" si="0"/>
        <v>0</v>
      </c>
      <c r="H7" s="141">
        <f t="shared" si="0"/>
        <v>1263400</v>
      </c>
      <c r="I7" s="141">
        <f t="shared" si="0"/>
        <v>1501949</v>
      </c>
      <c r="J7" s="141">
        <f t="shared" si="0"/>
        <v>2330209</v>
      </c>
      <c r="K7" s="141">
        <f t="shared" si="0"/>
        <v>505742</v>
      </c>
      <c r="L7" s="141">
        <f t="shared" si="0"/>
        <v>7018731</v>
      </c>
      <c r="M7" s="141">
        <f t="shared" si="0"/>
        <v>2308940</v>
      </c>
      <c r="N7" s="141">
        <f t="shared" si="0"/>
        <v>450093</v>
      </c>
      <c r="O7" s="141">
        <f t="shared" si="0"/>
        <v>7515</v>
      </c>
      <c r="P7" s="141">
        <f t="shared" si="0"/>
        <v>7377</v>
      </c>
      <c r="Q7" s="141">
        <f t="shared" si="0"/>
        <v>22400</v>
      </c>
      <c r="R7" s="141">
        <f t="shared" si="0"/>
        <v>412020</v>
      </c>
      <c r="S7" s="141">
        <f t="shared" si="0"/>
        <v>725114</v>
      </c>
      <c r="T7" s="141">
        <f t="shared" si="0"/>
        <v>781</v>
      </c>
      <c r="U7" s="141">
        <f t="shared" si="0"/>
        <v>1858847</v>
      </c>
      <c r="V7" s="141">
        <f t="shared" si="0"/>
        <v>12627133</v>
      </c>
      <c r="W7" s="141">
        <f t="shared" si="0"/>
        <v>3749555</v>
      </c>
      <c r="X7" s="141">
        <f t="shared" si="0"/>
        <v>35886</v>
      </c>
      <c r="Y7" s="141">
        <f t="shared" si="0"/>
        <v>7377</v>
      </c>
      <c r="Z7" s="141">
        <f t="shared" si="0"/>
        <v>1285800</v>
      </c>
      <c r="AA7" s="141">
        <f t="shared" si="0"/>
        <v>1913969</v>
      </c>
      <c r="AB7" s="141">
        <f t="shared" si="0"/>
        <v>3055323</v>
      </c>
      <c r="AC7" s="141">
        <f t="shared" si="0"/>
        <v>506523</v>
      </c>
      <c r="AD7" s="141">
        <f t="shared" si="0"/>
        <v>8877578</v>
      </c>
    </row>
    <row r="8" spans="1:30" ht="12" customHeight="1">
      <c r="A8" s="142" t="s">
        <v>117</v>
      </c>
      <c r="B8" s="140" t="s">
        <v>326</v>
      </c>
      <c r="C8" s="142" t="s">
        <v>360</v>
      </c>
      <c r="D8" s="141">
        <f>SUM(E8,+L8)</f>
        <v>3040496</v>
      </c>
      <c r="E8" s="141">
        <f>+SUM(F8:I8,K8)</f>
        <v>712983</v>
      </c>
      <c r="F8" s="141">
        <v>0</v>
      </c>
      <c r="G8" s="141">
        <v>0</v>
      </c>
      <c r="H8" s="141">
        <v>93400</v>
      </c>
      <c r="I8" s="141">
        <v>406061</v>
      </c>
      <c r="J8" s="141"/>
      <c r="K8" s="141">
        <v>213522</v>
      </c>
      <c r="L8" s="141">
        <v>2327513</v>
      </c>
      <c r="M8" s="141">
        <f>SUM(N8,+U8)</f>
        <v>419645</v>
      </c>
      <c r="N8" s="141">
        <f>+SUM(O8:R8,T8)</f>
        <v>22483</v>
      </c>
      <c r="O8" s="141">
        <v>0</v>
      </c>
      <c r="P8" s="141">
        <v>0</v>
      </c>
      <c r="Q8" s="141">
        <v>22400</v>
      </c>
      <c r="R8" s="141">
        <v>40</v>
      </c>
      <c r="S8" s="141"/>
      <c r="T8" s="141">
        <v>43</v>
      </c>
      <c r="U8" s="141">
        <v>397162</v>
      </c>
      <c r="V8" s="141">
        <f aca="true" t="shared" si="1" ref="V8:AD8">+SUM(D8,M8)</f>
        <v>3460141</v>
      </c>
      <c r="W8" s="141">
        <f t="shared" si="1"/>
        <v>735466</v>
      </c>
      <c r="X8" s="141">
        <f t="shared" si="1"/>
        <v>0</v>
      </c>
      <c r="Y8" s="141">
        <f t="shared" si="1"/>
        <v>0</v>
      </c>
      <c r="Z8" s="141">
        <f t="shared" si="1"/>
        <v>115800</v>
      </c>
      <c r="AA8" s="141">
        <f t="shared" si="1"/>
        <v>406101</v>
      </c>
      <c r="AB8" s="141">
        <f t="shared" si="1"/>
        <v>0</v>
      </c>
      <c r="AC8" s="141">
        <f t="shared" si="1"/>
        <v>213565</v>
      </c>
      <c r="AD8" s="141">
        <f t="shared" si="1"/>
        <v>2724675</v>
      </c>
    </row>
    <row r="9" spans="1:30" ht="12" customHeight="1">
      <c r="A9" s="142" t="s">
        <v>117</v>
      </c>
      <c r="B9" s="140" t="s">
        <v>327</v>
      </c>
      <c r="C9" s="142" t="s">
        <v>361</v>
      </c>
      <c r="D9" s="141">
        <f aca="true" t="shared" si="2" ref="D9:D56">SUM(E9,+L9)</f>
        <v>253165</v>
      </c>
      <c r="E9" s="141">
        <f aca="true" t="shared" si="3" ref="E9:E56">+SUM(F9:I9,K9)</f>
        <v>33835</v>
      </c>
      <c r="F9" s="141">
        <v>0</v>
      </c>
      <c r="G9" s="141">
        <v>0</v>
      </c>
      <c r="H9" s="141">
        <v>0</v>
      </c>
      <c r="I9" s="141">
        <v>33835</v>
      </c>
      <c r="J9" s="141"/>
      <c r="K9" s="141">
        <v>0</v>
      </c>
      <c r="L9" s="141">
        <v>219330</v>
      </c>
      <c r="M9" s="141">
        <f aca="true" t="shared" si="4" ref="M9:M56">SUM(N9,+U9)</f>
        <v>119010</v>
      </c>
      <c r="N9" s="141">
        <f aca="true" t="shared" si="5" ref="N9:N56">+SUM(O9:R9,T9)</f>
        <v>40</v>
      </c>
      <c r="O9" s="141">
        <v>0</v>
      </c>
      <c r="P9" s="141">
        <v>0</v>
      </c>
      <c r="Q9" s="141">
        <v>0</v>
      </c>
      <c r="R9" s="141">
        <v>40</v>
      </c>
      <c r="S9" s="141"/>
      <c r="T9" s="141">
        <v>0</v>
      </c>
      <c r="U9" s="141">
        <v>118970</v>
      </c>
      <c r="V9" s="141">
        <f aca="true" t="shared" si="6" ref="V9:V56">+SUM(D9,M9)</f>
        <v>372175</v>
      </c>
      <c r="W9" s="141">
        <f aca="true" t="shared" si="7" ref="W9:W56">+SUM(E9,N9)</f>
        <v>33875</v>
      </c>
      <c r="X9" s="141">
        <f aca="true" t="shared" si="8" ref="X9:X56">+SUM(F9,O9)</f>
        <v>0</v>
      </c>
      <c r="Y9" s="141">
        <f aca="true" t="shared" si="9" ref="Y9:Y56">+SUM(G9,P9)</f>
        <v>0</v>
      </c>
      <c r="Z9" s="141">
        <f aca="true" t="shared" si="10" ref="Z9:Z56">+SUM(H9,Q9)</f>
        <v>0</v>
      </c>
      <c r="AA9" s="141">
        <f aca="true" t="shared" si="11" ref="AA9:AA56">+SUM(I9,R9)</f>
        <v>33875</v>
      </c>
      <c r="AB9" s="141">
        <f aca="true" t="shared" si="12" ref="AB9:AB56">+SUM(J9,S9)</f>
        <v>0</v>
      </c>
      <c r="AC9" s="141">
        <f aca="true" t="shared" si="13" ref="AC9:AC56">+SUM(K9,T9)</f>
        <v>0</v>
      </c>
      <c r="AD9" s="141">
        <f aca="true" t="shared" si="14" ref="AD9:AD56">+SUM(L9,U9)</f>
        <v>338300</v>
      </c>
    </row>
    <row r="10" spans="1:30" ht="12" customHeight="1">
      <c r="A10" s="142" t="s">
        <v>117</v>
      </c>
      <c r="B10" s="140" t="s">
        <v>328</v>
      </c>
      <c r="C10" s="142" t="s">
        <v>362</v>
      </c>
      <c r="D10" s="141">
        <f t="shared" si="2"/>
        <v>297015</v>
      </c>
      <c r="E10" s="141">
        <f t="shared" si="3"/>
        <v>127319</v>
      </c>
      <c r="F10" s="141">
        <v>0</v>
      </c>
      <c r="G10" s="141">
        <v>0</v>
      </c>
      <c r="H10" s="141">
        <v>0</v>
      </c>
      <c r="I10" s="141">
        <v>127277</v>
      </c>
      <c r="J10" s="141"/>
      <c r="K10" s="141">
        <v>42</v>
      </c>
      <c r="L10" s="141">
        <v>169696</v>
      </c>
      <c r="M10" s="141">
        <f t="shared" si="4"/>
        <v>89693</v>
      </c>
      <c r="N10" s="141">
        <f t="shared" si="5"/>
        <v>17836</v>
      </c>
      <c r="O10" s="141">
        <v>0</v>
      </c>
      <c r="P10" s="141">
        <v>0</v>
      </c>
      <c r="Q10" s="141">
        <v>0</v>
      </c>
      <c r="R10" s="141">
        <v>17836</v>
      </c>
      <c r="S10" s="141"/>
      <c r="T10" s="141">
        <v>0</v>
      </c>
      <c r="U10" s="141">
        <v>71857</v>
      </c>
      <c r="V10" s="141">
        <f t="shared" si="6"/>
        <v>386708</v>
      </c>
      <c r="W10" s="141">
        <f t="shared" si="7"/>
        <v>145155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145113</v>
      </c>
      <c r="AB10" s="141">
        <f t="shared" si="12"/>
        <v>0</v>
      </c>
      <c r="AC10" s="141">
        <f t="shared" si="13"/>
        <v>42</v>
      </c>
      <c r="AD10" s="141">
        <f t="shared" si="14"/>
        <v>241553</v>
      </c>
    </row>
    <row r="11" spans="1:30" ht="12" customHeight="1">
      <c r="A11" s="142" t="s">
        <v>117</v>
      </c>
      <c r="B11" s="140" t="s">
        <v>329</v>
      </c>
      <c r="C11" s="142" t="s">
        <v>363</v>
      </c>
      <c r="D11" s="141">
        <f t="shared" si="2"/>
        <v>381333</v>
      </c>
      <c r="E11" s="141">
        <f t="shared" si="3"/>
        <v>111125</v>
      </c>
      <c r="F11" s="141">
        <v>0</v>
      </c>
      <c r="G11" s="141">
        <v>0</v>
      </c>
      <c r="H11" s="141">
        <v>0</v>
      </c>
      <c r="I11" s="141">
        <v>110951</v>
      </c>
      <c r="J11" s="141"/>
      <c r="K11" s="141">
        <v>174</v>
      </c>
      <c r="L11" s="141">
        <v>270208</v>
      </c>
      <c r="M11" s="141">
        <f t="shared" si="4"/>
        <v>204571</v>
      </c>
      <c r="N11" s="141">
        <f t="shared" si="5"/>
        <v>14378</v>
      </c>
      <c r="O11" s="141">
        <v>0</v>
      </c>
      <c r="P11" s="141">
        <v>0</v>
      </c>
      <c r="Q11" s="141">
        <v>0</v>
      </c>
      <c r="R11" s="141">
        <v>14378</v>
      </c>
      <c r="S11" s="141"/>
      <c r="T11" s="141">
        <v>0</v>
      </c>
      <c r="U11" s="141">
        <v>190193</v>
      </c>
      <c r="V11" s="141">
        <f t="shared" si="6"/>
        <v>585904</v>
      </c>
      <c r="W11" s="141">
        <f t="shared" si="7"/>
        <v>125503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125329</v>
      </c>
      <c r="AB11" s="141">
        <f t="shared" si="12"/>
        <v>0</v>
      </c>
      <c r="AC11" s="141">
        <f t="shared" si="13"/>
        <v>174</v>
      </c>
      <c r="AD11" s="141">
        <f t="shared" si="14"/>
        <v>460401</v>
      </c>
    </row>
    <row r="12" spans="1:30" ht="12" customHeight="1">
      <c r="A12" s="142" t="s">
        <v>117</v>
      </c>
      <c r="B12" s="140" t="s">
        <v>330</v>
      </c>
      <c r="C12" s="142" t="s">
        <v>364</v>
      </c>
      <c r="D12" s="141">
        <f t="shared" si="2"/>
        <v>206394</v>
      </c>
      <c r="E12" s="141">
        <f t="shared" si="3"/>
        <v>50809</v>
      </c>
      <c r="F12" s="141">
        <v>0</v>
      </c>
      <c r="G12" s="141">
        <v>0</v>
      </c>
      <c r="H12" s="141">
        <v>0</v>
      </c>
      <c r="I12" s="141">
        <v>50809</v>
      </c>
      <c r="J12" s="141"/>
      <c r="K12" s="141">
        <v>0</v>
      </c>
      <c r="L12" s="141">
        <v>155585</v>
      </c>
      <c r="M12" s="141">
        <f t="shared" si="4"/>
        <v>56156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56156</v>
      </c>
      <c r="V12" s="141">
        <f t="shared" si="6"/>
        <v>262550</v>
      </c>
      <c r="W12" s="141">
        <f t="shared" si="7"/>
        <v>50809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50809</v>
      </c>
      <c r="AB12" s="141">
        <f t="shared" si="12"/>
        <v>0</v>
      </c>
      <c r="AC12" s="141">
        <f t="shared" si="13"/>
        <v>0</v>
      </c>
      <c r="AD12" s="141">
        <f t="shared" si="14"/>
        <v>211741</v>
      </c>
    </row>
    <row r="13" spans="1:30" ht="12" customHeight="1">
      <c r="A13" s="142" t="s">
        <v>117</v>
      </c>
      <c r="B13" s="140" t="s">
        <v>331</v>
      </c>
      <c r="C13" s="142" t="s">
        <v>365</v>
      </c>
      <c r="D13" s="141">
        <f t="shared" si="2"/>
        <v>480096</v>
      </c>
      <c r="E13" s="141">
        <f t="shared" si="3"/>
        <v>61594</v>
      </c>
      <c r="F13" s="141">
        <v>0</v>
      </c>
      <c r="G13" s="141">
        <v>0</v>
      </c>
      <c r="H13" s="141">
        <v>0</v>
      </c>
      <c r="I13" s="141">
        <v>44002</v>
      </c>
      <c r="J13" s="141"/>
      <c r="K13" s="141">
        <v>17592</v>
      </c>
      <c r="L13" s="141">
        <v>418502</v>
      </c>
      <c r="M13" s="141">
        <f t="shared" si="4"/>
        <v>46467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46467</v>
      </c>
      <c r="V13" s="141">
        <f t="shared" si="6"/>
        <v>526563</v>
      </c>
      <c r="W13" s="141">
        <f t="shared" si="7"/>
        <v>61594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44002</v>
      </c>
      <c r="AB13" s="141">
        <f t="shared" si="12"/>
        <v>0</v>
      </c>
      <c r="AC13" s="141">
        <f t="shared" si="13"/>
        <v>17592</v>
      </c>
      <c r="AD13" s="141">
        <f t="shared" si="14"/>
        <v>464969</v>
      </c>
    </row>
    <row r="14" spans="1:30" ht="12" customHeight="1">
      <c r="A14" s="142" t="s">
        <v>117</v>
      </c>
      <c r="B14" s="140" t="s">
        <v>332</v>
      </c>
      <c r="C14" s="142" t="s">
        <v>366</v>
      </c>
      <c r="D14" s="141">
        <f t="shared" si="2"/>
        <v>460707</v>
      </c>
      <c r="E14" s="141">
        <f t="shared" si="3"/>
        <v>46077</v>
      </c>
      <c r="F14" s="141">
        <v>0</v>
      </c>
      <c r="G14" s="141">
        <v>0</v>
      </c>
      <c r="H14" s="141">
        <v>0</v>
      </c>
      <c r="I14" s="141">
        <v>38974</v>
      </c>
      <c r="J14" s="141"/>
      <c r="K14" s="141">
        <v>7103</v>
      </c>
      <c r="L14" s="141">
        <v>414630</v>
      </c>
      <c r="M14" s="141">
        <f t="shared" si="4"/>
        <v>59960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59960</v>
      </c>
      <c r="V14" s="141">
        <f t="shared" si="6"/>
        <v>520667</v>
      </c>
      <c r="W14" s="141">
        <f t="shared" si="7"/>
        <v>46077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38974</v>
      </c>
      <c r="AB14" s="141">
        <f t="shared" si="12"/>
        <v>0</v>
      </c>
      <c r="AC14" s="141">
        <f t="shared" si="13"/>
        <v>7103</v>
      </c>
      <c r="AD14" s="141">
        <f t="shared" si="14"/>
        <v>474590</v>
      </c>
    </row>
    <row r="15" spans="1:30" ht="12" customHeight="1">
      <c r="A15" s="142" t="s">
        <v>117</v>
      </c>
      <c r="B15" s="140" t="s">
        <v>333</v>
      </c>
      <c r="C15" s="142" t="s">
        <v>367</v>
      </c>
      <c r="D15" s="141">
        <f t="shared" si="2"/>
        <v>262214</v>
      </c>
      <c r="E15" s="141">
        <f t="shared" si="3"/>
        <v>31676</v>
      </c>
      <c r="F15" s="141">
        <v>0</v>
      </c>
      <c r="G15" s="141">
        <v>0</v>
      </c>
      <c r="H15" s="141">
        <v>0</v>
      </c>
      <c r="I15" s="141">
        <v>29943</v>
      </c>
      <c r="J15" s="141"/>
      <c r="K15" s="141">
        <v>1733</v>
      </c>
      <c r="L15" s="141">
        <v>230538</v>
      </c>
      <c r="M15" s="141">
        <f t="shared" si="4"/>
        <v>108698</v>
      </c>
      <c r="N15" s="141">
        <f t="shared" si="5"/>
        <v>12066</v>
      </c>
      <c r="O15" s="141">
        <v>0</v>
      </c>
      <c r="P15" s="141">
        <v>0</v>
      </c>
      <c r="Q15" s="141">
        <v>0</v>
      </c>
      <c r="R15" s="141">
        <v>12066</v>
      </c>
      <c r="S15" s="141"/>
      <c r="T15" s="141">
        <v>0</v>
      </c>
      <c r="U15" s="141">
        <v>96632</v>
      </c>
      <c r="V15" s="141">
        <f t="shared" si="6"/>
        <v>370912</v>
      </c>
      <c r="W15" s="141">
        <f t="shared" si="7"/>
        <v>43742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42009</v>
      </c>
      <c r="AB15" s="141">
        <f t="shared" si="12"/>
        <v>0</v>
      </c>
      <c r="AC15" s="141">
        <f t="shared" si="13"/>
        <v>1733</v>
      </c>
      <c r="AD15" s="141">
        <f t="shared" si="14"/>
        <v>327170</v>
      </c>
    </row>
    <row r="16" spans="1:30" ht="12" customHeight="1">
      <c r="A16" s="142" t="s">
        <v>117</v>
      </c>
      <c r="B16" s="140" t="s">
        <v>334</v>
      </c>
      <c r="C16" s="142" t="s">
        <v>368</v>
      </c>
      <c r="D16" s="141">
        <f t="shared" si="2"/>
        <v>466910</v>
      </c>
      <c r="E16" s="141">
        <f t="shared" si="3"/>
        <v>80668</v>
      </c>
      <c r="F16" s="141">
        <v>0</v>
      </c>
      <c r="G16" s="141">
        <v>0</v>
      </c>
      <c r="H16" s="141">
        <v>0</v>
      </c>
      <c r="I16" s="141">
        <v>79206</v>
      </c>
      <c r="J16" s="141"/>
      <c r="K16" s="141">
        <v>1462</v>
      </c>
      <c r="L16" s="141">
        <v>386242</v>
      </c>
      <c r="M16" s="141">
        <f t="shared" si="4"/>
        <v>165718</v>
      </c>
      <c r="N16" s="141">
        <f t="shared" si="5"/>
        <v>37731</v>
      </c>
      <c r="O16" s="141">
        <v>0</v>
      </c>
      <c r="P16" s="141">
        <v>0</v>
      </c>
      <c r="Q16" s="141">
        <v>0</v>
      </c>
      <c r="R16" s="141">
        <v>37691</v>
      </c>
      <c r="S16" s="141"/>
      <c r="T16" s="141">
        <v>40</v>
      </c>
      <c r="U16" s="141">
        <v>127987</v>
      </c>
      <c r="V16" s="141">
        <f t="shared" si="6"/>
        <v>632628</v>
      </c>
      <c r="W16" s="141">
        <f t="shared" si="7"/>
        <v>118399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116897</v>
      </c>
      <c r="AB16" s="141">
        <f t="shared" si="12"/>
        <v>0</v>
      </c>
      <c r="AC16" s="141">
        <f t="shared" si="13"/>
        <v>1502</v>
      </c>
      <c r="AD16" s="141">
        <f t="shared" si="14"/>
        <v>514229</v>
      </c>
    </row>
    <row r="17" spans="1:30" ht="12" customHeight="1">
      <c r="A17" s="142" t="s">
        <v>117</v>
      </c>
      <c r="B17" s="140" t="s">
        <v>335</v>
      </c>
      <c r="C17" s="142" t="s">
        <v>369</v>
      </c>
      <c r="D17" s="141">
        <f t="shared" si="2"/>
        <v>245930</v>
      </c>
      <c r="E17" s="141">
        <f t="shared" si="3"/>
        <v>74512</v>
      </c>
      <c r="F17" s="141">
        <v>0</v>
      </c>
      <c r="G17" s="141">
        <v>0</v>
      </c>
      <c r="H17" s="141">
        <v>0</v>
      </c>
      <c r="I17" s="141">
        <v>67429</v>
      </c>
      <c r="J17" s="141"/>
      <c r="K17" s="141">
        <v>7083</v>
      </c>
      <c r="L17" s="141">
        <v>171418</v>
      </c>
      <c r="M17" s="141">
        <f t="shared" si="4"/>
        <v>69880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69880</v>
      </c>
      <c r="V17" s="141">
        <f t="shared" si="6"/>
        <v>315810</v>
      </c>
      <c r="W17" s="141">
        <f t="shared" si="7"/>
        <v>74512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67429</v>
      </c>
      <c r="AB17" s="141">
        <f t="shared" si="12"/>
        <v>0</v>
      </c>
      <c r="AC17" s="141">
        <f t="shared" si="13"/>
        <v>7083</v>
      </c>
      <c r="AD17" s="141">
        <f t="shared" si="14"/>
        <v>241298</v>
      </c>
    </row>
    <row r="18" spans="1:30" ht="12" customHeight="1">
      <c r="A18" s="142" t="s">
        <v>117</v>
      </c>
      <c r="B18" s="140" t="s">
        <v>336</v>
      </c>
      <c r="C18" s="142" t="s">
        <v>370</v>
      </c>
      <c r="D18" s="141">
        <f t="shared" si="2"/>
        <v>294241</v>
      </c>
      <c r="E18" s="141">
        <f t="shared" si="3"/>
        <v>64994</v>
      </c>
      <c r="F18" s="141">
        <v>0</v>
      </c>
      <c r="G18" s="141">
        <v>0</v>
      </c>
      <c r="H18" s="141">
        <v>0</v>
      </c>
      <c r="I18" s="141">
        <v>50754</v>
      </c>
      <c r="J18" s="141"/>
      <c r="K18" s="141">
        <v>14240</v>
      </c>
      <c r="L18" s="141">
        <v>229247</v>
      </c>
      <c r="M18" s="141">
        <f t="shared" si="4"/>
        <v>92795</v>
      </c>
      <c r="N18" s="141">
        <f t="shared" si="5"/>
        <v>14008</v>
      </c>
      <c r="O18" s="141">
        <v>7073</v>
      </c>
      <c r="P18" s="141">
        <v>6935</v>
      </c>
      <c r="Q18" s="141">
        <v>0</v>
      </c>
      <c r="R18" s="141">
        <v>0</v>
      </c>
      <c r="S18" s="141"/>
      <c r="T18" s="141">
        <v>0</v>
      </c>
      <c r="U18" s="141">
        <v>78787</v>
      </c>
      <c r="V18" s="141">
        <f t="shared" si="6"/>
        <v>387036</v>
      </c>
      <c r="W18" s="141">
        <f t="shared" si="7"/>
        <v>79002</v>
      </c>
      <c r="X18" s="141">
        <f t="shared" si="8"/>
        <v>7073</v>
      </c>
      <c r="Y18" s="141">
        <f t="shared" si="9"/>
        <v>6935</v>
      </c>
      <c r="Z18" s="141">
        <f t="shared" si="10"/>
        <v>0</v>
      </c>
      <c r="AA18" s="141">
        <f t="shared" si="11"/>
        <v>50754</v>
      </c>
      <c r="AB18" s="141">
        <f t="shared" si="12"/>
        <v>0</v>
      </c>
      <c r="AC18" s="141">
        <f t="shared" si="13"/>
        <v>14240</v>
      </c>
      <c r="AD18" s="141">
        <f t="shared" si="14"/>
        <v>308034</v>
      </c>
    </row>
    <row r="19" spans="1:30" ht="12" customHeight="1">
      <c r="A19" s="142" t="s">
        <v>117</v>
      </c>
      <c r="B19" s="140" t="s">
        <v>337</v>
      </c>
      <c r="C19" s="142" t="s">
        <v>371</v>
      </c>
      <c r="D19" s="141">
        <f t="shared" si="2"/>
        <v>66144</v>
      </c>
      <c r="E19" s="141">
        <f t="shared" si="3"/>
        <v>7342</v>
      </c>
      <c r="F19" s="141">
        <v>0</v>
      </c>
      <c r="G19" s="141">
        <v>0</v>
      </c>
      <c r="H19" s="141">
        <v>0</v>
      </c>
      <c r="I19" s="141">
        <v>7322</v>
      </c>
      <c r="J19" s="141"/>
      <c r="K19" s="141">
        <v>20</v>
      </c>
      <c r="L19" s="141">
        <v>58802</v>
      </c>
      <c r="M19" s="141">
        <f t="shared" si="4"/>
        <v>19691</v>
      </c>
      <c r="N19" s="141">
        <f t="shared" si="5"/>
        <v>884</v>
      </c>
      <c r="O19" s="141">
        <v>442</v>
      </c>
      <c r="P19" s="141">
        <v>442</v>
      </c>
      <c r="Q19" s="141">
        <v>0</v>
      </c>
      <c r="R19" s="141">
        <v>0</v>
      </c>
      <c r="S19" s="141"/>
      <c r="T19" s="141">
        <v>0</v>
      </c>
      <c r="U19" s="141">
        <v>18807</v>
      </c>
      <c r="V19" s="141">
        <f t="shared" si="6"/>
        <v>85835</v>
      </c>
      <c r="W19" s="141">
        <f t="shared" si="7"/>
        <v>8226</v>
      </c>
      <c r="X19" s="141">
        <f t="shared" si="8"/>
        <v>442</v>
      </c>
      <c r="Y19" s="141">
        <f t="shared" si="9"/>
        <v>442</v>
      </c>
      <c r="Z19" s="141">
        <f t="shared" si="10"/>
        <v>0</v>
      </c>
      <c r="AA19" s="141">
        <f t="shared" si="11"/>
        <v>7322</v>
      </c>
      <c r="AB19" s="141">
        <f t="shared" si="12"/>
        <v>0</v>
      </c>
      <c r="AC19" s="141">
        <f t="shared" si="13"/>
        <v>20</v>
      </c>
      <c r="AD19" s="141">
        <f t="shared" si="14"/>
        <v>77609</v>
      </c>
    </row>
    <row r="20" spans="1:30" ht="12" customHeight="1">
      <c r="A20" s="142" t="s">
        <v>117</v>
      </c>
      <c r="B20" s="140" t="s">
        <v>338</v>
      </c>
      <c r="C20" s="142" t="s">
        <v>372</v>
      </c>
      <c r="D20" s="141">
        <f t="shared" si="2"/>
        <v>157309</v>
      </c>
      <c r="E20" s="141">
        <f t="shared" si="3"/>
        <v>66008</v>
      </c>
      <c r="F20" s="141">
        <v>28371</v>
      </c>
      <c r="G20" s="141">
        <v>0</v>
      </c>
      <c r="H20" s="141">
        <v>0</v>
      </c>
      <c r="I20" s="141">
        <v>575</v>
      </c>
      <c r="J20" s="141"/>
      <c r="K20" s="141">
        <v>37062</v>
      </c>
      <c r="L20" s="141">
        <v>91301</v>
      </c>
      <c r="M20" s="141">
        <f t="shared" si="4"/>
        <v>15702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15702</v>
      </c>
      <c r="V20" s="141">
        <f t="shared" si="6"/>
        <v>173011</v>
      </c>
      <c r="W20" s="141">
        <f t="shared" si="7"/>
        <v>66008</v>
      </c>
      <c r="X20" s="141">
        <f t="shared" si="8"/>
        <v>28371</v>
      </c>
      <c r="Y20" s="141">
        <f t="shared" si="9"/>
        <v>0</v>
      </c>
      <c r="Z20" s="141">
        <f t="shared" si="10"/>
        <v>0</v>
      </c>
      <c r="AA20" s="141">
        <f t="shared" si="11"/>
        <v>575</v>
      </c>
      <c r="AB20" s="141">
        <f t="shared" si="12"/>
        <v>0</v>
      </c>
      <c r="AC20" s="141">
        <f t="shared" si="13"/>
        <v>37062</v>
      </c>
      <c r="AD20" s="141">
        <f t="shared" si="14"/>
        <v>107003</v>
      </c>
    </row>
    <row r="21" spans="1:30" ht="12" customHeight="1">
      <c r="A21" s="142" t="s">
        <v>117</v>
      </c>
      <c r="B21" s="140" t="s">
        <v>339</v>
      </c>
      <c r="C21" s="142" t="s">
        <v>373</v>
      </c>
      <c r="D21" s="141">
        <f t="shared" si="2"/>
        <v>74114</v>
      </c>
      <c r="E21" s="141">
        <f t="shared" si="3"/>
        <v>6272</v>
      </c>
      <c r="F21" s="141">
        <v>0</v>
      </c>
      <c r="G21" s="141">
        <v>0</v>
      </c>
      <c r="H21" s="141">
        <v>0</v>
      </c>
      <c r="I21" s="141">
        <v>6272</v>
      </c>
      <c r="J21" s="141"/>
      <c r="K21" s="141">
        <v>0</v>
      </c>
      <c r="L21" s="141">
        <v>67842</v>
      </c>
      <c r="M21" s="141">
        <f t="shared" si="4"/>
        <v>16244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16244</v>
      </c>
      <c r="V21" s="141">
        <f t="shared" si="6"/>
        <v>90358</v>
      </c>
      <c r="W21" s="141">
        <f t="shared" si="7"/>
        <v>6272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6272</v>
      </c>
      <c r="AB21" s="141">
        <f t="shared" si="12"/>
        <v>0</v>
      </c>
      <c r="AC21" s="141">
        <f t="shared" si="13"/>
        <v>0</v>
      </c>
      <c r="AD21" s="141">
        <f t="shared" si="14"/>
        <v>84086</v>
      </c>
    </row>
    <row r="22" spans="1:30" ht="12" customHeight="1">
      <c r="A22" s="142" t="s">
        <v>117</v>
      </c>
      <c r="B22" s="140" t="s">
        <v>340</v>
      </c>
      <c r="C22" s="142" t="s">
        <v>374</v>
      </c>
      <c r="D22" s="141">
        <f t="shared" si="2"/>
        <v>46112</v>
      </c>
      <c r="E22" s="141">
        <f t="shared" si="3"/>
        <v>5935</v>
      </c>
      <c r="F22" s="141">
        <v>0</v>
      </c>
      <c r="G22" s="141">
        <v>0</v>
      </c>
      <c r="H22" s="141">
        <v>0</v>
      </c>
      <c r="I22" s="141">
        <v>5935</v>
      </c>
      <c r="J22" s="141"/>
      <c r="K22" s="141">
        <v>0</v>
      </c>
      <c r="L22" s="141">
        <v>40177</v>
      </c>
      <c r="M22" s="141">
        <f t="shared" si="4"/>
        <v>13586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13586</v>
      </c>
      <c r="V22" s="141">
        <f t="shared" si="6"/>
        <v>59698</v>
      </c>
      <c r="W22" s="141">
        <f t="shared" si="7"/>
        <v>5935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5935</v>
      </c>
      <c r="AB22" s="141">
        <f t="shared" si="12"/>
        <v>0</v>
      </c>
      <c r="AC22" s="141">
        <f t="shared" si="13"/>
        <v>0</v>
      </c>
      <c r="AD22" s="141">
        <f t="shared" si="14"/>
        <v>53763</v>
      </c>
    </row>
    <row r="23" spans="1:30" ht="12" customHeight="1">
      <c r="A23" s="142" t="s">
        <v>117</v>
      </c>
      <c r="B23" s="140" t="s">
        <v>341</v>
      </c>
      <c r="C23" s="142" t="s">
        <v>375</v>
      </c>
      <c r="D23" s="141">
        <f t="shared" si="2"/>
        <v>20621</v>
      </c>
      <c r="E23" s="141">
        <f t="shared" si="3"/>
        <v>63</v>
      </c>
      <c r="F23" s="141">
        <v>0</v>
      </c>
      <c r="G23" s="141">
        <v>0</v>
      </c>
      <c r="H23" s="141">
        <v>0</v>
      </c>
      <c r="I23" s="141">
        <v>63</v>
      </c>
      <c r="J23" s="141"/>
      <c r="K23" s="141">
        <v>0</v>
      </c>
      <c r="L23" s="141">
        <v>20558</v>
      </c>
      <c r="M23" s="141">
        <f t="shared" si="4"/>
        <v>9106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9106</v>
      </c>
      <c r="V23" s="141">
        <f t="shared" si="6"/>
        <v>29727</v>
      </c>
      <c r="W23" s="141">
        <f t="shared" si="7"/>
        <v>63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63</v>
      </c>
      <c r="AB23" s="141">
        <f t="shared" si="12"/>
        <v>0</v>
      </c>
      <c r="AC23" s="141">
        <f t="shared" si="13"/>
        <v>0</v>
      </c>
      <c r="AD23" s="141">
        <f t="shared" si="14"/>
        <v>29664</v>
      </c>
    </row>
    <row r="24" spans="1:30" ht="12" customHeight="1">
      <c r="A24" s="142" t="s">
        <v>117</v>
      </c>
      <c r="B24" s="140" t="s">
        <v>342</v>
      </c>
      <c r="C24" s="142" t="s">
        <v>376</v>
      </c>
      <c r="D24" s="141">
        <f t="shared" si="2"/>
        <v>17618</v>
      </c>
      <c r="E24" s="141">
        <f t="shared" si="3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17618</v>
      </c>
      <c r="M24" s="141">
        <f t="shared" si="4"/>
        <v>6891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6891</v>
      </c>
      <c r="V24" s="141">
        <f t="shared" si="6"/>
        <v>24509</v>
      </c>
      <c r="W24" s="141">
        <f t="shared" si="7"/>
        <v>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0</v>
      </c>
      <c r="AB24" s="141">
        <f t="shared" si="12"/>
        <v>0</v>
      </c>
      <c r="AC24" s="141">
        <f t="shared" si="13"/>
        <v>0</v>
      </c>
      <c r="AD24" s="141">
        <f t="shared" si="14"/>
        <v>24509</v>
      </c>
    </row>
    <row r="25" spans="1:30" ht="12" customHeight="1">
      <c r="A25" s="142" t="s">
        <v>117</v>
      </c>
      <c r="B25" s="140" t="s">
        <v>343</v>
      </c>
      <c r="C25" s="142" t="s">
        <v>377</v>
      </c>
      <c r="D25" s="141">
        <f t="shared" si="2"/>
        <v>67839</v>
      </c>
      <c r="E25" s="141">
        <f t="shared" si="3"/>
        <v>5839</v>
      </c>
      <c r="F25" s="141">
        <v>0</v>
      </c>
      <c r="G25" s="141">
        <v>0</v>
      </c>
      <c r="H25" s="141">
        <v>0</v>
      </c>
      <c r="I25" s="141">
        <v>5839</v>
      </c>
      <c r="J25" s="141"/>
      <c r="K25" s="141">
        <v>0</v>
      </c>
      <c r="L25" s="141">
        <v>62000</v>
      </c>
      <c r="M25" s="141">
        <f t="shared" si="4"/>
        <v>37936</v>
      </c>
      <c r="N25" s="141">
        <f t="shared" si="5"/>
        <v>7687</v>
      </c>
      <c r="O25" s="141">
        <v>0</v>
      </c>
      <c r="P25" s="141">
        <v>0</v>
      </c>
      <c r="Q25" s="141">
        <v>0</v>
      </c>
      <c r="R25" s="141">
        <v>7687</v>
      </c>
      <c r="S25" s="141"/>
      <c r="T25" s="141">
        <v>0</v>
      </c>
      <c r="U25" s="141">
        <v>30249</v>
      </c>
      <c r="V25" s="141">
        <f t="shared" si="6"/>
        <v>105775</v>
      </c>
      <c r="W25" s="141">
        <f t="shared" si="7"/>
        <v>13526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13526</v>
      </c>
      <c r="AB25" s="141">
        <f t="shared" si="12"/>
        <v>0</v>
      </c>
      <c r="AC25" s="141">
        <f t="shared" si="13"/>
        <v>0</v>
      </c>
      <c r="AD25" s="141">
        <f t="shared" si="14"/>
        <v>92249</v>
      </c>
    </row>
    <row r="26" spans="1:30" ht="12" customHeight="1">
      <c r="A26" s="142" t="s">
        <v>117</v>
      </c>
      <c r="B26" s="140" t="s">
        <v>344</v>
      </c>
      <c r="C26" s="142" t="s">
        <v>378</v>
      </c>
      <c r="D26" s="141">
        <f t="shared" si="2"/>
        <v>31821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31821</v>
      </c>
      <c r="M26" s="141">
        <f t="shared" si="4"/>
        <v>9803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9803</v>
      </c>
      <c r="V26" s="141">
        <f t="shared" si="6"/>
        <v>41624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41624</v>
      </c>
    </row>
    <row r="27" spans="1:30" ht="12" customHeight="1">
      <c r="A27" s="142" t="s">
        <v>117</v>
      </c>
      <c r="B27" s="140" t="s">
        <v>345</v>
      </c>
      <c r="C27" s="142" t="s">
        <v>379</v>
      </c>
      <c r="D27" s="141">
        <f t="shared" si="2"/>
        <v>38384</v>
      </c>
      <c r="E27" s="141">
        <f t="shared" si="3"/>
        <v>17952</v>
      </c>
      <c r="F27" s="141">
        <v>0</v>
      </c>
      <c r="G27" s="141">
        <v>0</v>
      </c>
      <c r="H27" s="141">
        <v>0</v>
      </c>
      <c r="I27" s="141">
        <v>4898</v>
      </c>
      <c r="J27" s="141"/>
      <c r="K27" s="141">
        <v>13054</v>
      </c>
      <c r="L27" s="141">
        <v>20432</v>
      </c>
      <c r="M27" s="141">
        <f t="shared" si="4"/>
        <v>9023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9023</v>
      </c>
      <c r="V27" s="141">
        <f t="shared" si="6"/>
        <v>47407</v>
      </c>
      <c r="W27" s="141">
        <f t="shared" si="7"/>
        <v>17952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4898</v>
      </c>
      <c r="AB27" s="141">
        <f t="shared" si="12"/>
        <v>0</v>
      </c>
      <c r="AC27" s="141">
        <f t="shared" si="13"/>
        <v>13054</v>
      </c>
      <c r="AD27" s="141">
        <f t="shared" si="14"/>
        <v>29455</v>
      </c>
    </row>
    <row r="28" spans="1:30" ht="12" customHeight="1">
      <c r="A28" s="142" t="s">
        <v>117</v>
      </c>
      <c r="B28" s="140" t="s">
        <v>346</v>
      </c>
      <c r="C28" s="142" t="s">
        <v>380</v>
      </c>
      <c r="D28" s="141">
        <f t="shared" si="2"/>
        <v>35437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35437</v>
      </c>
      <c r="M28" s="141">
        <f t="shared" si="4"/>
        <v>9589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9589</v>
      </c>
      <c r="V28" s="141">
        <f t="shared" si="6"/>
        <v>45026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45026</v>
      </c>
    </row>
    <row r="29" spans="1:30" ht="12" customHeight="1">
      <c r="A29" s="142" t="s">
        <v>117</v>
      </c>
      <c r="B29" s="140" t="s">
        <v>347</v>
      </c>
      <c r="C29" s="142" t="s">
        <v>381</v>
      </c>
      <c r="D29" s="141">
        <f t="shared" si="2"/>
        <v>5742</v>
      </c>
      <c r="E29" s="141">
        <f t="shared" si="3"/>
        <v>775</v>
      </c>
      <c r="F29" s="141">
        <v>0</v>
      </c>
      <c r="G29" s="141">
        <v>0</v>
      </c>
      <c r="H29" s="141">
        <v>0</v>
      </c>
      <c r="I29" s="141">
        <v>775</v>
      </c>
      <c r="J29" s="141"/>
      <c r="K29" s="141">
        <v>0</v>
      </c>
      <c r="L29" s="141">
        <v>4967</v>
      </c>
      <c r="M29" s="141">
        <f t="shared" si="4"/>
        <v>1129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1129</v>
      </c>
      <c r="V29" s="141">
        <f t="shared" si="6"/>
        <v>6871</v>
      </c>
      <c r="W29" s="141">
        <f t="shared" si="7"/>
        <v>775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775</v>
      </c>
      <c r="AB29" s="141">
        <f t="shared" si="12"/>
        <v>0</v>
      </c>
      <c r="AC29" s="141">
        <f t="shared" si="13"/>
        <v>0</v>
      </c>
      <c r="AD29" s="141">
        <f t="shared" si="14"/>
        <v>6096</v>
      </c>
    </row>
    <row r="30" spans="1:30" ht="12" customHeight="1">
      <c r="A30" s="142" t="s">
        <v>117</v>
      </c>
      <c r="B30" s="140" t="s">
        <v>348</v>
      </c>
      <c r="C30" s="142" t="s">
        <v>382</v>
      </c>
      <c r="D30" s="141">
        <f t="shared" si="2"/>
        <v>286869</v>
      </c>
      <c r="E30" s="141">
        <f t="shared" si="3"/>
        <v>40084</v>
      </c>
      <c r="F30" s="141">
        <v>0</v>
      </c>
      <c r="G30" s="141">
        <v>0</v>
      </c>
      <c r="H30" s="141">
        <v>0</v>
      </c>
      <c r="I30" s="141">
        <v>38144</v>
      </c>
      <c r="J30" s="141"/>
      <c r="K30" s="141">
        <v>1940</v>
      </c>
      <c r="L30" s="141">
        <v>246785</v>
      </c>
      <c r="M30" s="141">
        <f t="shared" si="4"/>
        <v>44848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44848</v>
      </c>
      <c r="V30" s="141">
        <f t="shared" si="6"/>
        <v>331717</v>
      </c>
      <c r="W30" s="141">
        <f t="shared" si="7"/>
        <v>40084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38144</v>
      </c>
      <c r="AB30" s="141">
        <f t="shared" si="12"/>
        <v>0</v>
      </c>
      <c r="AC30" s="141">
        <f t="shared" si="13"/>
        <v>1940</v>
      </c>
      <c r="AD30" s="141">
        <f t="shared" si="14"/>
        <v>291633</v>
      </c>
    </row>
    <row r="31" spans="1:30" ht="12" customHeight="1">
      <c r="A31" s="142" t="s">
        <v>117</v>
      </c>
      <c r="B31" s="140" t="s">
        <v>349</v>
      </c>
      <c r="C31" s="142" t="s">
        <v>383</v>
      </c>
      <c r="D31" s="141">
        <f t="shared" si="2"/>
        <v>55932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55932</v>
      </c>
      <c r="M31" s="141">
        <f t="shared" si="4"/>
        <v>17483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17483</v>
      </c>
      <c r="V31" s="141">
        <f t="shared" si="6"/>
        <v>73415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73415</v>
      </c>
    </row>
    <row r="32" spans="1:30" ht="12" customHeight="1">
      <c r="A32" s="142" t="s">
        <v>117</v>
      </c>
      <c r="B32" s="140" t="s">
        <v>350</v>
      </c>
      <c r="C32" s="142" t="s">
        <v>384</v>
      </c>
      <c r="D32" s="141">
        <f t="shared" si="2"/>
        <v>109719</v>
      </c>
      <c r="E32" s="141">
        <f t="shared" si="3"/>
        <v>20856</v>
      </c>
      <c r="F32" s="141">
        <v>0</v>
      </c>
      <c r="G32" s="141">
        <v>0</v>
      </c>
      <c r="H32" s="141">
        <v>0</v>
      </c>
      <c r="I32" s="141">
        <v>20846</v>
      </c>
      <c r="J32" s="141"/>
      <c r="K32" s="141">
        <v>10</v>
      </c>
      <c r="L32" s="141">
        <v>88863</v>
      </c>
      <c r="M32" s="141">
        <f t="shared" si="4"/>
        <v>36332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36332</v>
      </c>
      <c r="V32" s="141">
        <f t="shared" si="6"/>
        <v>146051</v>
      </c>
      <c r="W32" s="141">
        <f t="shared" si="7"/>
        <v>20856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20846</v>
      </c>
      <c r="AB32" s="141">
        <f t="shared" si="12"/>
        <v>0</v>
      </c>
      <c r="AC32" s="141">
        <f t="shared" si="13"/>
        <v>10</v>
      </c>
      <c r="AD32" s="141">
        <f t="shared" si="14"/>
        <v>125195</v>
      </c>
    </row>
    <row r="33" spans="1:30" ht="12" customHeight="1">
      <c r="A33" s="142" t="s">
        <v>117</v>
      </c>
      <c r="B33" s="140" t="s">
        <v>351</v>
      </c>
      <c r="C33" s="142" t="s">
        <v>385</v>
      </c>
      <c r="D33" s="141">
        <f t="shared" si="2"/>
        <v>62198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62198</v>
      </c>
      <c r="M33" s="141">
        <f t="shared" si="4"/>
        <v>23068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23068</v>
      </c>
      <c r="V33" s="141">
        <f t="shared" si="6"/>
        <v>85266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0</v>
      </c>
      <c r="AD33" s="141">
        <f t="shared" si="14"/>
        <v>85266</v>
      </c>
    </row>
    <row r="34" spans="1:30" ht="12" customHeight="1">
      <c r="A34" s="142" t="s">
        <v>117</v>
      </c>
      <c r="B34" s="140" t="s">
        <v>352</v>
      </c>
      <c r="C34" s="142" t="s">
        <v>386</v>
      </c>
      <c r="D34" s="141">
        <f t="shared" si="2"/>
        <v>33479</v>
      </c>
      <c r="E34" s="141">
        <f t="shared" si="3"/>
        <v>121</v>
      </c>
      <c r="F34" s="141">
        <v>0</v>
      </c>
      <c r="G34" s="141">
        <v>0</v>
      </c>
      <c r="H34" s="141">
        <v>0</v>
      </c>
      <c r="I34" s="141">
        <v>121</v>
      </c>
      <c r="J34" s="141"/>
      <c r="K34" s="141">
        <v>0</v>
      </c>
      <c r="L34" s="141">
        <v>33358</v>
      </c>
      <c r="M34" s="141">
        <f t="shared" si="4"/>
        <v>12471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12471</v>
      </c>
      <c r="V34" s="141">
        <f t="shared" si="6"/>
        <v>45950</v>
      </c>
      <c r="W34" s="141">
        <f t="shared" si="7"/>
        <v>121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121</v>
      </c>
      <c r="AB34" s="141">
        <f t="shared" si="12"/>
        <v>0</v>
      </c>
      <c r="AC34" s="141">
        <f t="shared" si="13"/>
        <v>0</v>
      </c>
      <c r="AD34" s="141">
        <f t="shared" si="14"/>
        <v>45829</v>
      </c>
    </row>
    <row r="35" spans="1:30" ht="12" customHeight="1">
      <c r="A35" s="142" t="s">
        <v>117</v>
      </c>
      <c r="B35" s="140" t="s">
        <v>353</v>
      </c>
      <c r="C35" s="142" t="s">
        <v>387</v>
      </c>
      <c r="D35" s="141">
        <f t="shared" si="2"/>
        <v>57138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57138</v>
      </c>
      <c r="M35" s="141">
        <f t="shared" si="4"/>
        <v>21965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21965</v>
      </c>
      <c r="V35" s="141">
        <f t="shared" si="6"/>
        <v>79103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79103</v>
      </c>
    </row>
    <row r="36" spans="1:30" ht="12" customHeight="1">
      <c r="A36" s="142" t="s">
        <v>117</v>
      </c>
      <c r="B36" s="140" t="s">
        <v>354</v>
      </c>
      <c r="C36" s="142" t="s">
        <v>388</v>
      </c>
      <c r="D36" s="141">
        <f t="shared" si="2"/>
        <v>67395</v>
      </c>
      <c r="E36" s="141">
        <f t="shared" si="3"/>
        <v>9305</v>
      </c>
      <c r="F36" s="141">
        <v>0</v>
      </c>
      <c r="G36" s="141">
        <v>0</v>
      </c>
      <c r="H36" s="141">
        <v>0</v>
      </c>
      <c r="I36" s="141">
        <v>8284</v>
      </c>
      <c r="J36" s="141"/>
      <c r="K36" s="141">
        <v>1021</v>
      </c>
      <c r="L36" s="141">
        <v>58090</v>
      </c>
      <c r="M36" s="141">
        <f t="shared" si="4"/>
        <v>15437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15437</v>
      </c>
      <c r="V36" s="141">
        <f t="shared" si="6"/>
        <v>82832</v>
      </c>
      <c r="W36" s="141">
        <f t="shared" si="7"/>
        <v>9305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8284</v>
      </c>
      <c r="AB36" s="141">
        <f t="shared" si="12"/>
        <v>0</v>
      </c>
      <c r="AC36" s="141">
        <f t="shared" si="13"/>
        <v>1021</v>
      </c>
      <c r="AD36" s="141">
        <f t="shared" si="14"/>
        <v>73527</v>
      </c>
    </row>
    <row r="37" spans="1:30" ht="12" customHeight="1">
      <c r="A37" s="142" t="s">
        <v>117</v>
      </c>
      <c r="B37" s="140" t="s">
        <v>355</v>
      </c>
      <c r="C37" s="142" t="s">
        <v>389</v>
      </c>
      <c r="D37" s="141">
        <f t="shared" si="2"/>
        <v>89499</v>
      </c>
      <c r="E37" s="141">
        <f t="shared" si="3"/>
        <v>14900</v>
      </c>
      <c r="F37" s="141">
        <v>0</v>
      </c>
      <c r="G37" s="141">
        <v>0</v>
      </c>
      <c r="H37" s="141">
        <v>0</v>
      </c>
      <c r="I37" s="141">
        <v>13842</v>
      </c>
      <c r="J37" s="141"/>
      <c r="K37" s="141">
        <v>1058</v>
      </c>
      <c r="L37" s="141">
        <v>74599</v>
      </c>
      <c r="M37" s="141">
        <f t="shared" si="4"/>
        <v>42557</v>
      </c>
      <c r="N37" s="141">
        <f t="shared" si="5"/>
        <v>2566</v>
      </c>
      <c r="O37" s="141">
        <v>0</v>
      </c>
      <c r="P37" s="141">
        <v>0</v>
      </c>
      <c r="Q37" s="141">
        <v>0</v>
      </c>
      <c r="R37" s="141">
        <v>2566</v>
      </c>
      <c r="S37" s="141"/>
      <c r="T37" s="141">
        <v>0</v>
      </c>
      <c r="U37" s="141">
        <v>39991</v>
      </c>
      <c r="V37" s="141">
        <f t="shared" si="6"/>
        <v>132056</v>
      </c>
      <c r="W37" s="141">
        <f t="shared" si="7"/>
        <v>17466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16408</v>
      </c>
      <c r="AB37" s="141">
        <f t="shared" si="12"/>
        <v>0</v>
      </c>
      <c r="AC37" s="141">
        <f t="shared" si="13"/>
        <v>1058</v>
      </c>
      <c r="AD37" s="141">
        <f t="shared" si="14"/>
        <v>114590</v>
      </c>
    </row>
    <row r="38" spans="1:30" ht="12" customHeight="1">
      <c r="A38" s="142" t="s">
        <v>117</v>
      </c>
      <c r="B38" s="140" t="s">
        <v>356</v>
      </c>
      <c r="C38" s="142" t="s">
        <v>390</v>
      </c>
      <c r="D38" s="141">
        <f t="shared" si="2"/>
        <v>266803</v>
      </c>
      <c r="E38" s="141">
        <f t="shared" si="3"/>
        <v>42906</v>
      </c>
      <c r="F38" s="141">
        <v>0</v>
      </c>
      <c r="G38" s="141">
        <v>0</v>
      </c>
      <c r="H38" s="141">
        <v>0</v>
      </c>
      <c r="I38" s="141">
        <v>42870</v>
      </c>
      <c r="J38" s="141"/>
      <c r="K38" s="141">
        <v>36</v>
      </c>
      <c r="L38" s="141">
        <v>223897</v>
      </c>
      <c r="M38" s="141">
        <f t="shared" si="4"/>
        <v>54706</v>
      </c>
      <c r="N38" s="141">
        <f t="shared" si="5"/>
        <v>14217</v>
      </c>
      <c r="O38" s="141">
        <v>0</v>
      </c>
      <c r="P38" s="141">
        <v>0</v>
      </c>
      <c r="Q38" s="141">
        <v>0</v>
      </c>
      <c r="R38" s="141">
        <v>14172</v>
      </c>
      <c r="S38" s="141"/>
      <c r="T38" s="141">
        <v>45</v>
      </c>
      <c r="U38" s="141">
        <v>40489</v>
      </c>
      <c r="V38" s="141">
        <f t="shared" si="6"/>
        <v>321509</v>
      </c>
      <c r="W38" s="141">
        <f t="shared" si="7"/>
        <v>57123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57042</v>
      </c>
      <c r="AB38" s="141">
        <f t="shared" si="12"/>
        <v>0</v>
      </c>
      <c r="AC38" s="141">
        <f t="shared" si="13"/>
        <v>81</v>
      </c>
      <c r="AD38" s="141">
        <f t="shared" si="14"/>
        <v>264386</v>
      </c>
    </row>
    <row r="39" spans="1:30" ht="12" customHeight="1">
      <c r="A39" s="142" t="s">
        <v>117</v>
      </c>
      <c r="B39" s="140" t="s">
        <v>357</v>
      </c>
      <c r="C39" s="142" t="s">
        <v>391</v>
      </c>
      <c r="D39" s="141">
        <f t="shared" si="2"/>
        <v>89763</v>
      </c>
      <c r="E39" s="141">
        <f t="shared" si="3"/>
        <v>18046</v>
      </c>
      <c r="F39" s="141">
        <v>0</v>
      </c>
      <c r="G39" s="141">
        <v>0</v>
      </c>
      <c r="H39" s="141">
        <v>0</v>
      </c>
      <c r="I39" s="141">
        <v>9925</v>
      </c>
      <c r="J39" s="141"/>
      <c r="K39" s="141">
        <v>8121</v>
      </c>
      <c r="L39" s="141">
        <v>71717</v>
      </c>
      <c r="M39" s="141">
        <f t="shared" si="4"/>
        <v>17389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17389</v>
      </c>
      <c r="V39" s="141">
        <f t="shared" si="6"/>
        <v>107152</v>
      </c>
      <c r="W39" s="141">
        <f t="shared" si="7"/>
        <v>18046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9925</v>
      </c>
      <c r="AB39" s="141">
        <f t="shared" si="12"/>
        <v>0</v>
      </c>
      <c r="AC39" s="141">
        <f t="shared" si="13"/>
        <v>8121</v>
      </c>
      <c r="AD39" s="141">
        <f t="shared" si="14"/>
        <v>89106</v>
      </c>
    </row>
    <row r="40" spans="1:30" ht="12" customHeight="1">
      <c r="A40" s="142" t="s">
        <v>117</v>
      </c>
      <c r="B40" s="140" t="s">
        <v>358</v>
      </c>
      <c r="C40" s="142" t="s">
        <v>392</v>
      </c>
      <c r="D40" s="141">
        <f t="shared" si="2"/>
        <v>23665</v>
      </c>
      <c r="E40" s="141">
        <f t="shared" si="3"/>
        <v>1545</v>
      </c>
      <c r="F40" s="141">
        <v>0</v>
      </c>
      <c r="G40" s="141">
        <v>0</v>
      </c>
      <c r="H40" s="141">
        <v>0</v>
      </c>
      <c r="I40" s="141">
        <v>1541</v>
      </c>
      <c r="J40" s="141"/>
      <c r="K40" s="141">
        <v>4</v>
      </c>
      <c r="L40" s="141">
        <v>22120</v>
      </c>
      <c r="M40" s="141">
        <f t="shared" si="4"/>
        <v>8466</v>
      </c>
      <c r="N40" s="141">
        <f t="shared" si="5"/>
        <v>8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8</v>
      </c>
      <c r="U40" s="141">
        <v>8458</v>
      </c>
      <c r="V40" s="141">
        <f t="shared" si="6"/>
        <v>32131</v>
      </c>
      <c r="W40" s="141">
        <f t="shared" si="7"/>
        <v>1553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1541</v>
      </c>
      <c r="AB40" s="141">
        <f t="shared" si="12"/>
        <v>0</v>
      </c>
      <c r="AC40" s="141">
        <f t="shared" si="13"/>
        <v>12</v>
      </c>
      <c r="AD40" s="141">
        <f t="shared" si="14"/>
        <v>30578</v>
      </c>
    </row>
    <row r="41" spans="1:30" ht="12" customHeight="1">
      <c r="A41" s="142" t="s">
        <v>117</v>
      </c>
      <c r="B41" s="140" t="s">
        <v>359</v>
      </c>
      <c r="C41" s="142" t="s">
        <v>393</v>
      </c>
      <c r="D41" s="141">
        <f t="shared" si="2"/>
        <v>140019</v>
      </c>
      <c r="E41" s="141">
        <f t="shared" si="3"/>
        <v>21558</v>
      </c>
      <c r="F41" s="141">
        <v>0</v>
      </c>
      <c r="G41" s="141">
        <v>0</v>
      </c>
      <c r="H41" s="141">
        <v>0</v>
      </c>
      <c r="I41" s="141">
        <v>21558</v>
      </c>
      <c r="J41" s="141"/>
      <c r="K41" s="141">
        <v>0</v>
      </c>
      <c r="L41" s="141">
        <v>118461</v>
      </c>
      <c r="M41" s="141">
        <f t="shared" si="4"/>
        <v>83239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83239</v>
      </c>
      <c r="V41" s="141">
        <f t="shared" si="6"/>
        <v>223258</v>
      </c>
      <c r="W41" s="141">
        <f t="shared" si="7"/>
        <v>21558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21558</v>
      </c>
      <c r="AB41" s="141">
        <f t="shared" si="12"/>
        <v>0</v>
      </c>
      <c r="AC41" s="141">
        <f t="shared" si="13"/>
        <v>0</v>
      </c>
      <c r="AD41" s="141">
        <f t="shared" si="14"/>
        <v>201700</v>
      </c>
    </row>
    <row r="42" spans="1:30" ht="12" customHeight="1">
      <c r="A42" s="142" t="s">
        <v>117</v>
      </c>
      <c r="B42" s="140" t="s">
        <v>396</v>
      </c>
      <c r="C42" s="142" t="s">
        <v>411</v>
      </c>
      <c r="D42" s="141">
        <f t="shared" si="2"/>
        <v>0</v>
      </c>
      <c r="E42" s="141">
        <f t="shared" si="3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f t="shared" si="4"/>
        <v>29753</v>
      </c>
      <c r="N42" s="141">
        <f t="shared" si="5"/>
        <v>23235</v>
      </c>
      <c r="O42" s="141">
        <v>0</v>
      </c>
      <c r="P42" s="141">
        <v>0</v>
      </c>
      <c r="Q42" s="141">
        <v>0</v>
      </c>
      <c r="R42" s="141">
        <v>23006</v>
      </c>
      <c r="S42" s="141">
        <v>125373</v>
      </c>
      <c r="T42" s="141">
        <v>229</v>
      </c>
      <c r="U42" s="141">
        <v>6518</v>
      </c>
      <c r="V42" s="141">
        <f t="shared" si="6"/>
        <v>29753</v>
      </c>
      <c r="W42" s="141">
        <f t="shared" si="7"/>
        <v>23235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23006</v>
      </c>
      <c r="AB42" s="141">
        <f t="shared" si="12"/>
        <v>125373</v>
      </c>
      <c r="AC42" s="141">
        <f t="shared" si="13"/>
        <v>229</v>
      </c>
      <c r="AD42" s="141">
        <f t="shared" si="14"/>
        <v>6518</v>
      </c>
    </row>
    <row r="43" spans="1:30" ht="12" customHeight="1">
      <c r="A43" s="142" t="s">
        <v>117</v>
      </c>
      <c r="B43" s="140" t="s">
        <v>397</v>
      </c>
      <c r="C43" s="142" t="s">
        <v>412</v>
      </c>
      <c r="D43" s="141">
        <f t="shared" si="2"/>
        <v>0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f t="shared" si="4"/>
        <v>117589</v>
      </c>
      <c r="N43" s="141">
        <f t="shared" si="5"/>
        <v>81810</v>
      </c>
      <c r="O43" s="141">
        <v>0</v>
      </c>
      <c r="P43" s="141">
        <v>0</v>
      </c>
      <c r="Q43" s="141">
        <v>0</v>
      </c>
      <c r="R43" s="141">
        <v>81810</v>
      </c>
      <c r="S43" s="141">
        <v>141295</v>
      </c>
      <c r="T43" s="141">
        <v>0</v>
      </c>
      <c r="U43" s="141">
        <v>35779</v>
      </c>
      <c r="V43" s="141">
        <f t="shared" si="6"/>
        <v>117589</v>
      </c>
      <c r="W43" s="141">
        <f t="shared" si="7"/>
        <v>81810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81810</v>
      </c>
      <c r="AB43" s="141">
        <f t="shared" si="12"/>
        <v>141295</v>
      </c>
      <c r="AC43" s="141">
        <f t="shared" si="13"/>
        <v>0</v>
      </c>
      <c r="AD43" s="141">
        <f t="shared" si="14"/>
        <v>35779</v>
      </c>
    </row>
    <row r="44" spans="1:30" ht="12" customHeight="1">
      <c r="A44" s="142" t="s">
        <v>117</v>
      </c>
      <c r="B44" s="140" t="s">
        <v>398</v>
      </c>
      <c r="C44" s="142" t="s">
        <v>413</v>
      </c>
      <c r="D44" s="141">
        <f t="shared" si="2"/>
        <v>71743</v>
      </c>
      <c r="E44" s="141">
        <f t="shared" si="3"/>
        <v>35179</v>
      </c>
      <c r="F44" s="141">
        <v>0</v>
      </c>
      <c r="G44" s="141">
        <v>0</v>
      </c>
      <c r="H44" s="141">
        <v>0</v>
      </c>
      <c r="I44" s="141">
        <v>35179</v>
      </c>
      <c r="J44" s="141">
        <v>73355</v>
      </c>
      <c r="K44" s="141">
        <v>0</v>
      </c>
      <c r="L44" s="141">
        <v>36564</v>
      </c>
      <c r="M44" s="141">
        <f t="shared" si="4"/>
        <v>90351</v>
      </c>
      <c r="N44" s="141">
        <f t="shared" si="5"/>
        <v>90351</v>
      </c>
      <c r="O44" s="141">
        <v>0</v>
      </c>
      <c r="P44" s="141">
        <v>0</v>
      </c>
      <c r="Q44" s="141">
        <v>0</v>
      </c>
      <c r="R44" s="141">
        <v>90351</v>
      </c>
      <c r="S44" s="141">
        <v>53022</v>
      </c>
      <c r="T44" s="141">
        <v>0</v>
      </c>
      <c r="U44" s="141">
        <v>0</v>
      </c>
      <c r="V44" s="141">
        <f t="shared" si="6"/>
        <v>162094</v>
      </c>
      <c r="W44" s="141">
        <f t="shared" si="7"/>
        <v>125530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125530</v>
      </c>
      <c r="AB44" s="141">
        <f t="shared" si="12"/>
        <v>126377</v>
      </c>
      <c r="AC44" s="141">
        <f t="shared" si="13"/>
        <v>0</v>
      </c>
      <c r="AD44" s="141">
        <f t="shared" si="14"/>
        <v>36564</v>
      </c>
    </row>
    <row r="45" spans="1:30" ht="12" customHeight="1">
      <c r="A45" s="142" t="s">
        <v>117</v>
      </c>
      <c r="B45" s="140" t="s">
        <v>399</v>
      </c>
      <c r="C45" s="142" t="s">
        <v>414</v>
      </c>
      <c r="D45" s="141">
        <f t="shared" si="2"/>
        <v>27158</v>
      </c>
      <c r="E45" s="141">
        <f t="shared" si="3"/>
        <v>15945</v>
      </c>
      <c r="F45" s="141">
        <v>0</v>
      </c>
      <c r="G45" s="141">
        <v>0</v>
      </c>
      <c r="H45" s="141">
        <v>0</v>
      </c>
      <c r="I45" s="141">
        <v>15945</v>
      </c>
      <c r="J45" s="141">
        <v>346310</v>
      </c>
      <c r="K45" s="141">
        <v>0</v>
      </c>
      <c r="L45" s="141">
        <v>11213</v>
      </c>
      <c r="M45" s="141">
        <f t="shared" si="4"/>
        <v>0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f t="shared" si="6"/>
        <v>27158</v>
      </c>
      <c r="W45" s="141">
        <f t="shared" si="7"/>
        <v>15945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15945</v>
      </c>
      <c r="AB45" s="141">
        <f t="shared" si="12"/>
        <v>346310</v>
      </c>
      <c r="AC45" s="141">
        <f t="shared" si="13"/>
        <v>0</v>
      </c>
      <c r="AD45" s="141">
        <f t="shared" si="14"/>
        <v>11213</v>
      </c>
    </row>
    <row r="46" spans="1:30" ht="12" customHeight="1">
      <c r="A46" s="142" t="s">
        <v>117</v>
      </c>
      <c r="B46" s="140" t="s">
        <v>400</v>
      </c>
      <c r="C46" s="142" t="s">
        <v>415</v>
      </c>
      <c r="D46" s="141">
        <f t="shared" si="2"/>
        <v>158116</v>
      </c>
      <c r="E46" s="141">
        <f t="shared" si="3"/>
        <v>124621</v>
      </c>
      <c r="F46" s="141">
        <v>0</v>
      </c>
      <c r="G46" s="141">
        <v>0</v>
      </c>
      <c r="H46" s="141">
        <v>0</v>
      </c>
      <c r="I46" s="141">
        <v>104621</v>
      </c>
      <c r="J46" s="141">
        <v>617489</v>
      </c>
      <c r="K46" s="141">
        <v>20000</v>
      </c>
      <c r="L46" s="141">
        <v>33495</v>
      </c>
      <c r="M46" s="141">
        <f t="shared" si="4"/>
        <v>0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f t="shared" si="6"/>
        <v>158116</v>
      </c>
      <c r="W46" s="141">
        <f t="shared" si="7"/>
        <v>124621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104621</v>
      </c>
      <c r="AB46" s="141">
        <f t="shared" si="12"/>
        <v>617489</v>
      </c>
      <c r="AC46" s="141">
        <f t="shared" si="13"/>
        <v>20000</v>
      </c>
      <c r="AD46" s="141">
        <f t="shared" si="14"/>
        <v>33495</v>
      </c>
    </row>
    <row r="47" spans="1:30" ht="12" customHeight="1">
      <c r="A47" s="142" t="s">
        <v>117</v>
      </c>
      <c r="B47" s="140" t="s">
        <v>401</v>
      </c>
      <c r="C47" s="142" t="s">
        <v>416</v>
      </c>
      <c r="D47" s="141">
        <f t="shared" si="2"/>
        <v>2346</v>
      </c>
      <c r="E47" s="141">
        <f t="shared" si="3"/>
        <v>2346</v>
      </c>
      <c r="F47" s="141">
        <v>0</v>
      </c>
      <c r="G47" s="141">
        <v>0</v>
      </c>
      <c r="H47" s="141">
        <v>0</v>
      </c>
      <c r="I47" s="141">
        <v>0</v>
      </c>
      <c r="J47" s="141">
        <v>34361</v>
      </c>
      <c r="K47" s="141">
        <v>2346</v>
      </c>
      <c r="L47" s="141">
        <v>0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f t="shared" si="6"/>
        <v>2346</v>
      </c>
      <c r="W47" s="141">
        <f t="shared" si="7"/>
        <v>2346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0</v>
      </c>
      <c r="AB47" s="141">
        <f t="shared" si="12"/>
        <v>34361</v>
      </c>
      <c r="AC47" s="141">
        <f t="shared" si="13"/>
        <v>2346</v>
      </c>
      <c r="AD47" s="141">
        <f t="shared" si="14"/>
        <v>0</v>
      </c>
    </row>
    <row r="48" spans="1:30" ht="12" customHeight="1">
      <c r="A48" s="142" t="s">
        <v>117</v>
      </c>
      <c r="B48" s="140" t="s">
        <v>402</v>
      </c>
      <c r="C48" s="142" t="s">
        <v>417</v>
      </c>
      <c r="D48" s="141">
        <f t="shared" si="2"/>
        <v>0</v>
      </c>
      <c r="E48" s="141">
        <f t="shared" si="3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81465</v>
      </c>
      <c r="K48" s="141">
        <v>0</v>
      </c>
      <c r="L48" s="141">
        <v>0</v>
      </c>
      <c r="M48" s="141">
        <f t="shared" si="4"/>
        <v>0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f t="shared" si="6"/>
        <v>0</v>
      </c>
      <c r="W48" s="141">
        <f t="shared" si="7"/>
        <v>0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0</v>
      </c>
      <c r="AB48" s="141">
        <f t="shared" si="12"/>
        <v>81465</v>
      </c>
      <c r="AC48" s="141">
        <f t="shared" si="13"/>
        <v>0</v>
      </c>
      <c r="AD48" s="141">
        <f t="shared" si="14"/>
        <v>0</v>
      </c>
    </row>
    <row r="49" spans="1:30" ht="12" customHeight="1">
      <c r="A49" s="142" t="s">
        <v>117</v>
      </c>
      <c r="B49" s="140" t="s">
        <v>403</v>
      </c>
      <c r="C49" s="142" t="s">
        <v>418</v>
      </c>
      <c r="D49" s="141">
        <f t="shared" si="2"/>
        <v>67676</v>
      </c>
      <c r="E49" s="141">
        <f t="shared" si="3"/>
        <v>64876</v>
      </c>
      <c r="F49" s="141">
        <v>0</v>
      </c>
      <c r="G49" s="141">
        <v>0</v>
      </c>
      <c r="H49" s="141">
        <v>0</v>
      </c>
      <c r="I49" s="141">
        <v>32715</v>
      </c>
      <c r="J49" s="141">
        <v>277901</v>
      </c>
      <c r="K49" s="141">
        <v>32161</v>
      </c>
      <c r="L49" s="141">
        <v>2800</v>
      </c>
      <c r="M49" s="141">
        <f t="shared" si="4"/>
        <v>45621</v>
      </c>
      <c r="N49" s="141">
        <f t="shared" si="5"/>
        <v>44421</v>
      </c>
      <c r="O49" s="141">
        <v>0</v>
      </c>
      <c r="P49" s="141">
        <v>0</v>
      </c>
      <c r="Q49" s="141">
        <v>0</v>
      </c>
      <c r="R49" s="141">
        <v>44011</v>
      </c>
      <c r="S49" s="141">
        <v>93864</v>
      </c>
      <c r="T49" s="141">
        <v>410</v>
      </c>
      <c r="U49" s="141">
        <v>1200</v>
      </c>
      <c r="V49" s="141">
        <f t="shared" si="6"/>
        <v>113297</v>
      </c>
      <c r="W49" s="141">
        <f t="shared" si="7"/>
        <v>109297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76726</v>
      </c>
      <c r="AB49" s="141">
        <f t="shared" si="12"/>
        <v>371765</v>
      </c>
      <c r="AC49" s="141">
        <f t="shared" si="13"/>
        <v>32571</v>
      </c>
      <c r="AD49" s="141">
        <f t="shared" si="14"/>
        <v>4000</v>
      </c>
    </row>
    <row r="50" spans="1:30" ht="12" customHeight="1">
      <c r="A50" s="142" t="s">
        <v>117</v>
      </c>
      <c r="B50" s="140" t="s">
        <v>404</v>
      </c>
      <c r="C50" s="142" t="s">
        <v>419</v>
      </c>
      <c r="D50" s="141">
        <f t="shared" si="2"/>
        <v>30916</v>
      </c>
      <c r="E50" s="141">
        <f t="shared" si="3"/>
        <v>28358</v>
      </c>
      <c r="F50" s="141">
        <v>0</v>
      </c>
      <c r="G50" s="141">
        <v>0</v>
      </c>
      <c r="H50" s="141">
        <v>0</v>
      </c>
      <c r="I50" s="141">
        <v>4053</v>
      </c>
      <c r="J50" s="141">
        <v>55928</v>
      </c>
      <c r="K50" s="141">
        <v>24305</v>
      </c>
      <c r="L50" s="141">
        <v>2558</v>
      </c>
      <c r="M50" s="141">
        <f t="shared" si="4"/>
        <v>6248</v>
      </c>
      <c r="N50" s="141">
        <f t="shared" si="5"/>
        <v>6248</v>
      </c>
      <c r="O50" s="141">
        <v>0</v>
      </c>
      <c r="P50" s="141">
        <v>0</v>
      </c>
      <c r="Q50" s="141">
        <v>0</v>
      </c>
      <c r="R50" s="141">
        <v>6248</v>
      </c>
      <c r="S50" s="141">
        <v>137796</v>
      </c>
      <c r="T50" s="141">
        <v>0</v>
      </c>
      <c r="U50" s="141">
        <v>0</v>
      </c>
      <c r="V50" s="141">
        <f t="shared" si="6"/>
        <v>37164</v>
      </c>
      <c r="W50" s="141">
        <f t="shared" si="7"/>
        <v>34606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10301</v>
      </c>
      <c r="AB50" s="141">
        <f t="shared" si="12"/>
        <v>193724</v>
      </c>
      <c r="AC50" s="141">
        <f t="shared" si="13"/>
        <v>24305</v>
      </c>
      <c r="AD50" s="141">
        <f t="shared" si="14"/>
        <v>2558</v>
      </c>
    </row>
    <row r="51" spans="1:30" ht="12" customHeight="1">
      <c r="A51" s="142" t="s">
        <v>117</v>
      </c>
      <c r="B51" s="140" t="s">
        <v>405</v>
      </c>
      <c r="C51" s="142" t="s">
        <v>420</v>
      </c>
      <c r="D51" s="141">
        <f t="shared" si="2"/>
        <v>232344</v>
      </c>
      <c r="E51" s="141">
        <f t="shared" si="3"/>
        <v>181</v>
      </c>
      <c r="F51" s="141">
        <v>0</v>
      </c>
      <c r="G51" s="141">
        <v>0</v>
      </c>
      <c r="H51" s="141">
        <v>0</v>
      </c>
      <c r="I51" s="141">
        <v>171</v>
      </c>
      <c r="J51" s="141">
        <v>50564</v>
      </c>
      <c r="K51" s="141">
        <v>10</v>
      </c>
      <c r="L51" s="141">
        <v>232163</v>
      </c>
      <c r="M51" s="141">
        <f t="shared" si="4"/>
        <v>0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f t="shared" si="6"/>
        <v>232344</v>
      </c>
      <c r="W51" s="141">
        <f t="shared" si="7"/>
        <v>181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171</v>
      </c>
      <c r="AB51" s="141">
        <f t="shared" si="12"/>
        <v>50564</v>
      </c>
      <c r="AC51" s="141">
        <f t="shared" si="13"/>
        <v>10</v>
      </c>
      <c r="AD51" s="141">
        <f t="shared" si="14"/>
        <v>232163</v>
      </c>
    </row>
    <row r="52" spans="1:30" ht="12" customHeight="1">
      <c r="A52" s="142" t="s">
        <v>117</v>
      </c>
      <c r="B52" s="140" t="s">
        <v>406</v>
      </c>
      <c r="C52" s="142" t="s">
        <v>421</v>
      </c>
      <c r="D52" s="141">
        <f t="shared" si="2"/>
        <v>0</v>
      </c>
      <c r="E52" s="141">
        <f t="shared" si="3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f t="shared" si="4"/>
        <v>23958</v>
      </c>
      <c r="N52" s="141">
        <f t="shared" si="5"/>
        <v>23958</v>
      </c>
      <c r="O52" s="141">
        <v>0</v>
      </c>
      <c r="P52" s="141">
        <v>0</v>
      </c>
      <c r="Q52" s="141">
        <v>0</v>
      </c>
      <c r="R52" s="141">
        <v>23952</v>
      </c>
      <c r="S52" s="141">
        <v>77865</v>
      </c>
      <c r="T52" s="141">
        <v>6</v>
      </c>
      <c r="U52" s="141">
        <v>0</v>
      </c>
      <c r="V52" s="141">
        <f t="shared" si="6"/>
        <v>23958</v>
      </c>
      <c r="W52" s="141">
        <f t="shared" si="7"/>
        <v>23958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23952</v>
      </c>
      <c r="AB52" s="141">
        <f t="shared" si="12"/>
        <v>77865</v>
      </c>
      <c r="AC52" s="141">
        <f t="shared" si="13"/>
        <v>6</v>
      </c>
      <c r="AD52" s="141">
        <f t="shared" si="14"/>
        <v>0</v>
      </c>
    </row>
    <row r="53" spans="1:30" ht="12" customHeight="1">
      <c r="A53" s="142" t="s">
        <v>117</v>
      </c>
      <c r="B53" s="140" t="s">
        <v>407</v>
      </c>
      <c r="C53" s="142" t="s">
        <v>422</v>
      </c>
      <c r="D53" s="141">
        <f t="shared" si="2"/>
        <v>24033</v>
      </c>
      <c r="E53" s="141">
        <f t="shared" si="3"/>
        <v>24033</v>
      </c>
      <c r="F53" s="141">
        <v>0</v>
      </c>
      <c r="G53" s="141">
        <v>0</v>
      </c>
      <c r="H53" s="141">
        <v>0</v>
      </c>
      <c r="I53" s="141">
        <v>24033</v>
      </c>
      <c r="J53" s="141">
        <v>95486</v>
      </c>
      <c r="K53" s="141">
        <v>0</v>
      </c>
      <c r="L53" s="141">
        <v>0</v>
      </c>
      <c r="M53" s="141">
        <f t="shared" si="4"/>
        <v>20089</v>
      </c>
      <c r="N53" s="141">
        <f t="shared" si="5"/>
        <v>20089</v>
      </c>
      <c r="O53" s="141">
        <v>0</v>
      </c>
      <c r="P53" s="141">
        <v>0</v>
      </c>
      <c r="Q53" s="141">
        <v>0</v>
      </c>
      <c r="R53" s="141">
        <v>20089</v>
      </c>
      <c r="S53" s="141">
        <v>34370</v>
      </c>
      <c r="T53" s="141">
        <v>0</v>
      </c>
      <c r="U53" s="141">
        <v>0</v>
      </c>
      <c r="V53" s="141">
        <f t="shared" si="6"/>
        <v>44122</v>
      </c>
      <c r="W53" s="141">
        <f t="shared" si="7"/>
        <v>44122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44122</v>
      </c>
      <c r="AB53" s="141">
        <f t="shared" si="12"/>
        <v>129856</v>
      </c>
      <c r="AC53" s="141">
        <f t="shared" si="13"/>
        <v>0</v>
      </c>
      <c r="AD53" s="141">
        <f t="shared" si="14"/>
        <v>0</v>
      </c>
    </row>
    <row r="54" spans="1:30" ht="12" customHeight="1">
      <c r="A54" s="142" t="s">
        <v>117</v>
      </c>
      <c r="B54" s="140" t="s">
        <v>408</v>
      </c>
      <c r="C54" s="142" t="s">
        <v>423</v>
      </c>
      <c r="D54" s="141">
        <f t="shared" si="2"/>
        <v>59024</v>
      </c>
      <c r="E54" s="141">
        <f t="shared" si="3"/>
        <v>18069</v>
      </c>
      <c r="F54" s="141">
        <v>0</v>
      </c>
      <c r="G54" s="141">
        <v>0</v>
      </c>
      <c r="H54" s="141">
        <v>0</v>
      </c>
      <c r="I54" s="141">
        <v>16218</v>
      </c>
      <c r="J54" s="141">
        <v>434346</v>
      </c>
      <c r="K54" s="141">
        <v>1851</v>
      </c>
      <c r="L54" s="141">
        <v>40955</v>
      </c>
      <c r="M54" s="141">
        <f t="shared" si="4"/>
        <v>0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f t="shared" si="6"/>
        <v>59024</v>
      </c>
      <c r="W54" s="141">
        <f t="shared" si="7"/>
        <v>18069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16218</v>
      </c>
      <c r="AB54" s="141">
        <f t="shared" si="12"/>
        <v>434346</v>
      </c>
      <c r="AC54" s="141">
        <f t="shared" si="13"/>
        <v>1851</v>
      </c>
      <c r="AD54" s="141">
        <f t="shared" si="14"/>
        <v>40955</v>
      </c>
    </row>
    <row r="55" spans="1:30" ht="12" customHeight="1">
      <c r="A55" s="142" t="s">
        <v>117</v>
      </c>
      <c r="B55" s="140" t="s">
        <v>409</v>
      </c>
      <c r="C55" s="142" t="s">
        <v>424</v>
      </c>
      <c r="D55" s="141">
        <f t="shared" si="2"/>
        <v>2967</v>
      </c>
      <c r="E55" s="141">
        <f t="shared" si="3"/>
        <v>2967</v>
      </c>
      <c r="F55" s="141">
        <v>0</v>
      </c>
      <c r="G55" s="141">
        <v>0</v>
      </c>
      <c r="H55" s="141">
        <v>0</v>
      </c>
      <c r="I55" s="141">
        <v>0</v>
      </c>
      <c r="J55" s="141">
        <v>7251</v>
      </c>
      <c r="K55" s="141">
        <v>2967</v>
      </c>
      <c r="L55" s="141">
        <v>0</v>
      </c>
      <c r="M55" s="141">
        <f t="shared" si="4"/>
        <v>16077</v>
      </c>
      <c r="N55" s="141">
        <f t="shared" si="5"/>
        <v>16077</v>
      </c>
      <c r="O55" s="141">
        <v>0</v>
      </c>
      <c r="P55" s="141">
        <v>0</v>
      </c>
      <c r="Q55" s="141">
        <v>0</v>
      </c>
      <c r="R55" s="141">
        <v>16077</v>
      </c>
      <c r="S55" s="141">
        <v>61529</v>
      </c>
      <c r="T55" s="141">
        <v>0</v>
      </c>
      <c r="U55" s="141">
        <v>0</v>
      </c>
      <c r="V55" s="141">
        <f t="shared" si="6"/>
        <v>19044</v>
      </c>
      <c r="W55" s="141">
        <f t="shared" si="7"/>
        <v>19044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16077</v>
      </c>
      <c r="AB55" s="141">
        <f t="shared" si="12"/>
        <v>68780</v>
      </c>
      <c r="AC55" s="141">
        <f t="shared" si="13"/>
        <v>2967</v>
      </c>
      <c r="AD55" s="141">
        <f t="shared" si="14"/>
        <v>0</v>
      </c>
    </row>
    <row r="56" spans="1:30" ht="12" customHeight="1">
      <c r="A56" s="142" t="s">
        <v>117</v>
      </c>
      <c r="B56" s="140" t="s">
        <v>410</v>
      </c>
      <c r="C56" s="142" t="s">
        <v>425</v>
      </c>
      <c r="D56" s="141">
        <f t="shared" si="2"/>
        <v>1409749</v>
      </c>
      <c r="E56" s="141">
        <f t="shared" si="3"/>
        <v>1307788</v>
      </c>
      <c r="F56" s="141">
        <v>0</v>
      </c>
      <c r="G56" s="141">
        <v>0</v>
      </c>
      <c r="H56" s="141">
        <v>1170000</v>
      </c>
      <c r="I56" s="141">
        <v>40963</v>
      </c>
      <c r="J56" s="141">
        <v>255753</v>
      </c>
      <c r="K56" s="141">
        <v>96825</v>
      </c>
      <c r="L56" s="141">
        <v>101961</v>
      </c>
      <c r="M56" s="141">
        <f t="shared" si="4"/>
        <v>0</v>
      </c>
      <c r="N56" s="141">
        <f t="shared" si="5"/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f t="shared" si="6"/>
        <v>1409749</v>
      </c>
      <c r="W56" s="141">
        <f t="shared" si="7"/>
        <v>1307788</v>
      </c>
      <c r="X56" s="141">
        <f t="shared" si="8"/>
        <v>0</v>
      </c>
      <c r="Y56" s="141">
        <f t="shared" si="9"/>
        <v>0</v>
      </c>
      <c r="Z56" s="141">
        <f t="shared" si="10"/>
        <v>1170000</v>
      </c>
      <c r="AA56" s="141">
        <f t="shared" si="11"/>
        <v>40963</v>
      </c>
      <c r="AB56" s="141">
        <f t="shared" si="12"/>
        <v>255753</v>
      </c>
      <c r="AC56" s="141">
        <f t="shared" si="13"/>
        <v>96825</v>
      </c>
      <c r="AD56" s="141">
        <f t="shared" si="14"/>
        <v>101961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438</v>
      </c>
      <c r="B7" s="140" t="s">
        <v>439</v>
      </c>
      <c r="C7" s="139" t="s">
        <v>440</v>
      </c>
      <c r="D7" s="141">
        <f aca="true" t="shared" si="0" ref="D7:AI7">SUM(D8:D56)</f>
        <v>1609919</v>
      </c>
      <c r="E7" s="141">
        <f t="shared" si="0"/>
        <v>1609215</v>
      </c>
      <c r="F7" s="141">
        <f t="shared" si="0"/>
        <v>0</v>
      </c>
      <c r="G7" s="141">
        <f t="shared" si="0"/>
        <v>1601409</v>
      </c>
      <c r="H7" s="141">
        <f t="shared" si="0"/>
        <v>2810</v>
      </c>
      <c r="I7" s="141">
        <f t="shared" si="0"/>
        <v>4996</v>
      </c>
      <c r="J7" s="141">
        <f t="shared" si="0"/>
        <v>704</v>
      </c>
      <c r="K7" s="141">
        <f t="shared" si="0"/>
        <v>29227</v>
      </c>
      <c r="L7" s="141">
        <f t="shared" si="0"/>
        <v>7842256</v>
      </c>
      <c r="M7" s="141">
        <f t="shared" si="0"/>
        <v>2784502</v>
      </c>
      <c r="N7" s="141">
        <f t="shared" si="0"/>
        <v>1000387</v>
      </c>
      <c r="O7" s="141">
        <f t="shared" si="0"/>
        <v>1077945</v>
      </c>
      <c r="P7" s="141">
        <f t="shared" si="0"/>
        <v>651136</v>
      </c>
      <c r="Q7" s="141">
        <f t="shared" si="0"/>
        <v>55034</v>
      </c>
      <c r="R7" s="141">
        <f t="shared" si="0"/>
        <v>1865919</v>
      </c>
      <c r="S7" s="141">
        <f t="shared" si="0"/>
        <v>260118</v>
      </c>
      <c r="T7" s="141">
        <f t="shared" si="0"/>
        <v>1477522</v>
      </c>
      <c r="U7" s="141">
        <f t="shared" si="0"/>
        <v>128279</v>
      </c>
      <c r="V7" s="141">
        <f t="shared" si="0"/>
        <v>1049</v>
      </c>
      <c r="W7" s="141">
        <f t="shared" si="0"/>
        <v>3190030</v>
      </c>
      <c r="X7" s="141">
        <f t="shared" si="0"/>
        <v>1271100</v>
      </c>
      <c r="Y7" s="141">
        <f t="shared" si="0"/>
        <v>1623714</v>
      </c>
      <c r="Z7" s="141">
        <f t="shared" si="0"/>
        <v>241171</v>
      </c>
      <c r="AA7" s="141">
        <f t="shared" si="0"/>
        <v>54045</v>
      </c>
      <c r="AB7" s="141">
        <f t="shared" si="0"/>
        <v>2295975</v>
      </c>
      <c r="AC7" s="141">
        <f t="shared" si="0"/>
        <v>756</v>
      </c>
      <c r="AD7" s="141">
        <f t="shared" si="0"/>
        <v>870904</v>
      </c>
      <c r="AE7" s="141">
        <f t="shared" si="0"/>
        <v>10323079</v>
      </c>
      <c r="AF7" s="141">
        <f t="shared" si="0"/>
        <v>81126</v>
      </c>
      <c r="AG7" s="141">
        <f t="shared" si="0"/>
        <v>81126</v>
      </c>
      <c r="AH7" s="141">
        <f t="shared" si="0"/>
        <v>0</v>
      </c>
      <c r="AI7" s="141">
        <f t="shared" si="0"/>
        <v>81126</v>
      </c>
      <c r="AJ7" s="141">
        <f aca="true" t="shared" si="1" ref="AJ7:BO7">SUM(AJ8:AJ56)</f>
        <v>0</v>
      </c>
      <c r="AK7" s="141">
        <f t="shared" si="1"/>
        <v>0</v>
      </c>
      <c r="AL7" s="141">
        <f t="shared" si="1"/>
        <v>0</v>
      </c>
      <c r="AM7" s="141">
        <f t="shared" si="1"/>
        <v>48575</v>
      </c>
      <c r="AN7" s="141">
        <f t="shared" si="1"/>
        <v>2148253</v>
      </c>
      <c r="AO7" s="141">
        <f t="shared" si="1"/>
        <v>572827</v>
      </c>
      <c r="AP7" s="141">
        <f t="shared" si="1"/>
        <v>383498</v>
      </c>
      <c r="AQ7" s="141">
        <f t="shared" si="1"/>
        <v>0</v>
      </c>
      <c r="AR7" s="141">
        <f t="shared" si="1"/>
        <v>189329</v>
      </c>
      <c r="AS7" s="141">
        <f t="shared" si="1"/>
        <v>0</v>
      </c>
      <c r="AT7" s="141">
        <f t="shared" si="1"/>
        <v>723178</v>
      </c>
      <c r="AU7" s="141">
        <f t="shared" si="1"/>
        <v>2669</v>
      </c>
      <c r="AV7" s="141">
        <f t="shared" si="1"/>
        <v>720509</v>
      </c>
      <c r="AW7" s="141">
        <f t="shared" si="1"/>
        <v>0</v>
      </c>
      <c r="AX7" s="141">
        <f t="shared" si="1"/>
        <v>0</v>
      </c>
      <c r="AY7" s="141">
        <f t="shared" si="1"/>
        <v>852104</v>
      </c>
      <c r="AZ7" s="141">
        <f t="shared" si="1"/>
        <v>85275</v>
      </c>
      <c r="BA7" s="141">
        <f t="shared" si="1"/>
        <v>578168</v>
      </c>
      <c r="BB7" s="141">
        <f t="shared" si="1"/>
        <v>125479</v>
      </c>
      <c r="BC7" s="141">
        <f t="shared" si="1"/>
        <v>63182</v>
      </c>
      <c r="BD7" s="141">
        <f t="shared" si="1"/>
        <v>676007</v>
      </c>
      <c r="BE7" s="141">
        <f t="shared" si="1"/>
        <v>144</v>
      </c>
      <c r="BF7" s="141">
        <f t="shared" si="1"/>
        <v>80093</v>
      </c>
      <c r="BG7" s="141">
        <f t="shared" si="1"/>
        <v>2309472</v>
      </c>
      <c r="BH7" s="141">
        <f t="shared" si="1"/>
        <v>1691045</v>
      </c>
      <c r="BI7" s="141">
        <f t="shared" si="1"/>
        <v>1690341</v>
      </c>
      <c r="BJ7" s="141">
        <f t="shared" si="1"/>
        <v>0</v>
      </c>
      <c r="BK7" s="141">
        <f t="shared" si="1"/>
        <v>1682535</v>
      </c>
      <c r="BL7" s="141">
        <f t="shared" si="1"/>
        <v>2810</v>
      </c>
      <c r="BM7" s="141">
        <f t="shared" si="1"/>
        <v>4996</v>
      </c>
      <c r="BN7" s="141">
        <f t="shared" si="1"/>
        <v>704</v>
      </c>
      <c r="BO7" s="141">
        <f t="shared" si="1"/>
        <v>77802</v>
      </c>
      <c r="BP7" s="141">
        <f aca="true" t="shared" si="2" ref="BP7:CI7">SUM(BP8:BP56)</f>
        <v>9990509</v>
      </c>
      <c r="BQ7" s="141">
        <f t="shared" si="2"/>
        <v>3357329</v>
      </c>
      <c r="BR7" s="141">
        <f t="shared" si="2"/>
        <v>1383885</v>
      </c>
      <c r="BS7" s="141">
        <f t="shared" si="2"/>
        <v>1077945</v>
      </c>
      <c r="BT7" s="141">
        <f t="shared" si="2"/>
        <v>840465</v>
      </c>
      <c r="BU7" s="141">
        <f t="shared" si="2"/>
        <v>55034</v>
      </c>
      <c r="BV7" s="141">
        <f t="shared" si="2"/>
        <v>2589097</v>
      </c>
      <c r="BW7" s="141">
        <f t="shared" si="2"/>
        <v>262787</v>
      </c>
      <c r="BX7" s="141">
        <f t="shared" si="2"/>
        <v>2198031</v>
      </c>
      <c r="BY7" s="141">
        <f t="shared" si="2"/>
        <v>128279</v>
      </c>
      <c r="BZ7" s="141">
        <f t="shared" si="2"/>
        <v>1049</v>
      </c>
      <c r="CA7" s="141">
        <f t="shared" si="2"/>
        <v>4042134</v>
      </c>
      <c r="CB7" s="141">
        <f t="shared" si="2"/>
        <v>1356375</v>
      </c>
      <c r="CC7" s="141">
        <f t="shared" si="2"/>
        <v>2201882</v>
      </c>
      <c r="CD7" s="141">
        <f t="shared" si="2"/>
        <v>366650</v>
      </c>
      <c r="CE7" s="141">
        <f t="shared" si="2"/>
        <v>117227</v>
      </c>
      <c r="CF7" s="141">
        <f t="shared" si="2"/>
        <v>2971982</v>
      </c>
      <c r="CG7" s="141">
        <f t="shared" si="2"/>
        <v>900</v>
      </c>
      <c r="CH7" s="141">
        <f t="shared" si="2"/>
        <v>950997</v>
      </c>
      <c r="CI7" s="141">
        <f t="shared" si="2"/>
        <v>12632551</v>
      </c>
    </row>
    <row r="8" spans="1:87" ht="12" customHeight="1">
      <c r="A8" s="142" t="s">
        <v>117</v>
      </c>
      <c r="B8" s="140" t="s">
        <v>326</v>
      </c>
      <c r="C8" s="142" t="s">
        <v>360</v>
      </c>
      <c r="D8" s="141">
        <f>+SUM(E8,J8)</f>
        <v>227270</v>
      </c>
      <c r="E8" s="141">
        <f>+SUM(F8:I8)</f>
        <v>227270</v>
      </c>
      <c r="F8" s="141">
        <v>0</v>
      </c>
      <c r="G8" s="141">
        <v>220227</v>
      </c>
      <c r="H8" s="141">
        <v>2047</v>
      </c>
      <c r="I8" s="141">
        <v>4996</v>
      </c>
      <c r="J8" s="141">
        <v>0</v>
      </c>
      <c r="K8" s="141">
        <v>0</v>
      </c>
      <c r="L8" s="141">
        <f>+SUM(M8,R8,V8,W8,AC8)</f>
        <v>2496672</v>
      </c>
      <c r="M8" s="141">
        <f>+SUM(N8:Q8)</f>
        <v>1537040</v>
      </c>
      <c r="N8" s="141">
        <v>365622</v>
      </c>
      <c r="O8" s="141">
        <v>919143</v>
      </c>
      <c r="P8" s="141">
        <v>243248</v>
      </c>
      <c r="Q8" s="141">
        <v>9027</v>
      </c>
      <c r="R8" s="141">
        <f>+SUM(S8:U8)</f>
        <v>368388</v>
      </c>
      <c r="S8" s="141">
        <v>153236</v>
      </c>
      <c r="T8" s="141">
        <v>186086</v>
      </c>
      <c r="U8" s="141">
        <v>29066</v>
      </c>
      <c r="V8" s="141">
        <v>1049</v>
      </c>
      <c r="W8" s="141">
        <f>+SUM(X8:AA8)</f>
        <v>589439</v>
      </c>
      <c r="X8" s="141">
        <v>192152</v>
      </c>
      <c r="Y8" s="141">
        <v>391222</v>
      </c>
      <c r="Z8" s="141">
        <v>6065</v>
      </c>
      <c r="AA8" s="141">
        <v>0</v>
      </c>
      <c r="AB8" s="141">
        <v>47500</v>
      </c>
      <c r="AC8" s="141">
        <v>756</v>
      </c>
      <c r="AD8" s="141">
        <v>269054</v>
      </c>
      <c r="AE8" s="141">
        <f>+SUM(D8,L8,AD8)</f>
        <v>2992996</v>
      </c>
      <c r="AF8" s="141">
        <f>+SUM(AG8,AL8)</f>
        <v>32514</v>
      </c>
      <c r="AG8" s="141">
        <f>+SUM(AH8:AK8)</f>
        <v>32514</v>
      </c>
      <c r="AH8" s="141">
        <v>0</v>
      </c>
      <c r="AI8" s="141">
        <v>32514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311346</v>
      </c>
      <c r="AO8" s="141">
        <f>+SUM(AP8:AS8)</f>
        <v>115101</v>
      </c>
      <c r="AP8" s="141">
        <v>115101</v>
      </c>
      <c r="AQ8" s="141">
        <v>0</v>
      </c>
      <c r="AR8" s="141">
        <v>0</v>
      </c>
      <c r="AS8" s="141">
        <v>0</v>
      </c>
      <c r="AT8" s="141">
        <f>+SUM(AU8:AW8)</f>
        <v>88209</v>
      </c>
      <c r="AU8" s="141">
        <v>0</v>
      </c>
      <c r="AV8" s="141">
        <v>88209</v>
      </c>
      <c r="AW8" s="141">
        <v>0</v>
      </c>
      <c r="AX8" s="141">
        <v>0</v>
      </c>
      <c r="AY8" s="141">
        <f>+SUM(AZ8:BC8)</f>
        <v>108035</v>
      </c>
      <c r="AZ8" s="141">
        <v>0</v>
      </c>
      <c r="BA8" s="141">
        <v>8885</v>
      </c>
      <c r="BB8" s="141">
        <v>99150</v>
      </c>
      <c r="BC8" s="141">
        <v>0</v>
      </c>
      <c r="BD8" s="141">
        <v>30250</v>
      </c>
      <c r="BE8" s="141">
        <v>1</v>
      </c>
      <c r="BF8" s="141">
        <v>45535</v>
      </c>
      <c r="BG8" s="141">
        <f>+SUM(BF8,AN8,AF8)</f>
        <v>389395</v>
      </c>
      <c r="BH8" s="141">
        <f aca="true" t="shared" si="3" ref="BH8:CI8">SUM(D8,AF8)</f>
        <v>259784</v>
      </c>
      <c r="BI8" s="141">
        <f t="shared" si="3"/>
        <v>259784</v>
      </c>
      <c r="BJ8" s="141">
        <f t="shared" si="3"/>
        <v>0</v>
      </c>
      <c r="BK8" s="141">
        <f t="shared" si="3"/>
        <v>252741</v>
      </c>
      <c r="BL8" s="141">
        <f t="shared" si="3"/>
        <v>2047</v>
      </c>
      <c r="BM8" s="141">
        <f t="shared" si="3"/>
        <v>4996</v>
      </c>
      <c r="BN8" s="141">
        <f t="shared" si="3"/>
        <v>0</v>
      </c>
      <c r="BO8" s="141">
        <f t="shared" si="3"/>
        <v>0</v>
      </c>
      <c r="BP8" s="141">
        <f t="shared" si="3"/>
        <v>2808018</v>
      </c>
      <c r="BQ8" s="141">
        <f t="shared" si="3"/>
        <v>1652141</v>
      </c>
      <c r="BR8" s="141">
        <f t="shared" si="3"/>
        <v>480723</v>
      </c>
      <c r="BS8" s="141">
        <f t="shared" si="3"/>
        <v>919143</v>
      </c>
      <c r="BT8" s="141">
        <f t="shared" si="3"/>
        <v>243248</v>
      </c>
      <c r="BU8" s="141">
        <f t="shared" si="3"/>
        <v>9027</v>
      </c>
      <c r="BV8" s="141">
        <f t="shared" si="3"/>
        <v>456597</v>
      </c>
      <c r="BW8" s="141">
        <f t="shared" si="3"/>
        <v>153236</v>
      </c>
      <c r="BX8" s="141">
        <f t="shared" si="3"/>
        <v>274295</v>
      </c>
      <c r="BY8" s="141">
        <f t="shared" si="3"/>
        <v>29066</v>
      </c>
      <c r="BZ8" s="141">
        <f t="shared" si="3"/>
        <v>1049</v>
      </c>
      <c r="CA8" s="141">
        <f t="shared" si="3"/>
        <v>697474</v>
      </c>
      <c r="CB8" s="141">
        <f t="shared" si="3"/>
        <v>192152</v>
      </c>
      <c r="CC8" s="141">
        <f t="shared" si="3"/>
        <v>400107</v>
      </c>
      <c r="CD8" s="141">
        <f t="shared" si="3"/>
        <v>105215</v>
      </c>
      <c r="CE8" s="141">
        <f t="shared" si="3"/>
        <v>0</v>
      </c>
      <c r="CF8" s="141">
        <f t="shared" si="3"/>
        <v>77750</v>
      </c>
      <c r="CG8" s="141">
        <f t="shared" si="3"/>
        <v>757</v>
      </c>
      <c r="CH8" s="141">
        <f t="shared" si="3"/>
        <v>314589</v>
      </c>
      <c r="CI8" s="141">
        <f t="shared" si="3"/>
        <v>3382391</v>
      </c>
    </row>
    <row r="9" spans="1:87" ht="12" customHeight="1">
      <c r="A9" s="142" t="s">
        <v>117</v>
      </c>
      <c r="B9" s="140" t="s">
        <v>327</v>
      </c>
      <c r="C9" s="142" t="s">
        <v>361</v>
      </c>
      <c r="D9" s="141">
        <f aca="true" t="shared" si="4" ref="D9:D56">+SUM(E9,J9)</f>
        <v>0</v>
      </c>
      <c r="E9" s="141">
        <f aca="true" t="shared" si="5" ref="E9:E56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1750</v>
      </c>
      <c r="L9" s="141">
        <f aca="true" t="shared" si="6" ref="L9:L56">+SUM(M9,R9,V9,W9,AC9)</f>
        <v>87493</v>
      </c>
      <c r="M9" s="141">
        <f aca="true" t="shared" si="7" ref="M9:M56">+SUM(N9:Q9)</f>
        <v>8255</v>
      </c>
      <c r="N9" s="141">
        <v>6899</v>
      </c>
      <c r="O9" s="141">
        <v>1356</v>
      </c>
      <c r="P9" s="141">
        <v>0</v>
      </c>
      <c r="Q9" s="141">
        <v>0</v>
      </c>
      <c r="R9" s="141">
        <f aca="true" t="shared" si="8" ref="R9:R56">+SUM(S9:U9)</f>
        <v>3342</v>
      </c>
      <c r="S9" s="141">
        <v>3342</v>
      </c>
      <c r="T9" s="141">
        <v>0</v>
      </c>
      <c r="U9" s="141">
        <v>0</v>
      </c>
      <c r="V9" s="141">
        <v>0</v>
      </c>
      <c r="W9" s="141">
        <f aca="true" t="shared" si="9" ref="W9:W56">+SUM(X9:AA9)</f>
        <v>75896</v>
      </c>
      <c r="X9" s="141">
        <v>75896</v>
      </c>
      <c r="Y9" s="141">
        <v>0</v>
      </c>
      <c r="Z9" s="141">
        <v>0</v>
      </c>
      <c r="AA9" s="141">
        <v>0</v>
      </c>
      <c r="AB9" s="141">
        <v>159203</v>
      </c>
      <c r="AC9" s="141">
        <v>0</v>
      </c>
      <c r="AD9" s="141">
        <v>4719</v>
      </c>
      <c r="AE9" s="141">
        <f aca="true" t="shared" si="10" ref="AE9:AE56">+SUM(D9,L9,AD9)</f>
        <v>92212</v>
      </c>
      <c r="AF9" s="141">
        <f aca="true" t="shared" si="11" ref="AF9:AF56">+SUM(AG9,AL9)</f>
        <v>0</v>
      </c>
      <c r="AG9" s="141">
        <f aca="true" t="shared" si="12" ref="AG9:AG56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40948</v>
      </c>
      <c r="AN9" s="141">
        <f aca="true" t="shared" si="13" ref="AN9:AN56">+SUM(AO9,AT9,AX9,AY9,BE9)</f>
        <v>905</v>
      </c>
      <c r="AO9" s="141">
        <f aca="true" t="shared" si="14" ref="AO9:AO56">+SUM(AP9:AS9)</f>
        <v>905</v>
      </c>
      <c r="AP9" s="141">
        <v>905</v>
      </c>
      <c r="AQ9" s="141">
        <v>0</v>
      </c>
      <c r="AR9" s="141">
        <v>0</v>
      </c>
      <c r="AS9" s="141">
        <v>0</v>
      </c>
      <c r="AT9" s="141">
        <f aca="true" t="shared" si="15" ref="AT9:AT56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56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77157</v>
      </c>
      <c r="BE9" s="141">
        <v>0</v>
      </c>
      <c r="BF9" s="141">
        <v>0</v>
      </c>
      <c r="BG9" s="141">
        <f aca="true" t="shared" si="17" ref="BG9:BG56">+SUM(BF9,AN9,AF9)</f>
        <v>905</v>
      </c>
      <c r="BH9" s="141">
        <f aca="true" t="shared" si="18" ref="BH9:BH56">SUM(D9,AF9)</f>
        <v>0</v>
      </c>
      <c r="BI9" s="141">
        <f aca="true" t="shared" si="19" ref="BI9:BI56">SUM(E9,AG9)</f>
        <v>0</v>
      </c>
      <c r="BJ9" s="141">
        <f aca="true" t="shared" si="20" ref="BJ9:BJ56">SUM(F9,AH9)</f>
        <v>0</v>
      </c>
      <c r="BK9" s="141">
        <f aca="true" t="shared" si="21" ref="BK9:BK56">SUM(G9,AI9)</f>
        <v>0</v>
      </c>
      <c r="BL9" s="141">
        <f aca="true" t="shared" si="22" ref="BL9:BL56">SUM(H9,AJ9)</f>
        <v>0</v>
      </c>
      <c r="BM9" s="141">
        <f aca="true" t="shared" si="23" ref="BM9:BM56">SUM(I9,AK9)</f>
        <v>0</v>
      </c>
      <c r="BN9" s="141">
        <f aca="true" t="shared" si="24" ref="BN9:BN56">SUM(J9,AL9)</f>
        <v>0</v>
      </c>
      <c r="BO9" s="141">
        <f aca="true" t="shared" si="25" ref="BO9:BO56">SUM(K9,AM9)</f>
        <v>42698</v>
      </c>
      <c r="BP9" s="141">
        <f aca="true" t="shared" si="26" ref="BP9:BP56">SUM(L9,AN9)</f>
        <v>88398</v>
      </c>
      <c r="BQ9" s="141">
        <f aca="true" t="shared" si="27" ref="BQ9:BQ56">SUM(M9,AO9)</f>
        <v>9160</v>
      </c>
      <c r="BR9" s="141">
        <f aca="true" t="shared" si="28" ref="BR9:BR56">SUM(N9,AP9)</f>
        <v>7804</v>
      </c>
      <c r="BS9" s="141">
        <f aca="true" t="shared" si="29" ref="BS9:BS56">SUM(O9,AQ9)</f>
        <v>1356</v>
      </c>
      <c r="BT9" s="141">
        <f aca="true" t="shared" si="30" ref="BT9:BT56">SUM(P9,AR9)</f>
        <v>0</v>
      </c>
      <c r="BU9" s="141">
        <f aca="true" t="shared" si="31" ref="BU9:BU56">SUM(Q9,AS9)</f>
        <v>0</v>
      </c>
      <c r="BV9" s="141">
        <f aca="true" t="shared" si="32" ref="BV9:BV56">SUM(R9,AT9)</f>
        <v>3342</v>
      </c>
      <c r="BW9" s="141">
        <f aca="true" t="shared" si="33" ref="BW9:BW56">SUM(S9,AU9)</f>
        <v>3342</v>
      </c>
      <c r="BX9" s="141">
        <f aca="true" t="shared" si="34" ref="BX9:BX56">SUM(T9,AV9)</f>
        <v>0</v>
      </c>
      <c r="BY9" s="141">
        <f aca="true" t="shared" si="35" ref="BY9:BY56">SUM(U9,AW9)</f>
        <v>0</v>
      </c>
      <c r="BZ9" s="141">
        <f aca="true" t="shared" si="36" ref="BZ9:BZ56">SUM(V9,AX9)</f>
        <v>0</v>
      </c>
      <c r="CA9" s="141">
        <f aca="true" t="shared" si="37" ref="CA9:CA56">SUM(W9,AY9)</f>
        <v>75896</v>
      </c>
      <c r="CB9" s="141">
        <f aca="true" t="shared" si="38" ref="CB9:CB56">SUM(X9,AZ9)</f>
        <v>75896</v>
      </c>
      <c r="CC9" s="141">
        <f aca="true" t="shared" si="39" ref="CC9:CC56">SUM(Y9,BA9)</f>
        <v>0</v>
      </c>
      <c r="CD9" s="141">
        <f aca="true" t="shared" si="40" ref="CD9:CD56">SUM(Z9,BB9)</f>
        <v>0</v>
      </c>
      <c r="CE9" s="141">
        <f aca="true" t="shared" si="41" ref="CE9:CE56">SUM(AA9,BC9)</f>
        <v>0</v>
      </c>
      <c r="CF9" s="141">
        <f aca="true" t="shared" si="42" ref="CF9:CF56">SUM(AB9,BD9)</f>
        <v>236360</v>
      </c>
      <c r="CG9" s="141">
        <f aca="true" t="shared" si="43" ref="CG9:CG56">SUM(AC9,BE9)</f>
        <v>0</v>
      </c>
      <c r="CH9" s="141">
        <f aca="true" t="shared" si="44" ref="CH9:CH56">SUM(AD9,BF9)</f>
        <v>4719</v>
      </c>
      <c r="CI9" s="141">
        <f aca="true" t="shared" si="45" ref="CI9:CI56">SUM(AE9,BG9)</f>
        <v>93117</v>
      </c>
    </row>
    <row r="10" spans="1:87" ht="12" customHeight="1">
      <c r="A10" s="142" t="s">
        <v>117</v>
      </c>
      <c r="B10" s="140" t="s">
        <v>328</v>
      </c>
      <c r="C10" s="142" t="s">
        <v>362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136566</v>
      </c>
      <c r="M10" s="141">
        <f t="shared" si="7"/>
        <v>92404</v>
      </c>
      <c r="N10" s="141">
        <v>46564</v>
      </c>
      <c r="O10" s="141">
        <v>14821</v>
      </c>
      <c r="P10" s="141">
        <v>23686</v>
      </c>
      <c r="Q10" s="141">
        <v>7333</v>
      </c>
      <c r="R10" s="141">
        <f t="shared" si="8"/>
        <v>36691</v>
      </c>
      <c r="S10" s="141">
        <v>11324</v>
      </c>
      <c r="T10" s="141">
        <v>19100</v>
      </c>
      <c r="U10" s="141">
        <v>6267</v>
      </c>
      <c r="V10" s="141">
        <v>0</v>
      </c>
      <c r="W10" s="141">
        <f t="shared" si="9"/>
        <v>7471</v>
      </c>
      <c r="X10" s="141">
        <v>0</v>
      </c>
      <c r="Y10" s="141">
        <v>3233</v>
      </c>
      <c r="Z10" s="141">
        <v>4238</v>
      </c>
      <c r="AA10" s="141">
        <v>0</v>
      </c>
      <c r="AB10" s="141">
        <v>160449</v>
      </c>
      <c r="AC10" s="141">
        <v>0</v>
      </c>
      <c r="AD10" s="141">
        <v>0</v>
      </c>
      <c r="AE10" s="141">
        <f t="shared" si="10"/>
        <v>136566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89693</v>
      </c>
      <c r="AO10" s="141">
        <f t="shared" si="14"/>
        <v>6390</v>
      </c>
      <c r="AP10" s="141">
        <v>6390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83303</v>
      </c>
      <c r="AZ10" s="141">
        <v>0</v>
      </c>
      <c r="BA10" s="141">
        <v>83303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89693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226259</v>
      </c>
      <c r="BQ10" s="141">
        <f t="shared" si="27"/>
        <v>98794</v>
      </c>
      <c r="BR10" s="141">
        <f t="shared" si="28"/>
        <v>52954</v>
      </c>
      <c r="BS10" s="141">
        <f t="shared" si="29"/>
        <v>14821</v>
      </c>
      <c r="BT10" s="141">
        <f t="shared" si="30"/>
        <v>23686</v>
      </c>
      <c r="BU10" s="141">
        <f t="shared" si="31"/>
        <v>7333</v>
      </c>
      <c r="BV10" s="141">
        <f t="shared" si="32"/>
        <v>36691</v>
      </c>
      <c r="BW10" s="141">
        <f t="shared" si="33"/>
        <v>11324</v>
      </c>
      <c r="BX10" s="141">
        <f t="shared" si="34"/>
        <v>19100</v>
      </c>
      <c r="BY10" s="141">
        <f t="shared" si="35"/>
        <v>6267</v>
      </c>
      <c r="BZ10" s="141">
        <f t="shared" si="36"/>
        <v>0</v>
      </c>
      <c r="CA10" s="141">
        <f t="shared" si="37"/>
        <v>90774</v>
      </c>
      <c r="CB10" s="141">
        <f t="shared" si="38"/>
        <v>0</v>
      </c>
      <c r="CC10" s="141">
        <f t="shared" si="39"/>
        <v>86536</v>
      </c>
      <c r="CD10" s="141">
        <f t="shared" si="40"/>
        <v>4238</v>
      </c>
      <c r="CE10" s="141">
        <f t="shared" si="41"/>
        <v>0</v>
      </c>
      <c r="CF10" s="141">
        <f t="shared" si="42"/>
        <v>160449</v>
      </c>
      <c r="CG10" s="141">
        <f t="shared" si="43"/>
        <v>0</v>
      </c>
      <c r="CH10" s="141">
        <f t="shared" si="44"/>
        <v>0</v>
      </c>
      <c r="CI10" s="141">
        <f t="shared" si="45"/>
        <v>226259</v>
      </c>
    </row>
    <row r="11" spans="1:87" ht="12" customHeight="1">
      <c r="A11" s="142" t="s">
        <v>117</v>
      </c>
      <c r="B11" s="140" t="s">
        <v>329</v>
      </c>
      <c r="C11" s="142" t="s">
        <v>363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200364</v>
      </c>
      <c r="M11" s="141">
        <f t="shared" si="7"/>
        <v>38951</v>
      </c>
      <c r="N11" s="141">
        <v>35215</v>
      </c>
      <c r="O11" s="141">
        <v>3736</v>
      </c>
      <c r="P11" s="141">
        <v>0</v>
      </c>
      <c r="Q11" s="141">
        <v>0</v>
      </c>
      <c r="R11" s="141">
        <f t="shared" si="8"/>
        <v>18035</v>
      </c>
      <c r="S11" s="141">
        <v>0</v>
      </c>
      <c r="T11" s="141">
        <v>0</v>
      </c>
      <c r="U11" s="141">
        <v>18035</v>
      </c>
      <c r="V11" s="141">
        <v>0</v>
      </c>
      <c r="W11" s="141">
        <f t="shared" si="9"/>
        <v>143378</v>
      </c>
      <c r="X11" s="141">
        <v>50815</v>
      </c>
      <c r="Y11" s="141">
        <v>11320</v>
      </c>
      <c r="Z11" s="141">
        <v>47365</v>
      </c>
      <c r="AA11" s="141">
        <v>33878</v>
      </c>
      <c r="AB11" s="141">
        <v>148068</v>
      </c>
      <c r="AC11" s="141">
        <v>0</v>
      </c>
      <c r="AD11" s="141">
        <v>32901</v>
      </c>
      <c r="AE11" s="141">
        <f t="shared" si="10"/>
        <v>233265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203857</v>
      </c>
      <c r="AO11" s="141">
        <f t="shared" si="14"/>
        <v>14086</v>
      </c>
      <c r="AP11" s="141">
        <v>14086</v>
      </c>
      <c r="AQ11" s="141">
        <v>0</v>
      </c>
      <c r="AR11" s="141">
        <v>0</v>
      </c>
      <c r="AS11" s="141">
        <v>0</v>
      </c>
      <c r="AT11" s="141">
        <f t="shared" si="15"/>
        <v>69460</v>
      </c>
      <c r="AU11" s="141">
        <v>0</v>
      </c>
      <c r="AV11" s="141">
        <v>69460</v>
      </c>
      <c r="AW11" s="141">
        <v>0</v>
      </c>
      <c r="AX11" s="141">
        <v>0</v>
      </c>
      <c r="AY11" s="141">
        <f t="shared" si="16"/>
        <v>120311</v>
      </c>
      <c r="AZ11" s="141">
        <v>0</v>
      </c>
      <c r="BA11" s="141">
        <v>118211</v>
      </c>
      <c r="BB11" s="141">
        <v>0</v>
      </c>
      <c r="BC11" s="141">
        <v>2100</v>
      </c>
      <c r="BD11" s="141">
        <v>0</v>
      </c>
      <c r="BE11" s="141">
        <v>0</v>
      </c>
      <c r="BF11" s="141">
        <v>714</v>
      </c>
      <c r="BG11" s="141">
        <f t="shared" si="17"/>
        <v>204571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404221</v>
      </c>
      <c r="BQ11" s="141">
        <f t="shared" si="27"/>
        <v>53037</v>
      </c>
      <c r="BR11" s="141">
        <f t="shared" si="28"/>
        <v>49301</v>
      </c>
      <c r="BS11" s="141">
        <f t="shared" si="29"/>
        <v>3736</v>
      </c>
      <c r="BT11" s="141">
        <f t="shared" si="30"/>
        <v>0</v>
      </c>
      <c r="BU11" s="141">
        <f t="shared" si="31"/>
        <v>0</v>
      </c>
      <c r="BV11" s="141">
        <f t="shared" si="32"/>
        <v>87495</v>
      </c>
      <c r="BW11" s="141">
        <f t="shared" si="33"/>
        <v>0</v>
      </c>
      <c r="BX11" s="141">
        <f t="shared" si="34"/>
        <v>69460</v>
      </c>
      <c r="BY11" s="141">
        <f t="shared" si="35"/>
        <v>18035</v>
      </c>
      <c r="BZ11" s="141">
        <f t="shared" si="36"/>
        <v>0</v>
      </c>
      <c r="CA11" s="141">
        <f t="shared" si="37"/>
        <v>263689</v>
      </c>
      <c r="CB11" s="141">
        <f t="shared" si="38"/>
        <v>50815</v>
      </c>
      <c r="CC11" s="141">
        <f t="shared" si="39"/>
        <v>129531</v>
      </c>
      <c r="CD11" s="141">
        <f t="shared" si="40"/>
        <v>47365</v>
      </c>
      <c r="CE11" s="141">
        <f t="shared" si="41"/>
        <v>35978</v>
      </c>
      <c r="CF11" s="141">
        <f t="shared" si="42"/>
        <v>148068</v>
      </c>
      <c r="CG11" s="141">
        <f t="shared" si="43"/>
        <v>0</v>
      </c>
      <c r="CH11" s="141">
        <f t="shared" si="44"/>
        <v>33615</v>
      </c>
      <c r="CI11" s="141">
        <f t="shared" si="45"/>
        <v>437836</v>
      </c>
    </row>
    <row r="12" spans="1:87" ht="12" customHeight="1">
      <c r="A12" s="142" t="s">
        <v>117</v>
      </c>
      <c r="B12" s="140" t="s">
        <v>330</v>
      </c>
      <c r="C12" s="142" t="s">
        <v>364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117059</v>
      </c>
      <c r="M12" s="141">
        <f t="shared" si="7"/>
        <v>28283</v>
      </c>
      <c r="N12" s="141">
        <v>0</v>
      </c>
      <c r="O12" s="141">
        <v>0</v>
      </c>
      <c r="P12" s="141">
        <v>25140</v>
      </c>
      <c r="Q12" s="141">
        <v>3143</v>
      </c>
      <c r="R12" s="141">
        <f t="shared" si="8"/>
        <v>14645</v>
      </c>
      <c r="S12" s="141">
        <v>359</v>
      </c>
      <c r="T12" s="141">
        <v>9594</v>
      </c>
      <c r="U12" s="141">
        <v>4692</v>
      </c>
      <c r="V12" s="141">
        <v>0</v>
      </c>
      <c r="W12" s="141">
        <f t="shared" si="9"/>
        <v>74131</v>
      </c>
      <c r="X12" s="141">
        <v>57179</v>
      </c>
      <c r="Y12" s="141">
        <v>15831</v>
      </c>
      <c r="Z12" s="141">
        <v>1121</v>
      </c>
      <c r="AA12" s="141">
        <v>0</v>
      </c>
      <c r="AB12" s="141">
        <v>89335</v>
      </c>
      <c r="AC12" s="141">
        <v>0</v>
      </c>
      <c r="AD12" s="141">
        <v>0</v>
      </c>
      <c r="AE12" s="141">
        <f t="shared" si="10"/>
        <v>117059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523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55633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523</v>
      </c>
      <c r="BP12" s="141">
        <f t="shared" si="26"/>
        <v>117059</v>
      </c>
      <c r="BQ12" s="141">
        <f t="shared" si="27"/>
        <v>28283</v>
      </c>
      <c r="BR12" s="141">
        <f t="shared" si="28"/>
        <v>0</v>
      </c>
      <c r="BS12" s="141">
        <f t="shared" si="29"/>
        <v>0</v>
      </c>
      <c r="BT12" s="141">
        <f t="shared" si="30"/>
        <v>25140</v>
      </c>
      <c r="BU12" s="141">
        <f t="shared" si="31"/>
        <v>3143</v>
      </c>
      <c r="BV12" s="141">
        <f t="shared" si="32"/>
        <v>14645</v>
      </c>
      <c r="BW12" s="141">
        <f t="shared" si="33"/>
        <v>359</v>
      </c>
      <c r="BX12" s="141">
        <f t="shared" si="34"/>
        <v>9594</v>
      </c>
      <c r="BY12" s="141">
        <f t="shared" si="35"/>
        <v>4692</v>
      </c>
      <c r="BZ12" s="141">
        <f t="shared" si="36"/>
        <v>0</v>
      </c>
      <c r="CA12" s="141">
        <f t="shared" si="37"/>
        <v>74131</v>
      </c>
      <c r="CB12" s="141">
        <f t="shared" si="38"/>
        <v>57179</v>
      </c>
      <c r="CC12" s="141">
        <f t="shared" si="39"/>
        <v>15831</v>
      </c>
      <c r="CD12" s="141">
        <f t="shared" si="40"/>
        <v>1121</v>
      </c>
      <c r="CE12" s="141">
        <f t="shared" si="41"/>
        <v>0</v>
      </c>
      <c r="CF12" s="141">
        <f t="shared" si="42"/>
        <v>144968</v>
      </c>
      <c r="CG12" s="141">
        <f t="shared" si="43"/>
        <v>0</v>
      </c>
      <c r="CH12" s="141">
        <f t="shared" si="44"/>
        <v>0</v>
      </c>
      <c r="CI12" s="141">
        <f t="shared" si="45"/>
        <v>117059</v>
      </c>
    </row>
    <row r="13" spans="1:87" ht="12" customHeight="1">
      <c r="A13" s="142" t="s">
        <v>117</v>
      </c>
      <c r="B13" s="140" t="s">
        <v>331</v>
      </c>
      <c r="C13" s="142" t="s">
        <v>365</v>
      </c>
      <c r="D13" s="141">
        <f t="shared" si="4"/>
        <v>242</v>
      </c>
      <c r="E13" s="141">
        <f t="shared" si="5"/>
        <v>242</v>
      </c>
      <c r="F13" s="141">
        <v>0</v>
      </c>
      <c r="G13" s="141">
        <v>0</v>
      </c>
      <c r="H13" s="141">
        <v>242</v>
      </c>
      <c r="I13" s="141">
        <v>0</v>
      </c>
      <c r="J13" s="141">
        <v>0</v>
      </c>
      <c r="K13" s="141">
        <v>16859</v>
      </c>
      <c r="L13" s="141">
        <f t="shared" si="6"/>
        <v>283787</v>
      </c>
      <c r="M13" s="141">
        <f t="shared" si="7"/>
        <v>132939</v>
      </c>
      <c r="N13" s="141">
        <v>46646</v>
      </c>
      <c r="O13" s="141">
        <v>60405</v>
      </c>
      <c r="P13" s="141">
        <v>0</v>
      </c>
      <c r="Q13" s="141">
        <v>25888</v>
      </c>
      <c r="R13" s="141">
        <f t="shared" si="8"/>
        <v>43828</v>
      </c>
      <c r="S13" s="141">
        <v>19606</v>
      </c>
      <c r="T13" s="141">
        <v>9704</v>
      </c>
      <c r="U13" s="141">
        <v>14518</v>
      </c>
      <c r="V13" s="141">
        <v>0</v>
      </c>
      <c r="W13" s="141">
        <f t="shared" si="9"/>
        <v>107020</v>
      </c>
      <c r="X13" s="141">
        <v>94301</v>
      </c>
      <c r="Y13" s="141">
        <v>6668</v>
      </c>
      <c r="Z13" s="141">
        <v>6051</v>
      </c>
      <c r="AA13" s="141">
        <v>0</v>
      </c>
      <c r="AB13" s="141">
        <v>179208</v>
      </c>
      <c r="AC13" s="141">
        <v>0</v>
      </c>
      <c r="AD13" s="141">
        <v>0</v>
      </c>
      <c r="AE13" s="141">
        <f t="shared" si="10"/>
        <v>284029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277</v>
      </c>
      <c r="AN13" s="141">
        <f t="shared" si="13"/>
        <v>349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349</v>
      </c>
      <c r="AU13" s="141">
        <v>349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45841</v>
      </c>
      <c r="BE13" s="141">
        <v>0</v>
      </c>
      <c r="BF13" s="141">
        <v>0</v>
      </c>
      <c r="BG13" s="141">
        <f t="shared" si="17"/>
        <v>349</v>
      </c>
      <c r="BH13" s="141">
        <f t="shared" si="18"/>
        <v>242</v>
      </c>
      <c r="BI13" s="141">
        <f t="shared" si="19"/>
        <v>242</v>
      </c>
      <c r="BJ13" s="141">
        <f t="shared" si="20"/>
        <v>0</v>
      </c>
      <c r="BK13" s="141">
        <f t="shared" si="21"/>
        <v>0</v>
      </c>
      <c r="BL13" s="141">
        <f t="shared" si="22"/>
        <v>242</v>
      </c>
      <c r="BM13" s="141">
        <f t="shared" si="23"/>
        <v>0</v>
      </c>
      <c r="BN13" s="141">
        <f t="shared" si="24"/>
        <v>0</v>
      </c>
      <c r="BO13" s="141">
        <f t="shared" si="25"/>
        <v>17136</v>
      </c>
      <c r="BP13" s="141">
        <f t="shared" si="26"/>
        <v>284136</v>
      </c>
      <c r="BQ13" s="141">
        <f t="shared" si="27"/>
        <v>132939</v>
      </c>
      <c r="BR13" s="141">
        <f t="shared" si="28"/>
        <v>46646</v>
      </c>
      <c r="BS13" s="141">
        <f t="shared" si="29"/>
        <v>60405</v>
      </c>
      <c r="BT13" s="141">
        <f t="shared" si="30"/>
        <v>0</v>
      </c>
      <c r="BU13" s="141">
        <f t="shared" si="31"/>
        <v>25888</v>
      </c>
      <c r="BV13" s="141">
        <f t="shared" si="32"/>
        <v>44177</v>
      </c>
      <c r="BW13" s="141">
        <f t="shared" si="33"/>
        <v>19955</v>
      </c>
      <c r="BX13" s="141">
        <f t="shared" si="34"/>
        <v>9704</v>
      </c>
      <c r="BY13" s="141">
        <f t="shared" si="35"/>
        <v>14518</v>
      </c>
      <c r="BZ13" s="141">
        <f t="shared" si="36"/>
        <v>0</v>
      </c>
      <c r="CA13" s="141">
        <f t="shared" si="37"/>
        <v>107020</v>
      </c>
      <c r="CB13" s="141">
        <f t="shared" si="38"/>
        <v>94301</v>
      </c>
      <c r="CC13" s="141">
        <f t="shared" si="39"/>
        <v>6668</v>
      </c>
      <c r="CD13" s="141">
        <f t="shared" si="40"/>
        <v>6051</v>
      </c>
      <c r="CE13" s="141">
        <f t="shared" si="41"/>
        <v>0</v>
      </c>
      <c r="CF13" s="141">
        <f t="shared" si="42"/>
        <v>225049</v>
      </c>
      <c r="CG13" s="141">
        <f t="shared" si="43"/>
        <v>0</v>
      </c>
      <c r="CH13" s="141">
        <f t="shared" si="44"/>
        <v>0</v>
      </c>
      <c r="CI13" s="141">
        <f t="shared" si="45"/>
        <v>284378</v>
      </c>
    </row>
    <row r="14" spans="1:87" ht="12" customHeight="1">
      <c r="A14" s="142" t="s">
        <v>117</v>
      </c>
      <c r="B14" s="140" t="s">
        <v>332</v>
      </c>
      <c r="C14" s="142" t="s">
        <v>366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2791</v>
      </c>
      <c r="L14" s="141">
        <f t="shared" si="6"/>
        <v>222775</v>
      </c>
      <c r="M14" s="141">
        <f t="shared" si="7"/>
        <v>40131</v>
      </c>
      <c r="N14" s="141">
        <v>40131</v>
      </c>
      <c r="O14" s="141">
        <v>0</v>
      </c>
      <c r="P14" s="141">
        <v>0</v>
      </c>
      <c r="Q14" s="141">
        <v>0</v>
      </c>
      <c r="R14" s="141">
        <f t="shared" si="8"/>
        <v>151670</v>
      </c>
      <c r="S14" s="141">
        <v>1001</v>
      </c>
      <c r="T14" s="141">
        <v>138300</v>
      </c>
      <c r="U14" s="141">
        <v>12369</v>
      </c>
      <c r="V14" s="141">
        <v>0</v>
      </c>
      <c r="W14" s="141">
        <f t="shared" si="9"/>
        <v>30974</v>
      </c>
      <c r="X14" s="141">
        <v>7310</v>
      </c>
      <c r="Y14" s="141">
        <v>2004</v>
      </c>
      <c r="Z14" s="141">
        <v>21216</v>
      </c>
      <c r="AA14" s="141">
        <v>444</v>
      </c>
      <c r="AB14" s="141">
        <v>133600</v>
      </c>
      <c r="AC14" s="141">
        <v>0</v>
      </c>
      <c r="AD14" s="141">
        <v>101541</v>
      </c>
      <c r="AE14" s="141">
        <f t="shared" si="10"/>
        <v>324316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7950</v>
      </c>
      <c r="AO14" s="141">
        <f t="shared" si="14"/>
        <v>7950</v>
      </c>
      <c r="AP14" s="141">
        <v>7950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52010</v>
      </c>
      <c r="BE14" s="141">
        <v>0</v>
      </c>
      <c r="BF14" s="141">
        <v>0</v>
      </c>
      <c r="BG14" s="141">
        <f t="shared" si="17"/>
        <v>7950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2791</v>
      </c>
      <c r="BP14" s="141">
        <f t="shared" si="26"/>
        <v>230725</v>
      </c>
      <c r="BQ14" s="141">
        <f t="shared" si="27"/>
        <v>48081</v>
      </c>
      <c r="BR14" s="141">
        <f t="shared" si="28"/>
        <v>48081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151670</v>
      </c>
      <c r="BW14" s="141">
        <f t="shared" si="33"/>
        <v>1001</v>
      </c>
      <c r="BX14" s="141">
        <f t="shared" si="34"/>
        <v>138300</v>
      </c>
      <c r="BY14" s="141">
        <f t="shared" si="35"/>
        <v>12369</v>
      </c>
      <c r="BZ14" s="141">
        <f t="shared" si="36"/>
        <v>0</v>
      </c>
      <c r="CA14" s="141">
        <f t="shared" si="37"/>
        <v>30974</v>
      </c>
      <c r="CB14" s="141">
        <f t="shared" si="38"/>
        <v>7310</v>
      </c>
      <c r="CC14" s="141">
        <f t="shared" si="39"/>
        <v>2004</v>
      </c>
      <c r="CD14" s="141">
        <f t="shared" si="40"/>
        <v>21216</v>
      </c>
      <c r="CE14" s="141">
        <f t="shared" si="41"/>
        <v>444</v>
      </c>
      <c r="CF14" s="141">
        <f t="shared" si="42"/>
        <v>185610</v>
      </c>
      <c r="CG14" s="141">
        <f t="shared" si="43"/>
        <v>0</v>
      </c>
      <c r="CH14" s="141">
        <f t="shared" si="44"/>
        <v>101541</v>
      </c>
      <c r="CI14" s="141">
        <f t="shared" si="45"/>
        <v>332266</v>
      </c>
    </row>
    <row r="15" spans="1:87" ht="12" customHeight="1">
      <c r="A15" s="142" t="s">
        <v>117</v>
      </c>
      <c r="B15" s="140" t="s">
        <v>333</v>
      </c>
      <c r="C15" s="142" t="s">
        <v>367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139493</v>
      </c>
      <c r="M15" s="141">
        <f t="shared" si="7"/>
        <v>32445</v>
      </c>
      <c r="N15" s="141">
        <v>14468</v>
      </c>
      <c r="O15" s="141">
        <v>0</v>
      </c>
      <c r="P15" s="141">
        <v>16539</v>
      </c>
      <c r="Q15" s="141">
        <v>1438</v>
      </c>
      <c r="R15" s="141">
        <f t="shared" si="8"/>
        <v>15728</v>
      </c>
      <c r="S15" s="141">
        <v>167</v>
      </c>
      <c r="T15" s="141">
        <v>13537</v>
      </c>
      <c r="U15" s="141">
        <v>2024</v>
      </c>
      <c r="V15" s="141">
        <v>0</v>
      </c>
      <c r="W15" s="141">
        <f t="shared" si="9"/>
        <v>91320</v>
      </c>
      <c r="X15" s="141">
        <v>91320</v>
      </c>
      <c r="Y15" s="141">
        <v>0</v>
      </c>
      <c r="Z15" s="141">
        <v>0</v>
      </c>
      <c r="AA15" s="141">
        <v>0</v>
      </c>
      <c r="AB15" s="141">
        <v>112339</v>
      </c>
      <c r="AC15" s="141">
        <v>0</v>
      </c>
      <c r="AD15" s="141">
        <v>10382</v>
      </c>
      <c r="AE15" s="141">
        <f t="shared" si="10"/>
        <v>149875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102835</v>
      </c>
      <c r="AO15" s="141">
        <f t="shared" si="14"/>
        <v>8246</v>
      </c>
      <c r="AP15" s="141">
        <v>8246</v>
      </c>
      <c r="AQ15" s="141">
        <v>0</v>
      </c>
      <c r="AR15" s="141">
        <v>0</v>
      </c>
      <c r="AS15" s="141">
        <v>0</v>
      </c>
      <c r="AT15" s="141">
        <f t="shared" si="15"/>
        <v>9819</v>
      </c>
      <c r="AU15" s="141">
        <v>0</v>
      </c>
      <c r="AV15" s="141">
        <v>9819</v>
      </c>
      <c r="AW15" s="141">
        <v>0</v>
      </c>
      <c r="AX15" s="141">
        <v>0</v>
      </c>
      <c r="AY15" s="141">
        <f t="shared" si="16"/>
        <v>84770</v>
      </c>
      <c r="AZ15" s="141">
        <v>0</v>
      </c>
      <c r="BA15" s="141">
        <v>84770</v>
      </c>
      <c r="BB15" s="141">
        <v>0</v>
      </c>
      <c r="BC15" s="141">
        <v>0</v>
      </c>
      <c r="BD15" s="141">
        <v>0</v>
      </c>
      <c r="BE15" s="141">
        <v>0</v>
      </c>
      <c r="BF15" s="141">
        <v>5863</v>
      </c>
      <c r="BG15" s="141">
        <f t="shared" si="17"/>
        <v>108698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242328</v>
      </c>
      <c r="BQ15" s="141">
        <f t="shared" si="27"/>
        <v>40691</v>
      </c>
      <c r="BR15" s="141">
        <f t="shared" si="28"/>
        <v>22714</v>
      </c>
      <c r="BS15" s="141">
        <f t="shared" si="29"/>
        <v>0</v>
      </c>
      <c r="BT15" s="141">
        <f t="shared" si="30"/>
        <v>16539</v>
      </c>
      <c r="BU15" s="141">
        <f t="shared" si="31"/>
        <v>1438</v>
      </c>
      <c r="BV15" s="141">
        <f t="shared" si="32"/>
        <v>25547</v>
      </c>
      <c r="BW15" s="141">
        <f t="shared" si="33"/>
        <v>167</v>
      </c>
      <c r="BX15" s="141">
        <f t="shared" si="34"/>
        <v>23356</v>
      </c>
      <c r="BY15" s="141">
        <f t="shared" si="35"/>
        <v>2024</v>
      </c>
      <c r="BZ15" s="141">
        <f t="shared" si="36"/>
        <v>0</v>
      </c>
      <c r="CA15" s="141">
        <f t="shared" si="37"/>
        <v>176090</v>
      </c>
      <c r="CB15" s="141">
        <f t="shared" si="38"/>
        <v>91320</v>
      </c>
      <c r="CC15" s="141">
        <f t="shared" si="39"/>
        <v>84770</v>
      </c>
      <c r="CD15" s="141">
        <f t="shared" si="40"/>
        <v>0</v>
      </c>
      <c r="CE15" s="141">
        <f t="shared" si="41"/>
        <v>0</v>
      </c>
      <c r="CF15" s="141">
        <f t="shared" si="42"/>
        <v>112339</v>
      </c>
      <c r="CG15" s="141">
        <f t="shared" si="43"/>
        <v>0</v>
      </c>
      <c r="CH15" s="141">
        <f t="shared" si="44"/>
        <v>16245</v>
      </c>
      <c r="CI15" s="141">
        <f t="shared" si="45"/>
        <v>258573</v>
      </c>
    </row>
    <row r="16" spans="1:87" ht="12" customHeight="1">
      <c r="A16" s="142" t="s">
        <v>117</v>
      </c>
      <c r="B16" s="140" t="s">
        <v>334</v>
      </c>
      <c r="C16" s="142" t="s">
        <v>368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5358</v>
      </c>
      <c r="L16" s="141">
        <f t="shared" si="6"/>
        <v>180102</v>
      </c>
      <c r="M16" s="141">
        <f t="shared" si="7"/>
        <v>41161</v>
      </c>
      <c r="N16" s="141">
        <v>41161</v>
      </c>
      <c r="O16" s="141">
        <v>0</v>
      </c>
      <c r="P16" s="141">
        <v>0</v>
      </c>
      <c r="Q16" s="141">
        <v>0</v>
      </c>
      <c r="R16" s="141">
        <f t="shared" si="8"/>
        <v>278</v>
      </c>
      <c r="S16" s="141">
        <v>0</v>
      </c>
      <c r="T16" s="141">
        <v>278</v>
      </c>
      <c r="U16" s="141">
        <v>0</v>
      </c>
      <c r="V16" s="141">
        <v>0</v>
      </c>
      <c r="W16" s="141">
        <f t="shared" si="9"/>
        <v>138663</v>
      </c>
      <c r="X16" s="141">
        <v>138663</v>
      </c>
      <c r="Y16" s="141">
        <v>0</v>
      </c>
      <c r="Z16" s="141">
        <v>0</v>
      </c>
      <c r="AA16" s="141">
        <v>0</v>
      </c>
      <c r="AB16" s="141">
        <v>251719</v>
      </c>
      <c r="AC16" s="141">
        <v>0</v>
      </c>
      <c r="AD16" s="141">
        <v>29731</v>
      </c>
      <c r="AE16" s="141">
        <f t="shared" si="10"/>
        <v>209833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159141</v>
      </c>
      <c r="AO16" s="141">
        <f t="shared" si="14"/>
        <v>4061</v>
      </c>
      <c r="AP16" s="141">
        <v>4061</v>
      </c>
      <c r="AQ16" s="141">
        <v>0</v>
      </c>
      <c r="AR16" s="141">
        <v>0</v>
      </c>
      <c r="AS16" s="141">
        <v>0</v>
      </c>
      <c r="AT16" s="141">
        <f t="shared" si="15"/>
        <v>56048</v>
      </c>
      <c r="AU16" s="141">
        <v>0</v>
      </c>
      <c r="AV16" s="141">
        <v>56048</v>
      </c>
      <c r="AW16" s="141">
        <v>0</v>
      </c>
      <c r="AX16" s="141">
        <v>0</v>
      </c>
      <c r="AY16" s="141">
        <f t="shared" si="16"/>
        <v>99032</v>
      </c>
      <c r="AZ16" s="141">
        <v>0</v>
      </c>
      <c r="BA16" s="141">
        <v>99032</v>
      </c>
      <c r="BB16" s="141">
        <v>0</v>
      </c>
      <c r="BC16" s="141">
        <v>0</v>
      </c>
      <c r="BD16" s="141">
        <v>0</v>
      </c>
      <c r="BE16" s="141">
        <v>0</v>
      </c>
      <c r="BF16" s="141">
        <v>6577</v>
      </c>
      <c r="BG16" s="141">
        <f t="shared" si="17"/>
        <v>165718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5358</v>
      </c>
      <c r="BP16" s="141">
        <f t="shared" si="26"/>
        <v>339243</v>
      </c>
      <c r="BQ16" s="141">
        <f t="shared" si="27"/>
        <v>45222</v>
      </c>
      <c r="BR16" s="141">
        <f t="shared" si="28"/>
        <v>45222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56326</v>
      </c>
      <c r="BW16" s="141">
        <f t="shared" si="33"/>
        <v>0</v>
      </c>
      <c r="BX16" s="141">
        <f t="shared" si="34"/>
        <v>56326</v>
      </c>
      <c r="BY16" s="141">
        <f t="shared" si="35"/>
        <v>0</v>
      </c>
      <c r="BZ16" s="141">
        <f t="shared" si="36"/>
        <v>0</v>
      </c>
      <c r="CA16" s="141">
        <f t="shared" si="37"/>
        <v>237695</v>
      </c>
      <c r="CB16" s="141">
        <f t="shared" si="38"/>
        <v>138663</v>
      </c>
      <c r="CC16" s="141">
        <f t="shared" si="39"/>
        <v>99032</v>
      </c>
      <c r="CD16" s="141">
        <f t="shared" si="40"/>
        <v>0</v>
      </c>
      <c r="CE16" s="141">
        <f t="shared" si="41"/>
        <v>0</v>
      </c>
      <c r="CF16" s="141">
        <f t="shared" si="42"/>
        <v>251719</v>
      </c>
      <c r="CG16" s="141">
        <f t="shared" si="43"/>
        <v>0</v>
      </c>
      <c r="CH16" s="141">
        <f t="shared" si="44"/>
        <v>36308</v>
      </c>
      <c r="CI16" s="141">
        <f t="shared" si="45"/>
        <v>375551</v>
      </c>
    </row>
    <row r="17" spans="1:87" ht="12" customHeight="1">
      <c r="A17" s="142" t="s">
        <v>117</v>
      </c>
      <c r="B17" s="140" t="s">
        <v>335</v>
      </c>
      <c r="C17" s="142" t="s">
        <v>369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139102</v>
      </c>
      <c r="M17" s="141">
        <f t="shared" si="7"/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139102</v>
      </c>
      <c r="X17" s="141">
        <v>67328</v>
      </c>
      <c r="Y17" s="141">
        <v>67665</v>
      </c>
      <c r="Z17" s="141">
        <v>1212</v>
      </c>
      <c r="AA17" s="141">
        <v>2897</v>
      </c>
      <c r="AB17" s="141">
        <v>106828</v>
      </c>
      <c r="AC17" s="141">
        <v>0</v>
      </c>
      <c r="AD17" s="141">
        <v>0</v>
      </c>
      <c r="AE17" s="141">
        <f t="shared" si="10"/>
        <v>139102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69880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139102</v>
      </c>
      <c r="BQ17" s="141">
        <f t="shared" si="27"/>
        <v>0</v>
      </c>
      <c r="BR17" s="141">
        <f t="shared" si="28"/>
        <v>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139102</v>
      </c>
      <c r="CB17" s="141">
        <f t="shared" si="38"/>
        <v>67328</v>
      </c>
      <c r="CC17" s="141">
        <f t="shared" si="39"/>
        <v>67665</v>
      </c>
      <c r="CD17" s="141">
        <f t="shared" si="40"/>
        <v>1212</v>
      </c>
      <c r="CE17" s="141">
        <f t="shared" si="41"/>
        <v>2897</v>
      </c>
      <c r="CF17" s="141">
        <f t="shared" si="42"/>
        <v>176708</v>
      </c>
      <c r="CG17" s="141">
        <f t="shared" si="43"/>
        <v>0</v>
      </c>
      <c r="CH17" s="141">
        <f t="shared" si="44"/>
        <v>0</v>
      </c>
      <c r="CI17" s="141">
        <f t="shared" si="45"/>
        <v>139102</v>
      </c>
    </row>
    <row r="18" spans="1:87" ht="12" customHeight="1">
      <c r="A18" s="142" t="s">
        <v>117</v>
      </c>
      <c r="B18" s="140" t="s">
        <v>336</v>
      </c>
      <c r="C18" s="142" t="s">
        <v>370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202827</v>
      </c>
      <c r="M18" s="141">
        <f t="shared" si="7"/>
        <v>28333</v>
      </c>
      <c r="N18" s="141">
        <v>28333</v>
      </c>
      <c r="O18" s="141">
        <v>0</v>
      </c>
      <c r="P18" s="141">
        <v>0</v>
      </c>
      <c r="Q18" s="141">
        <v>0</v>
      </c>
      <c r="R18" s="141">
        <f t="shared" si="8"/>
        <v>23474</v>
      </c>
      <c r="S18" s="141">
        <v>22676</v>
      </c>
      <c r="T18" s="141">
        <v>196</v>
      </c>
      <c r="U18" s="141">
        <v>602</v>
      </c>
      <c r="V18" s="141">
        <v>0</v>
      </c>
      <c r="W18" s="141">
        <f t="shared" si="9"/>
        <v>151020</v>
      </c>
      <c r="X18" s="141">
        <v>133773</v>
      </c>
      <c r="Y18" s="141">
        <v>15442</v>
      </c>
      <c r="Z18" s="141">
        <v>1241</v>
      </c>
      <c r="AA18" s="141">
        <v>564</v>
      </c>
      <c r="AB18" s="141">
        <v>91414</v>
      </c>
      <c r="AC18" s="141">
        <v>0</v>
      </c>
      <c r="AD18" s="141">
        <v>0</v>
      </c>
      <c r="AE18" s="141">
        <f t="shared" si="10"/>
        <v>202827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35508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35508</v>
      </c>
      <c r="AZ18" s="141">
        <v>0</v>
      </c>
      <c r="BA18" s="141">
        <v>0</v>
      </c>
      <c r="BB18" s="141">
        <v>0</v>
      </c>
      <c r="BC18" s="141">
        <v>35508</v>
      </c>
      <c r="BD18" s="141">
        <v>55493</v>
      </c>
      <c r="BE18" s="141">
        <v>0</v>
      </c>
      <c r="BF18" s="141">
        <v>1794</v>
      </c>
      <c r="BG18" s="141">
        <f t="shared" si="17"/>
        <v>37302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238335</v>
      </c>
      <c r="BQ18" s="141">
        <f t="shared" si="27"/>
        <v>28333</v>
      </c>
      <c r="BR18" s="141">
        <f t="shared" si="28"/>
        <v>28333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23474</v>
      </c>
      <c r="BW18" s="141">
        <f t="shared" si="33"/>
        <v>22676</v>
      </c>
      <c r="BX18" s="141">
        <f t="shared" si="34"/>
        <v>196</v>
      </c>
      <c r="BY18" s="141">
        <f t="shared" si="35"/>
        <v>602</v>
      </c>
      <c r="BZ18" s="141">
        <f t="shared" si="36"/>
        <v>0</v>
      </c>
      <c r="CA18" s="141">
        <f t="shared" si="37"/>
        <v>186528</v>
      </c>
      <c r="CB18" s="141">
        <f t="shared" si="38"/>
        <v>133773</v>
      </c>
      <c r="CC18" s="141">
        <f t="shared" si="39"/>
        <v>15442</v>
      </c>
      <c r="CD18" s="141">
        <f t="shared" si="40"/>
        <v>1241</v>
      </c>
      <c r="CE18" s="141">
        <f t="shared" si="41"/>
        <v>36072</v>
      </c>
      <c r="CF18" s="141">
        <f t="shared" si="42"/>
        <v>146907</v>
      </c>
      <c r="CG18" s="141">
        <f t="shared" si="43"/>
        <v>0</v>
      </c>
      <c r="CH18" s="141">
        <f t="shared" si="44"/>
        <v>1794</v>
      </c>
      <c r="CI18" s="141">
        <f t="shared" si="45"/>
        <v>240129</v>
      </c>
    </row>
    <row r="19" spans="1:87" ht="12" customHeight="1">
      <c r="A19" s="142" t="s">
        <v>117</v>
      </c>
      <c r="B19" s="140" t="s">
        <v>337</v>
      </c>
      <c r="C19" s="142" t="s">
        <v>371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292</v>
      </c>
      <c r="L19" s="141">
        <f t="shared" si="6"/>
        <v>32044</v>
      </c>
      <c r="M19" s="141">
        <f t="shared" si="7"/>
        <v>13865</v>
      </c>
      <c r="N19" s="141">
        <v>13865</v>
      </c>
      <c r="O19" s="141">
        <v>0</v>
      </c>
      <c r="P19" s="141">
        <v>0</v>
      </c>
      <c r="Q19" s="141">
        <v>0</v>
      </c>
      <c r="R19" s="141">
        <f t="shared" si="8"/>
        <v>5940</v>
      </c>
      <c r="S19" s="141">
        <v>5940</v>
      </c>
      <c r="T19" s="141">
        <v>0</v>
      </c>
      <c r="U19" s="141">
        <v>0</v>
      </c>
      <c r="V19" s="141">
        <v>0</v>
      </c>
      <c r="W19" s="141">
        <f t="shared" si="9"/>
        <v>12239</v>
      </c>
      <c r="X19" s="141">
        <v>12239</v>
      </c>
      <c r="Y19" s="141">
        <v>0</v>
      </c>
      <c r="Z19" s="141">
        <v>0</v>
      </c>
      <c r="AA19" s="141">
        <v>0</v>
      </c>
      <c r="AB19" s="141">
        <v>33808</v>
      </c>
      <c r="AC19" s="141">
        <v>0</v>
      </c>
      <c r="AD19" s="141">
        <v>0</v>
      </c>
      <c r="AE19" s="141">
        <f t="shared" si="10"/>
        <v>32044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6827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12864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7119</v>
      </c>
      <c r="BP19" s="141">
        <f t="shared" si="26"/>
        <v>32044</v>
      </c>
      <c r="BQ19" s="141">
        <f t="shared" si="27"/>
        <v>13865</v>
      </c>
      <c r="BR19" s="141">
        <f t="shared" si="28"/>
        <v>13865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5940</v>
      </c>
      <c r="BW19" s="141">
        <f t="shared" si="33"/>
        <v>5940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12239</v>
      </c>
      <c r="CB19" s="141">
        <f t="shared" si="38"/>
        <v>12239</v>
      </c>
      <c r="CC19" s="141">
        <f t="shared" si="39"/>
        <v>0</v>
      </c>
      <c r="CD19" s="141">
        <f t="shared" si="40"/>
        <v>0</v>
      </c>
      <c r="CE19" s="141">
        <f t="shared" si="41"/>
        <v>0</v>
      </c>
      <c r="CF19" s="141">
        <f t="shared" si="42"/>
        <v>46672</v>
      </c>
      <c r="CG19" s="141">
        <f t="shared" si="43"/>
        <v>0</v>
      </c>
      <c r="CH19" s="141">
        <f t="shared" si="44"/>
        <v>0</v>
      </c>
      <c r="CI19" s="141">
        <f t="shared" si="45"/>
        <v>32044</v>
      </c>
    </row>
    <row r="20" spans="1:87" ht="12" customHeight="1">
      <c r="A20" s="142" t="s">
        <v>117</v>
      </c>
      <c r="B20" s="140" t="s">
        <v>338</v>
      </c>
      <c r="C20" s="142" t="s">
        <v>372</v>
      </c>
      <c r="D20" s="141">
        <f t="shared" si="4"/>
        <v>85118</v>
      </c>
      <c r="E20" s="141">
        <f t="shared" si="5"/>
        <v>84414</v>
      </c>
      <c r="F20" s="141">
        <v>0</v>
      </c>
      <c r="G20" s="141">
        <v>84414</v>
      </c>
      <c r="H20" s="141">
        <v>0</v>
      </c>
      <c r="I20" s="141">
        <v>0</v>
      </c>
      <c r="J20" s="141">
        <v>704</v>
      </c>
      <c r="K20" s="141">
        <v>0</v>
      </c>
      <c r="L20" s="141">
        <f t="shared" si="6"/>
        <v>42766</v>
      </c>
      <c r="M20" s="141">
        <f t="shared" si="7"/>
        <v>38423</v>
      </c>
      <c r="N20" s="141">
        <v>21760</v>
      </c>
      <c r="O20" s="141">
        <v>3507</v>
      </c>
      <c r="P20" s="141">
        <v>13156</v>
      </c>
      <c r="Q20" s="141">
        <v>0</v>
      </c>
      <c r="R20" s="141">
        <f t="shared" si="8"/>
        <v>1126</v>
      </c>
      <c r="S20" s="141">
        <v>0</v>
      </c>
      <c r="T20" s="141">
        <v>710</v>
      </c>
      <c r="U20" s="141">
        <v>416</v>
      </c>
      <c r="V20" s="141">
        <v>0</v>
      </c>
      <c r="W20" s="141">
        <f t="shared" si="9"/>
        <v>3217</v>
      </c>
      <c r="X20" s="141">
        <v>0</v>
      </c>
      <c r="Y20" s="141">
        <v>175</v>
      </c>
      <c r="Z20" s="141">
        <v>3042</v>
      </c>
      <c r="AA20" s="141">
        <v>0</v>
      </c>
      <c r="AB20" s="141">
        <v>29425</v>
      </c>
      <c r="AC20" s="141">
        <v>0</v>
      </c>
      <c r="AD20" s="141">
        <v>0</v>
      </c>
      <c r="AE20" s="141">
        <f t="shared" si="10"/>
        <v>127884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15702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85118</v>
      </c>
      <c r="BI20" s="141">
        <f t="shared" si="19"/>
        <v>84414</v>
      </c>
      <c r="BJ20" s="141">
        <f t="shared" si="20"/>
        <v>0</v>
      </c>
      <c r="BK20" s="141">
        <f t="shared" si="21"/>
        <v>84414</v>
      </c>
      <c r="BL20" s="141">
        <f t="shared" si="22"/>
        <v>0</v>
      </c>
      <c r="BM20" s="141">
        <f t="shared" si="23"/>
        <v>0</v>
      </c>
      <c r="BN20" s="141">
        <f t="shared" si="24"/>
        <v>704</v>
      </c>
      <c r="BO20" s="141">
        <f t="shared" si="25"/>
        <v>0</v>
      </c>
      <c r="BP20" s="141">
        <f t="shared" si="26"/>
        <v>42766</v>
      </c>
      <c r="BQ20" s="141">
        <f t="shared" si="27"/>
        <v>38423</v>
      </c>
      <c r="BR20" s="141">
        <f t="shared" si="28"/>
        <v>21760</v>
      </c>
      <c r="BS20" s="141">
        <f t="shared" si="29"/>
        <v>3507</v>
      </c>
      <c r="BT20" s="141">
        <f t="shared" si="30"/>
        <v>13156</v>
      </c>
      <c r="BU20" s="141">
        <f t="shared" si="31"/>
        <v>0</v>
      </c>
      <c r="BV20" s="141">
        <f t="shared" si="32"/>
        <v>1126</v>
      </c>
      <c r="BW20" s="141">
        <f t="shared" si="33"/>
        <v>0</v>
      </c>
      <c r="BX20" s="141">
        <f t="shared" si="34"/>
        <v>710</v>
      </c>
      <c r="BY20" s="141">
        <f t="shared" si="35"/>
        <v>416</v>
      </c>
      <c r="BZ20" s="141">
        <f t="shared" si="36"/>
        <v>0</v>
      </c>
      <c r="CA20" s="141">
        <f t="shared" si="37"/>
        <v>3217</v>
      </c>
      <c r="CB20" s="141">
        <f t="shared" si="38"/>
        <v>0</v>
      </c>
      <c r="CC20" s="141">
        <f t="shared" si="39"/>
        <v>175</v>
      </c>
      <c r="CD20" s="141">
        <f t="shared" si="40"/>
        <v>3042</v>
      </c>
      <c r="CE20" s="141">
        <f t="shared" si="41"/>
        <v>0</v>
      </c>
      <c r="CF20" s="141">
        <f t="shared" si="42"/>
        <v>45127</v>
      </c>
      <c r="CG20" s="141">
        <f t="shared" si="43"/>
        <v>0</v>
      </c>
      <c r="CH20" s="141">
        <f t="shared" si="44"/>
        <v>0</v>
      </c>
      <c r="CI20" s="141">
        <f t="shared" si="45"/>
        <v>127884</v>
      </c>
    </row>
    <row r="21" spans="1:87" ht="12" customHeight="1">
      <c r="A21" s="142" t="s">
        <v>117</v>
      </c>
      <c r="B21" s="140" t="s">
        <v>339</v>
      </c>
      <c r="C21" s="142" t="s">
        <v>373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49244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49244</v>
      </c>
      <c r="X21" s="141">
        <v>9932</v>
      </c>
      <c r="Y21" s="141">
        <v>34499</v>
      </c>
      <c r="Z21" s="141">
        <v>4813</v>
      </c>
      <c r="AA21" s="141">
        <v>0</v>
      </c>
      <c r="AB21" s="141">
        <v>24870</v>
      </c>
      <c r="AC21" s="141">
        <v>0</v>
      </c>
      <c r="AD21" s="141">
        <v>0</v>
      </c>
      <c r="AE21" s="141">
        <f t="shared" si="10"/>
        <v>49244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16244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49244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49244</v>
      </c>
      <c r="CB21" s="141">
        <f t="shared" si="38"/>
        <v>9932</v>
      </c>
      <c r="CC21" s="141">
        <f t="shared" si="39"/>
        <v>34499</v>
      </c>
      <c r="CD21" s="141">
        <f t="shared" si="40"/>
        <v>4813</v>
      </c>
      <c r="CE21" s="141">
        <f t="shared" si="41"/>
        <v>0</v>
      </c>
      <c r="CF21" s="141">
        <f t="shared" si="42"/>
        <v>41114</v>
      </c>
      <c r="CG21" s="141">
        <f t="shared" si="43"/>
        <v>0</v>
      </c>
      <c r="CH21" s="141">
        <f t="shared" si="44"/>
        <v>0</v>
      </c>
      <c r="CI21" s="141">
        <f t="shared" si="45"/>
        <v>49244</v>
      </c>
    </row>
    <row r="22" spans="1:87" ht="12" customHeight="1">
      <c r="A22" s="142" t="s">
        <v>117</v>
      </c>
      <c r="B22" s="140" t="s">
        <v>340</v>
      </c>
      <c r="C22" s="142" t="s">
        <v>374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22028</v>
      </c>
      <c r="M22" s="141">
        <f t="shared" si="7"/>
        <v>6341</v>
      </c>
      <c r="N22" s="141">
        <v>6341</v>
      </c>
      <c r="O22" s="141">
        <v>0</v>
      </c>
      <c r="P22" s="141">
        <v>0</v>
      </c>
      <c r="Q22" s="141">
        <v>0</v>
      </c>
      <c r="R22" s="141">
        <f t="shared" si="8"/>
        <v>721</v>
      </c>
      <c r="S22" s="141">
        <v>721</v>
      </c>
      <c r="T22" s="141">
        <v>0</v>
      </c>
      <c r="U22" s="141">
        <v>0</v>
      </c>
      <c r="V22" s="141">
        <v>0</v>
      </c>
      <c r="W22" s="141">
        <f t="shared" si="9"/>
        <v>14966</v>
      </c>
      <c r="X22" s="141">
        <v>14151</v>
      </c>
      <c r="Y22" s="141">
        <v>322</v>
      </c>
      <c r="Z22" s="141">
        <v>0</v>
      </c>
      <c r="AA22" s="141">
        <v>493</v>
      </c>
      <c r="AB22" s="141">
        <v>24057</v>
      </c>
      <c r="AC22" s="141">
        <v>0</v>
      </c>
      <c r="AD22" s="141">
        <v>27</v>
      </c>
      <c r="AE22" s="141">
        <f t="shared" si="10"/>
        <v>22055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13586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22028</v>
      </c>
      <c r="BQ22" s="141">
        <f t="shared" si="27"/>
        <v>6341</v>
      </c>
      <c r="BR22" s="141">
        <f t="shared" si="28"/>
        <v>6341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721</v>
      </c>
      <c r="BW22" s="141">
        <f t="shared" si="33"/>
        <v>721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14966</v>
      </c>
      <c r="CB22" s="141">
        <f t="shared" si="38"/>
        <v>14151</v>
      </c>
      <c r="CC22" s="141">
        <f t="shared" si="39"/>
        <v>322</v>
      </c>
      <c r="CD22" s="141">
        <f t="shared" si="40"/>
        <v>0</v>
      </c>
      <c r="CE22" s="141">
        <f t="shared" si="41"/>
        <v>493</v>
      </c>
      <c r="CF22" s="141">
        <f t="shared" si="42"/>
        <v>37643</v>
      </c>
      <c r="CG22" s="141">
        <f t="shared" si="43"/>
        <v>0</v>
      </c>
      <c r="CH22" s="141">
        <f t="shared" si="44"/>
        <v>27</v>
      </c>
      <c r="CI22" s="141">
        <f t="shared" si="45"/>
        <v>22055</v>
      </c>
    </row>
    <row r="23" spans="1:87" ht="12" customHeight="1">
      <c r="A23" s="142" t="s">
        <v>117</v>
      </c>
      <c r="B23" s="140" t="s">
        <v>341</v>
      </c>
      <c r="C23" s="142" t="s">
        <v>375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8090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562</v>
      </c>
      <c r="S23" s="141">
        <v>562</v>
      </c>
      <c r="T23" s="141">
        <v>0</v>
      </c>
      <c r="U23" s="141">
        <v>0</v>
      </c>
      <c r="V23" s="141">
        <v>0</v>
      </c>
      <c r="W23" s="141">
        <f t="shared" si="9"/>
        <v>7528</v>
      </c>
      <c r="X23" s="141">
        <v>6320</v>
      </c>
      <c r="Y23" s="141">
        <v>536</v>
      </c>
      <c r="Z23" s="141">
        <v>0</v>
      </c>
      <c r="AA23" s="141">
        <v>672</v>
      </c>
      <c r="AB23" s="141">
        <v>12531</v>
      </c>
      <c r="AC23" s="141">
        <v>0</v>
      </c>
      <c r="AD23" s="141">
        <v>0</v>
      </c>
      <c r="AE23" s="141">
        <f t="shared" si="10"/>
        <v>8090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9106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8090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562</v>
      </c>
      <c r="BW23" s="141">
        <f t="shared" si="33"/>
        <v>562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7528</v>
      </c>
      <c r="CB23" s="141">
        <f t="shared" si="38"/>
        <v>6320</v>
      </c>
      <c r="CC23" s="141">
        <f t="shared" si="39"/>
        <v>536</v>
      </c>
      <c r="CD23" s="141">
        <f t="shared" si="40"/>
        <v>0</v>
      </c>
      <c r="CE23" s="141">
        <f t="shared" si="41"/>
        <v>672</v>
      </c>
      <c r="CF23" s="141">
        <f t="shared" si="42"/>
        <v>21637</v>
      </c>
      <c r="CG23" s="141">
        <f t="shared" si="43"/>
        <v>0</v>
      </c>
      <c r="CH23" s="141">
        <f t="shared" si="44"/>
        <v>0</v>
      </c>
      <c r="CI23" s="141">
        <f t="shared" si="45"/>
        <v>8090</v>
      </c>
    </row>
    <row r="24" spans="1:87" ht="12" customHeight="1">
      <c r="A24" s="142" t="s">
        <v>117</v>
      </c>
      <c r="B24" s="140" t="s">
        <v>342</v>
      </c>
      <c r="C24" s="142" t="s">
        <v>376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0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17618</v>
      </c>
      <c r="AC24" s="141">
        <v>0</v>
      </c>
      <c r="AD24" s="141">
        <v>0</v>
      </c>
      <c r="AE24" s="141">
        <f t="shared" si="10"/>
        <v>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6891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0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0</v>
      </c>
      <c r="CB24" s="141">
        <f t="shared" si="38"/>
        <v>0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24509</v>
      </c>
      <c r="CG24" s="141">
        <f t="shared" si="43"/>
        <v>0</v>
      </c>
      <c r="CH24" s="141">
        <f t="shared" si="44"/>
        <v>0</v>
      </c>
      <c r="CI24" s="141">
        <f t="shared" si="45"/>
        <v>0</v>
      </c>
    </row>
    <row r="25" spans="1:87" ht="12" customHeight="1">
      <c r="A25" s="142" t="s">
        <v>117</v>
      </c>
      <c r="B25" s="140" t="s">
        <v>343</v>
      </c>
      <c r="C25" s="142" t="s">
        <v>377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34317</v>
      </c>
      <c r="M25" s="141">
        <f t="shared" si="7"/>
        <v>3785</v>
      </c>
      <c r="N25" s="141">
        <v>3785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30532</v>
      </c>
      <c r="X25" s="141">
        <v>22498</v>
      </c>
      <c r="Y25" s="141">
        <v>7775</v>
      </c>
      <c r="Z25" s="141">
        <v>259</v>
      </c>
      <c r="AA25" s="141">
        <v>0</v>
      </c>
      <c r="AB25" s="141">
        <v>33522</v>
      </c>
      <c r="AC25" s="141">
        <v>0</v>
      </c>
      <c r="AD25" s="141">
        <v>0</v>
      </c>
      <c r="AE25" s="141">
        <f t="shared" si="10"/>
        <v>34317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37936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37936</v>
      </c>
      <c r="AZ25" s="141">
        <v>14508</v>
      </c>
      <c r="BA25" s="141">
        <v>0</v>
      </c>
      <c r="BB25" s="141">
        <v>23428</v>
      </c>
      <c r="BC25" s="141">
        <v>0</v>
      </c>
      <c r="BD25" s="141">
        <v>0</v>
      </c>
      <c r="BE25" s="141">
        <v>0</v>
      </c>
      <c r="BF25" s="141">
        <v>0</v>
      </c>
      <c r="BG25" s="141">
        <f t="shared" si="17"/>
        <v>37936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72253</v>
      </c>
      <c r="BQ25" s="141">
        <f t="shared" si="27"/>
        <v>3785</v>
      </c>
      <c r="BR25" s="141">
        <f t="shared" si="28"/>
        <v>3785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68468</v>
      </c>
      <c r="CB25" s="141">
        <f t="shared" si="38"/>
        <v>37006</v>
      </c>
      <c r="CC25" s="141">
        <f t="shared" si="39"/>
        <v>7775</v>
      </c>
      <c r="CD25" s="141">
        <f t="shared" si="40"/>
        <v>23687</v>
      </c>
      <c r="CE25" s="141">
        <f t="shared" si="41"/>
        <v>0</v>
      </c>
      <c r="CF25" s="141">
        <f t="shared" si="42"/>
        <v>33522</v>
      </c>
      <c r="CG25" s="141">
        <f t="shared" si="43"/>
        <v>0</v>
      </c>
      <c r="CH25" s="141">
        <f t="shared" si="44"/>
        <v>0</v>
      </c>
      <c r="CI25" s="141">
        <f t="shared" si="45"/>
        <v>72253</v>
      </c>
    </row>
    <row r="26" spans="1:87" ht="12" customHeight="1">
      <c r="A26" s="142" t="s">
        <v>117</v>
      </c>
      <c r="B26" s="140" t="s">
        <v>344</v>
      </c>
      <c r="C26" s="142" t="s">
        <v>378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0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31821</v>
      </c>
      <c r="AC26" s="141">
        <v>0</v>
      </c>
      <c r="AD26" s="141">
        <v>0</v>
      </c>
      <c r="AE26" s="141">
        <f t="shared" si="10"/>
        <v>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9803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0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0</v>
      </c>
      <c r="CB26" s="141">
        <f t="shared" si="38"/>
        <v>0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41624</v>
      </c>
      <c r="CG26" s="141">
        <f t="shared" si="43"/>
        <v>0</v>
      </c>
      <c r="CH26" s="141">
        <f t="shared" si="44"/>
        <v>0</v>
      </c>
      <c r="CI26" s="141">
        <f t="shared" si="45"/>
        <v>0</v>
      </c>
    </row>
    <row r="27" spans="1:87" ht="12" customHeight="1">
      <c r="A27" s="142" t="s">
        <v>117</v>
      </c>
      <c r="B27" s="140" t="s">
        <v>345</v>
      </c>
      <c r="C27" s="142" t="s">
        <v>379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17952</v>
      </c>
      <c r="M27" s="141">
        <f t="shared" si="7"/>
        <v>17952</v>
      </c>
      <c r="N27" s="141">
        <v>0</v>
      </c>
      <c r="O27" s="141">
        <v>17952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20432</v>
      </c>
      <c r="AC27" s="141">
        <v>0</v>
      </c>
      <c r="AD27" s="141">
        <v>0</v>
      </c>
      <c r="AE27" s="141">
        <f t="shared" si="10"/>
        <v>17952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9023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17952</v>
      </c>
      <c r="BQ27" s="141">
        <f t="shared" si="27"/>
        <v>17952</v>
      </c>
      <c r="BR27" s="141">
        <f t="shared" si="28"/>
        <v>0</v>
      </c>
      <c r="BS27" s="141">
        <f t="shared" si="29"/>
        <v>17952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0</v>
      </c>
      <c r="CB27" s="141">
        <f t="shared" si="38"/>
        <v>0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29455</v>
      </c>
      <c r="CG27" s="141">
        <f t="shared" si="43"/>
        <v>0</v>
      </c>
      <c r="CH27" s="141">
        <f t="shared" si="44"/>
        <v>0</v>
      </c>
      <c r="CI27" s="141">
        <f t="shared" si="45"/>
        <v>17952</v>
      </c>
    </row>
    <row r="28" spans="1:87" ht="12" customHeight="1">
      <c r="A28" s="142" t="s">
        <v>117</v>
      </c>
      <c r="B28" s="140" t="s">
        <v>346</v>
      </c>
      <c r="C28" s="142" t="s">
        <v>380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35437</v>
      </c>
      <c r="AC28" s="141">
        <v>0</v>
      </c>
      <c r="AD28" s="141">
        <v>0</v>
      </c>
      <c r="AE28" s="141">
        <f t="shared" si="10"/>
        <v>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9589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0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0</v>
      </c>
      <c r="CB28" s="141">
        <f t="shared" si="38"/>
        <v>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45026</v>
      </c>
      <c r="CG28" s="141">
        <f t="shared" si="43"/>
        <v>0</v>
      </c>
      <c r="CH28" s="141">
        <f t="shared" si="44"/>
        <v>0</v>
      </c>
      <c r="CI28" s="141">
        <f t="shared" si="45"/>
        <v>0</v>
      </c>
    </row>
    <row r="29" spans="1:87" ht="12" customHeight="1">
      <c r="A29" s="142" t="s">
        <v>117</v>
      </c>
      <c r="B29" s="140" t="s">
        <v>347</v>
      </c>
      <c r="C29" s="142" t="s">
        <v>381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2500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2500</v>
      </c>
      <c r="X29" s="141">
        <v>2500</v>
      </c>
      <c r="Y29" s="141">
        <v>0</v>
      </c>
      <c r="Z29" s="141">
        <v>0</v>
      </c>
      <c r="AA29" s="141">
        <v>0</v>
      </c>
      <c r="AB29" s="141">
        <v>2672</v>
      </c>
      <c r="AC29" s="141">
        <v>0</v>
      </c>
      <c r="AD29" s="141">
        <v>570</v>
      </c>
      <c r="AE29" s="141">
        <f t="shared" si="10"/>
        <v>3070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570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570</v>
      </c>
      <c r="AZ29" s="141">
        <v>0</v>
      </c>
      <c r="BA29" s="141">
        <v>0</v>
      </c>
      <c r="BB29" s="141">
        <v>0</v>
      </c>
      <c r="BC29" s="141">
        <v>570</v>
      </c>
      <c r="BD29" s="141">
        <v>559</v>
      </c>
      <c r="BE29" s="141">
        <v>0</v>
      </c>
      <c r="BF29" s="141">
        <v>0</v>
      </c>
      <c r="BG29" s="141">
        <f t="shared" si="17"/>
        <v>570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3070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3070</v>
      </c>
      <c r="CB29" s="141">
        <f t="shared" si="38"/>
        <v>2500</v>
      </c>
      <c r="CC29" s="141">
        <f t="shared" si="39"/>
        <v>0</v>
      </c>
      <c r="CD29" s="141">
        <f t="shared" si="40"/>
        <v>0</v>
      </c>
      <c r="CE29" s="141">
        <f t="shared" si="41"/>
        <v>570</v>
      </c>
      <c r="CF29" s="141">
        <f t="shared" si="42"/>
        <v>3231</v>
      </c>
      <c r="CG29" s="141">
        <f t="shared" si="43"/>
        <v>0</v>
      </c>
      <c r="CH29" s="141">
        <f t="shared" si="44"/>
        <v>570</v>
      </c>
      <c r="CI29" s="141">
        <f t="shared" si="45"/>
        <v>3640</v>
      </c>
    </row>
    <row r="30" spans="1:87" ht="12" customHeight="1">
      <c r="A30" s="142" t="s">
        <v>117</v>
      </c>
      <c r="B30" s="140" t="s">
        <v>348</v>
      </c>
      <c r="C30" s="142" t="s">
        <v>382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141840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3123</v>
      </c>
      <c r="S30" s="141">
        <v>3123</v>
      </c>
      <c r="T30" s="141">
        <v>0</v>
      </c>
      <c r="U30" s="141">
        <v>0</v>
      </c>
      <c r="V30" s="141">
        <v>0</v>
      </c>
      <c r="W30" s="141">
        <f t="shared" si="9"/>
        <v>138717</v>
      </c>
      <c r="X30" s="141">
        <v>93059</v>
      </c>
      <c r="Y30" s="141">
        <v>27565</v>
      </c>
      <c r="Z30" s="141">
        <v>15493</v>
      </c>
      <c r="AA30" s="141">
        <v>2600</v>
      </c>
      <c r="AB30" s="141">
        <v>135031</v>
      </c>
      <c r="AC30" s="141">
        <v>0</v>
      </c>
      <c r="AD30" s="141">
        <v>9998</v>
      </c>
      <c r="AE30" s="141">
        <f t="shared" si="10"/>
        <v>151838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44848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141840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3123</v>
      </c>
      <c r="BW30" s="141">
        <f t="shared" si="33"/>
        <v>3123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138717</v>
      </c>
      <c r="CB30" s="141">
        <f t="shared" si="38"/>
        <v>93059</v>
      </c>
      <c r="CC30" s="141">
        <f t="shared" si="39"/>
        <v>27565</v>
      </c>
      <c r="CD30" s="141">
        <f t="shared" si="40"/>
        <v>15493</v>
      </c>
      <c r="CE30" s="141">
        <f t="shared" si="41"/>
        <v>2600</v>
      </c>
      <c r="CF30" s="141">
        <f t="shared" si="42"/>
        <v>179879</v>
      </c>
      <c r="CG30" s="141">
        <f t="shared" si="43"/>
        <v>0</v>
      </c>
      <c r="CH30" s="141">
        <f t="shared" si="44"/>
        <v>9998</v>
      </c>
      <c r="CI30" s="141">
        <f t="shared" si="45"/>
        <v>151838</v>
      </c>
    </row>
    <row r="31" spans="1:87" ht="12" customHeight="1">
      <c r="A31" s="142" t="s">
        <v>117</v>
      </c>
      <c r="B31" s="140" t="s">
        <v>349</v>
      </c>
      <c r="C31" s="142" t="s">
        <v>383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32520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32520</v>
      </c>
      <c r="X31" s="141">
        <v>32520</v>
      </c>
      <c r="Y31" s="141">
        <v>0</v>
      </c>
      <c r="Z31" s="141">
        <v>0</v>
      </c>
      <c r="AA31" s="141">
        <v>0</v>
      </c>
      <c r="AB31" s="141">
        <v>23412</v>
      </c>
      <c r="AC31" s="141">
        <v>0</v>
      </c>
      <c r="AD31" s="141">
        <v>0</v>
      </c>
      <c r="AE31" s="141">
        <f t="shared" si="10"/>
        <v>32520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17483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32520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32520</v>
      </c>
      <c r="CB31" s="141">
        <f t="shared" si="38"/>
        <v>32520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40895</v>
      </c>
      <c r="CG31" s="141">
        <f t="shared" si="43"/>
        <v>0</v>
      </c>
      <c r="CH31" s="141">
        <f t="shared" si="44"/>
        <v>0</v>
      </c>
      <c r="CI31" s="141">
        <f t="shared" si="45"/>
        <v>32520</v>
      </c>
    </row>
    <row r="32" spans="1:87" ht="12" customHeight="1">
      <c r="A32" s="142" t="s">
        <v>117</v>
      </c>
      <c r="B32" s="140" t="s">
        <v>350</v>
      </c>
      <c r="C32" s="142" t="s">
        <v>384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52886</v>
      </c>
      <c r="M32" s="141">
        <f t="shared" si="7"/>
        <v>6953</v>
      </c>
      <c r="N32" s="141">
        <v>6953</v>
      </c>
      <c r="O32" s="141">
        <v>0</v>
      </c>
      <c r="P32" s="141">
        <v>0</v>
      </c>
      <c r="Q32" s="141">
        <v>0</v>
      </c>
      <c r="R32" s="141">
        <f t="shared" si="8"/>
        <v>1527</v>
      </c>
      <c r="S32" s="141">
        <v>72</v>
      </c>
      <c r="T32" s="141">
        <v>1079</v>
      </c>
      <c r="U32" s="141">
        <v>376</v>
      </c>
      <c r="V32" s="141">
        <v>0</v>
      </c>
      <c r="W32" s="141">
        <f t="shared" si="9"/>
        <v>44406</v>
      </c>
      <c r="X32" s="141">
        <v>21660</v>
      </c>
      <c r="Y32" s="141">
        <v>13239</v>
      </c>
      <c r="Z32" s="141">
        <v>9367</v>
      </c>
      <c r="AA32" s="141">
        <v>140</v>
      </c>
      <c r="AB32" s="141">
        <v>56833</v>
      </c>
      <c r="AC32" s="141">
        <v>0</v>
      </c>
      <c r="AD32" s="141">
        <v>0</v>
      </c>
      <c r="AE32" s="141">
        <f t="shared" si="10"/>
        <v>52886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36332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52886</v>
      </c>
      <c r="BQ32" s="141">
        <f t="shared" si="27"/>
        <v>6953</v>
      </c>
      <c r="BR32" s="141">
        <f t="shared" si="28"/>
        <v>6953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1527</v>
      </c>
      <c r="BW32" s="141">
        <f t="shared" si="33"/>
        <v>72</v>
      </c>
      <c r="BX32" s="141">
        <f t="shared" si="34"/>
        <v>1079</v>
      </c>
      <c r="BY32" s="141">
        <f t="shared" si="35"/>
        <v>376</v>
      </c>
      <c r="BZ32" s="141">
        <f t="shared" si="36"/>
        <v>0</v>
      </c>
      <c r="CA32" s="141">
        <f t="shared" si="37"/>
        <v>44406</v>
      </c>
      <c r="CB32" s="141">
        <f t="shared" si="38"/>
        <v>21660</v>
      </c>
      <c r="CC32" s="141">
        <f t="shared" si="39"/>
        <v>13239</v>
      </c>
      <c r="CD32" s="141">
        <f t="shared" si="40"/>
        <v>9367</v>
      </c>
      <c r="CE32" s="141">
        <f t="shared" si="41"/>
        <v>140</v>
      </c>
      <c r="CF32" s="141">
        <f t="shared" si="42"/>
        <v>93165</v>
      </c>
      <c r="CG32" s="141">
        <f t="shared" si="43"/>
        <v>0</v>
      </c>
      <c r="CH32" s="141">
        <f t="shared" si="44"/>
        <v>0</v>
      </c>
      <c r="CI32" s="141">
        <f t="shared" si="45"/>
        <v>52886</v>
      </c>
    </row>
    <row r="33" spans="1:87" ht="12" customHeight="1">
      <c r="A33" s="142" t="s">
        <v>117</v>
      </c>
      <c r="B33" s="140" t="s">
        <v>351</v>
      </c>
      <c r="C33" s="142" t="s">
        <v>385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30160</v>
      </c>
      <c r="M33" s="141">
        <f t="shared" si="7"/>
        <v>3197</v>
      </c>
      <c r="N33" s="141">
        <v>3197</v>
      </c>
      <c r="O33" s="141">
        <v>0</v>
      </c>
      <c r="P33" s="141">
        <v>0</v>
      </c>
      <c r="Q33" s="141">
        <v>0</v>
      </c>
      <c r="R33" s="141">
        <f t="shared" si="8"/>
        <v>26963</v>
      </c>
      <c r="S33" s="141">
        <v>26963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32038</v>
      </c>
      <c r="AC33" s="141">
        <v>0</v>
      </c>
      <c r="AD33" s="141">
        <v>0</v>
      </c>
      <c r="AE33" s="141">
        <f t="shared" si="10"/>
        <v>30160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23068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30160</v>
      </c>
      <c r="BQ33" s="141">
        <f t="shared" si="27"/>
        <v>3197</v>
      </c>
      <c r="BR33" s="141">
        <f t="shared" si="28"/>
        <v>3197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26963</v>
      </c>
      <c r="BW33" s="141">
        <f t="shared" si="33"/>
        <v>26963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0</v>
      </c>
      <c r="CB33" s="141">
        <f t="shared" si="38"/>
        <v>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55106</v>
      </c>
      <c r="CG33" s="141">
        <f t="shared" si="43"/>
        <v>0</v>
      </c>
      <c r="CH33" s="141">
        <f t="shared" si="44"/>
        <v>0</v>
      </c>
      <c r="CI33" s="141">
        <f t="shared" si="45"/>
        <v>30160</v>
      </c>
    </row>
    <row r="34" spans="1:87" ht="12" customHeight="1">
      <c r="A34" s="142" t="s">
        <v>117</v>
      </c>
      <c r="B34" s="140" t="s">
        <v>352</v>
      </c>
      <c r="C34" s="142" t="s">
        <v>386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15453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15453</v>
      </c>
      <c r="X34" s="141">
        <v>15453</v>
      </c>
      <c r="Y34" s="141">
        <v>0</v>
      </c>
      <c r="Z34" s="141">
        <v>0</v>
      </c>
      <c r="AA34" s="141">
        <v>0</v>
      </c>
      <c r="AB34" s="141">
        <v>17905</v>
      </c>
      <c r="AC34" s="141">
        <v>0</v>
      </c>
      <c r="AD34" s="141">
        <v>0</v>
      </c>
      <c r="AE34" s="141">
        <f t="shared" si="10"/>
        <v>15453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12471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15453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15453</v>
      </c>
      <c r="CB34" s="141">
        <f t="shared" si="38"/>
        <v>15453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30376</v>
      </c>
      <c r="CG34" s="141">
        <f t="shared" si="43"/>
        <v>0</v>
      </c>
      <c r="CH34" s="141">
        <f t="shared" si="44"/>
        <v>0</v>
      </c>
      <c r="CI34" s="141">
        <f t="shared" si="45"/>
        <v>15453</v>
      </c>
    </row>
    <row r="35" spans="1:87" ht="12" customHeight="1">
      <c r="A35" s="142" t="s">
        <v>117</v>
      </c>
      <c r="B35" s="140" t="s">
        <v>353</v>
      </c>
      <c r="C35" s="142" t="s">
        <v>387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3196</v>
      </c>
      <c r="M35" s="141">
        <f t="shared" si="7"/>
        <v>3196</v>
      </c>
      <c r="N35" s="141">
        <v>0</v>
      </c>
      <c r="O35" s="141">
        <v>0</v>
      </c>
      <c r="P35" s="141">
        <v>3196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53942</v>
      </c>
      <c r="AC35" s="141">
        <v>0</v>
      </c>
      <c r="AD35" s="141">
        <v>0</v>
      </c>
      <c r="AE35" s="141">
        <f t="shared" si="10"/>
        <v>3196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19477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19477</v>
      </c>
      <c r="AZ35" s="141">
        <v>0</v>
      </c>
      <c r="BA35" s="141">
        <v>0</v>
      </c>
      <c r="BB35" s="141">
        <v>0</v>
      </c>
      <c r="BC35" s="141">
        <v>19477</v>
      </c>
      <c r="BD35" s="141">
        <v>0</v>
      </c>
      <c r="BE35" s="141">
        <v>0</v>
      </c>
      <c r="BF35" s="141">
        <v>2488</v>
      </c>
      <c r="BG35" s="141">
        <f t="shared" si="17"/>
        <v>21965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22673</v>
      </c>
      <c r="BQ35" s="141">
        <f t="shared" si="27"/>
        <v>3196</v>
      </c>
      <c r="BR35" s="141">
        <f t="shared" si="28"/>
        <v>0</v>
      </c>
      <c r="BS35" s="141">
        <f t="shared" si="29"/>
        <v>0</v>
      </c>
      <c r="BT35" s="141">
        <f t="shared" si="30"/>
        <v>3196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19477</v>
      </c>
      <c r="CB35" s="141">
        <f t="shared" si="38"/>
        <v>0</v>
      </c>
      <c r="CC35" s="141">
        <f t="shared" si="39"/>
        <v>0</v>
      </c>
      <c r="CD35" s="141">
        <f t="shared" si="40"/>
        <v>0</v>
      </c>
      <c r="CE35" s="141">
        <f t="shared" si="41"/>
        <v>19477</v>
      </c>
      <c r="CF35" s="141">
        <f t="shared" si="42"/>
        <v>53942</v>
      </c>
      <c r="CG35" s="141">
        <f t="shared" si="43"/>
        <v>0</v>
      </c>
      <c r="CH35" s="141">
        <f t="shared" si="44"/>
        <v>2488</v>
      </c>
      <c r="CI35" s="141">
        <f t="shared" si="45"/>
        <v>25161</v>
      </c>
    </row>
    <row r="36" spans="1:87" ht="12" customHeight="1">
      <c r="A36" s="142" t="s">
        <v>117</v>
      </c>
      <c r="B36" s="140" t="s">
        <v>354</v>
      </c>
      <c r="C36" s="142" t="s">
        <v>388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27820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27820</v>
      </c>
      <c r="X36" s="141">
        <v>18208</v>
      </c>
      <c r="Y36" s="141">
        <v>5526</v>
      </c>
      <c r="Z36" s="141">
        <v>4086</v>
      </c>
      <c r="AA36" s="141">
        <v>0</v>
      </c>
      <c r="AB36" s="141">
        <v>39575</v>
      </c>
      <c r="AC36" s="141">
        <v>0</v>
      </c>
      <c r="AD36" s="141">
        <v>0</v>
      </c>
      <c r="AE36" s="141">
        <f t="shared" si="10"/>
        <v>27820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15437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27820</v>
      </c>
      <c r="BQ36" s="141">
        <f t="shared" si="27"/>
        <v>0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27820</v>
      </c>
      <c r="CB36" s="141">
        <f t="shared" si="38"/>
        <v>18208</v>
      </c>
      <c r="CC36" s="141">
        <f t="shared" si="39"/>
        <v>5526</v>
      </c>
      <c r="CD36" s="141">
        <f t="shared" si="40"/>
        <v>4086</v>
      </c>
      <c r="CE36" s="141">
        <f t="shared" si="41"/>
        <v>0</v>
      </c>
      <c r="CF36" s="141">
        <f t="shared" si="42"/>
        <v>55012</v>
      </c>
      <c r="CG36" s="141">
        <f t="shared" si="43"/>
        <v>0</v>
      </c>
      <c r="CH36" s="141">
        <f t="shared" si="44"/>
        <v>0</v>
      </c>
      <c r="CI36" s="141">
        <f t="shared" si="45"/>
        <v>27820</v>
      </c>
    </row>
    <row r="37" spans="1:87" ht="12" customHeight="1">
      <c r="A37" s="142" t="s">
        <v>117</v>
      </c>
      <c r="B37" s="140" t="s">
        <v>355</v>
      </c>
      <c r="C37" s="142" t="s">
        <v>389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36975</v>
      </c>
      <c r="M37" s="141">
        <f t="shared" si="7"/>
        <v>16696</v>
      </c>
      <c r="N37" s="141">
        <v>14793</v>
      </c>
      <c r="O37" s="141">
        <v>1903</v>
      </c>
      <c r="P37" s="141">
        <v>0</v>
      </c>
      <c r="Q37" s="141">
        <v>0</v>
      </c>
      <c r="R37" s="141">
        <f t="shared" si="8"/>
        <v>4640</v>
      </c>
      <c r="S37" s="141">
        <v>4640</v>
      </c>
      <c r="T37" s="141">
        <v>0</v>
      </c>
      <c r="U37" s="141">
        <v>0</v>
      </c>
      <c r="V37" s="141">
        <v>0</v>
      </c>
      <c r="W37" s="141">
        <f t="shared" si="9"/>
        <v>15639</v>
      </c>
      <c r="X37" s="141">
        <v>15639</v>
      </c>
      <c r="Y37" s="141">
        <v>0</v>
      </c>
      <c r="Z37" s="141">
        <v>0</v>
      </c>
      <c r="AA37" s="141">
        <v>0</v>
      </c>
      <c r="AB37" s="141">
        <v>52524</v>
      </c>
      <c r="AC37" s="141">
        <v>0</v>
      </c>
      <c r="AD37" s="141">
        <v>0</v>
      </c>
      <c r="AE37" s="141">
        <f t="shared" si="10"/>
        <v>36975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31143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14260</v>
      </c>
      <c r="AU37" s="141">
        <v>0</v>
      </c>
      <c r="AV37" s="141">
        <v>14260</v>
      </c>
      <c r="AW37" s="141">
        <v>0</v>
      </c>
      <c r="AX37" s="141">
        <v>0</v>
      </c>
      <c r="AY37" s="141">
        <f t="shared" si="16"/>
        <v>16883</v>
      </c>
      <c r="AZ37" s="141">
        <v>233</v>
      </c>
      <c r="BA37" s="141">
        <v>16650</v>
      </c>
      <c r="BB37" s="141">
        <v>0</v>
      </c>
      <c r="BC37" s="141">
        <v>0</v>
      </c>
      <c r="BD37" s="141">
        <v>11414</v>
      </c>
      <c r="BE37" s="141">
        <v>0</v>
      </c>
      <c r="BF37" s="141">
        <v>0</v>
      </c>
      <c r="BG37" s="141">
        <f t="shared" si="17"/>
        <v>31143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68118</v>
      </c>
      <c r="BQ37" s="141">
        <f t="shared" si="27"/>
        <v>16696</v>
      </c>
      <c r="BR37" s="141">
        <f t="shared" si="28"/>
        <v>14793</v>
      </c>
      <c r="BS37" s="141">
        <f t="shared" si="29"/>
        <v>1903</v>
      </c>
      <c r="BT37" s="141">
        <f t="shared" si="30"/>
        <v>0</v>
      </c>
      <c r="BU37" s="141">
        <f t="shared" si="31"/>
        <v>0</v>
      </c>
      <c r="BV37" s="141">
        <f t="shared" si="32"/>
        <v>18900</v>
      </c>
      <c r="BW37" s="141">
        <f t="shared" si="33"/>
        <v>4640</v>
      </c>
      <c r="BX37" s="141">
        <f t="shared" si="34"/>
        <v>14260</v>
      </c>
      <c r="BY37" s="141">
        <f t="shared" si="35"/>
        <v>0</v>
      </c>
      <c r="BZ37" s="141">
        <f t="shared" si="36"/>
        <v>0</v>
      </c>
      <c r="CA37" s="141">
        <f t="shared" si="37"/>
        <v>32522</v>
      </c>
      <c r="CB37" s="141">
        <f t="shared" si="38"/>
        <v>15872</v>
      </c>
      <c r="CC37" s="141">
        <f t="shared" si="39"/>
        <v>16650</v>
      </c>
      <c r="CD37" s="141">
        <f t="shared" si="40"/>
        <v>0</v>
      </c>
      <c r="CE37" s="141">
        <f t="shared" si="41"/>
        <v>0</v>
      </c>
      <c r="CF37" s="141">
        <f t="shared" si="42"/>
        <v>63938</v>
      </c>
      <c r="CG37" s="141">
        <f t="shared" si="43"/>
        <v>0</v>
      </c>
      <c r="CH37" s="141">
        <f t="shared" si="44"/>
        <v>0</v>
      </c>
      <c r="CI37" s="141">
        <f t="shared" si="45"/>
        <v>68118</v>
      </c>
    </row>
    <row r="38" spans="1:87" ht="12" customHeight="1">
      <c r="A38" s="142" t="s">
        <v>117</v>
      </c>
      <c r="B38" s="140" t="s">
        <v>356</v>
      </c>
      <c r="C38" s="142" t="s">
        <v>390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266803</v>
      </c>
      <c r="M38" s="141">
        <f t="shared" si="7"/>
        <v>13265</v>
      </c>
      <c r="N38" s="141">
        <v>13265</v>
      </c>
      <c r="O38" s="141">
        <v>0</v>
      </c>
      <c r="P38" s="141">
        <v>0</v>
      </c>
      <c r="Q38" s="141">
        <v>0</v>
      </c>
      <c r="R38" s="141">
        <f t="shared" si="8"/>
        <v>136342</v>
      </c>
      <c r="S38" s="141">
        <v>6386</v>
      </c>
      <c r="T38" s="141">
        <v>129956</v>
      </c>
      <c r="U38" s="141">
        <v>0</v>
      </c>
      <c r="V38" s="141">
        <v>0</v>
      </c>
      <c r="W38" s="141">
        <f t="shared" si="9"/>
        <v>117196</v>
      </c>
      <c r="X38" s="141">
        <v>48703</v>
      </c>
      <c r="Y38" s="141">
        <v>58800</v>
      </c>
      <c r="Z38" s="141">
        <v>3776</v>
      </c>
      <c r="AA38" s="141">
        <v>5917</v>
      </c>
      <c r="AB38" s="141">
        <v>0</v>
      </c>
      <c r="AC38" s="141">
        <v>0</v>
      </c>
      <c r="AD38" s="141">
        <v>0</v>
      </c>
      <c r="AE38" s="141">
        <f t="shared" si="10"/>
        <v>266803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54706</v>
      </c>
      <c r="AO38" s="141">
        <f t="shared" si="14"/>
        <v>14966</v>
      </c>
      <c r="AP38" s="141">
        <v>14966</v>
      </c>
      <c r="AQ38" s="141">
        <v>0</v>
      </c>
      <c r="AR38" s="141">
        <v>0</v>
      </c>
      <c r="AS38" s="141">
        <v>0</v>
      </c>
      <c r="AT38" s="141">
        <f t="shared" si="15"/>
        <v>31777</v>
      </c>
      <c r="AU38" s="141">
        <v>0</v>
      </c>
      <c r="AV38" s="141">
        <v>31777</v>
      </c>
      <c r="AW38" s="141">
        <v>0</v>
      </c>
      <c r="AX38" s="141">
        <v>0</v>
      </c>
      <c r="AY38" s="141">
        <f t="shared" si="16"/>
        <v>7963</v>
      </c>
      <c r="AZ38" s="141">
        <v>1313</v>
      </c>
      <c r="BA38" s="141">
        <v>1848</v>
      </c>
      <c r="BB38" s="141">
        <v>2901</v>
      </c>
      <c r="BC38" s="141">
        <v>1901</v>
      </c>
      <c r="BD38" s="141">
        <v>0</v>
      </c>
      <c r="BE38" s="141">
        <v>0</v>
      </c>
      <c r="BF38" s="141">
        <v>0</v>
      </c>
      <c r="BG38" s="141">
        <f t="shared" si="17"/>
        <v>54706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321509</v>
      </c>
      <c r="BQ38" s="141">
        <f t="shared" si="27"/>
        <v>28231</v>
      </c>
      <c r="BR38" s="141">
        <f t="shared" si="28"/>
        <v>28231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168119</v>
      </c>
      <c r="BW38" s="141">
        <f t="shared" si="33"/>
        <v>6386</v>
      </c>
      <c r="BX38" s="141">
        <f t="shared" si="34"/>
        <v>161733</v>
      </c>
      <c r="BY38" s="141">
        <f t="shared" si="35"/>
        <v>0</v>
      </c>
      <c r="BZ38" s="141">
        <f t="shared" si="36"/>
        <v>0</v>
      </c>
      <c r="CA38" s="141">
        <f t="shared" si="37"/>
        <v>125159</v>
      </c>
      <c r="CB38" s="141">
        <f t="shared" si="38"/>
        <v>50016</v>
      </c>
      <c r="CC38" s="141">
        <f t="shared" si="39"/>
        <v>60648</v>
      </c>
      <c r="CD38" s="141">
        <f t="shared" si="40"/>
        <v>6677</v>
      </c>
      <c r="CE38" s="141">
        <f t="shared" si="41"/>
        <v>7818</v>
      </c>
      <c r="CF38" s="141">
        <f t="shared" si="42"/>
        <v>0</v>
      </c>
      <c r="CG38" s="141">
        <f t="shared" si="43"/>
        <v>0</v>
      </c>
      <c r="CH38" s="141">
        <f t="shared" si="44"/>
        <v>0</v>
      </c>
      <c r="CI38" s="141">
        <f t="shared" si="45"/>
        <v>321509</v>
      </c>
    </row>
    <row r="39" spans="1:87" ht="12" customHeight="1">
      <c r="A39" s="142" t="s">
        <v>117</v>
      </c>
      <c r="B39" s="140" t="s">
        <v>357</v>
      </c>
      <c r="C39" s="142" t="s">
        <v>391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880</v>
      </c>
      <c r="L39" s="141">
        <f t="shared" si="6"/>
        <v>51655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9416</v>
      </c>
      <c r="S39" s="141">
        <v>0</v>
      </c>
      <c r="T39" s="141">
        <v>552</v>
      </c>
      <c r="U39" s="141">
        <v>8864</v>
      </c>
      <c r="V39" s="141">
        <v>0</v>
      </c>
      <c r="W39" s="141">
        <f t="shared" si="9"/>
        <v>42239</v>
      </c>
      <c r="X39" s="141">
        <v>17550</v>
      </c>
      <c r="Y39" s="141">
        <v>1589</v>
      </c>
      <c r="Z39" s="141">
        <v>23100</v>
      </c>
      <c r="AA39" s="141">
        <v>0</v>
      </c>
      <c r="AB39" s="141">
        <v>37228</v>
      </c>
      <c r="AC39" s="141">
        <v>0</v>
      </c>
      <c r="AD39" s="141">
        <v>0</v>
      </c>
      <c r="AE39" s="141">
        <f t="shared" si="10"/>
        <v>51655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16857</v>
      </c>
      <c r="BE39" s="141">
        <v>0</v>
      </c>
      <c r="BF39" s="141">
        <v>532</v>
      </c>
      <c r="BG39" s="141">
        <f t="shared" si="17"/>
        <v>532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880</v>
      </c>
      <c r="BP39" s="141">
        <f t="shared" si="26"/>
        <v>51655</v>
      </c>
      <c r="BQ39" s="141">
        <f t="shared" si="27"/>
        <v>0</v>
      </c>
      <c r="BR39" s="141">
        <f t="shared" si="28"/>
        <v>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9416</v>
      </c>
      <c r="BW39" s="141">
        <f t="shared" si="33"/>
        <v>0</v>
      </c>
      <c r="BX39" s="141">
        <f t="shared" si="34"/>
        <v>552</v>
      </c>
      <c r="BY39" s="141">
        <f t="shared" si="35"/>
        <v>8864</v>
      </c>
      <c r="BZ39" s="141">
        <f t="shared" si="36"/>
        <v>0</v>
      </c>
      <c r="CA39" s="141">
        <f t="shared" si="37"/>
        <v>42239</v>
      </c>
      <c r="CB39" s="141">
        <f t="shared" si="38"/>
        <v>17550</v>
      </c>
      <c r="CC39" s="141">
        <f t="shared" si="39"/>
        <v>1589</v>
      </c>
      <c r="CD39" s="141">
        <f t="shared" si="40"/>
        <v>23100</v>
      </c>
      <c r="CE39" s="141">
        <f t="shared" si="41"/>
        <v>0</v>
      </c>
      <c r="CF39" s="141">
        <f t="shared" si="42"/>
        <v>54085</v>
      </c>
      <c r="CG39" s="141">
        <f t="shared" si="43"/>
        <v>0</v>
      </c>
      <c r="CH39" s="141">
        <f t="shared" si="44"/>
        <v>532</v>
      </c>
      <c r="CI39" s="141">
        <f t="shared" si="45"/>
        <v>52187</v>
      </c>
    </row>
    <row r="40" spans="1:87" ht="12" customHeight="1">
      <c r="A40" s="142" t="s">
        <v>117</v>
      </c>
      <c r="B40" s="140" t="s">
        <v>358</v>
      </c>
      <c r="C40" s="142" t="s">
        <v>392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3160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3160</v>
      </c>
      <c r="X40" s="141">
        <v>3160</v>
      </c>
      <c r="Y40" s="141">
        <v>0</v>
      </c>
      <c r="Z40" s="141">
        <v>0</v>
      </c>
      <c r="AA40" s="141">
        <v>0</v>
      </c>
      <c r="AB40" s="141">
        <v>18031</v>
      </c>
      <c r="AC40" s="141">
        <v>0</v>
      </c>
      <c r="AD40" s="141">
        <v>2474</v>
      </c>
      <c r="AE40" s="141">
        <f t="shared" si="10"/>
        <v>5634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8466</v>
      </c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3160</v>
      </c>
      <c r="BQ40" s="141">
        <f t="shared" si="27"/>
        <v>0</v>
      </c>
      <c r="BR40" s="141">
        <f t="shared" si="28"/>
        <v>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3160</v>
      </c>
      <c r="CB40" s="141">
        <f t="shared" si="38"/>
        <v>3160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26497</v>
      </c>
      <c r="CG40" s="141">
        <f t="shared" si="43"/>
        <v>0</v>
      </c>
      <c r="CH40" s="141">
        <f t="shared" si="44"/>
        <v>2474</v>
      </c>
      <c r="CI40" s="141">
        <f t="shared" si="45"/>
        <v>5634</v>
      </c>
    </row>
    <row r="41" spans="1:87" ht="12" customHeight="1">
      <c r="A41" s="142" t="s">
        <v>117</v>
      </c>
      <c r="B41" s="140" t="s">
        <v>359</v>
      </c>
      <c r="C41" s="142" t="s">
        <v>393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1297</v>
      </c>
      <c r="L41" s="141">
        <f t="shared" si="6"/>
        <v>55122</v>
      </c>
      <c r="M41" s="141">
        <f t="shared" si="7"/>
        <v>55122</v>
      </c>
      <c r="N41" s="141">
        <v>0</v>
      </c>
      <c r="O41" s="141">
        <v>55122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83600</v>
      </c>
      <c r="AC41" s="141">
        <v>0</v>
      </c>
      <c r="AD41" s="141">
        <v>0</v>
      </c>
      <c r="AE41" s="141">
        <f t="shared" si="10"/>
        <v>55122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83239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47240</v>
      </c>
      <c r="AU41" s="141">
        <v>0</v>
      </c>
      <c r="AV41" s="141">
        <v>47240</v>
      </c>
      <c r="AW41" s="141">
        <v>0</v>
      </c>
      <c r="AX41" s="141">
        <v>0</v>
      </c>
      <c r="AY41" s="141">
        <f t="shared" si="16"/>
        <v>35999</v>
      </c>
      <c r="AZ41" s="141">
        <v>0</v>
      </c>
      <c r="BA41" s="141">
        <v>35999</v>
      </c>
      <c r="BB41" s="141">
        <v>0</v>
      </c>
      <c r="BC41" s="141">
        <v>0</v>
      </c>
      <c r="BD41" s="141">
        <v>0</v>
      </c>
      <c r="BE41" s="141">
        <v>0</v>
      </c>
      <c r="BF41" s="141">
        <v>0</v>
      </c>
      <c r="BG41" s="141">
        <f t="shared" si="17"/>
        <v>83239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1297</v>
      </c>
      <c r="BP41" s="141">
        <f t="shared" si="26"/>
        <v>138361</v>
      </c>
      <c r="BQ41" s="141">
        <f t="shared" si="27"/>
        <v>55122</v>
      </c>
      <c r="BR41" s="141">
        <f t="shared" si="28"/>
        <v>0</v>
      </c>
      <c r="BS41" s="141">
        <f t="shared" si="29"/>
        <v>55122</v>
      </c>
      <c r="BT41" s="141">
        <f t="shared" si="30"/>
        <v>0</v>
      </c>
      <c r="BU41" s="141">
        <f t="shared" si="31"/>
        <v>0</v>
      </c>
      <c r="BV41" s="141">
        <f t="shared" si="32"/>
        <v>47240</v>
      </c>
      <c r="BW41" s="141">
        <f t="shared" si="33"/>
        <v>0</v>
      </c>
      <c r="BX41" s="141">
        <f t="shared" si="34"/>
        <v>47240</v>
      </c>
      <c r="BY41" s="141">
        <f t="shared" si="35"/>
        <v>0</v>
      </c>
      <c r="BZ41" s="141">
        <f t="shared" si="36"/>
        <v>0</v>
      </c>
      <c r="CA41" s="141">
        <f t="shared" si="37"/>
        <v>35999</v>
      </c>
      <c r="CB41" s="141">
        <f t="shared" si="38"/>
        <v>0</v>
      </c>
      <c r="CC41" s="141">
        <f t="shared" si="39"/>
        <v>35999</v>
      </c>
      <c r="CD41" s="141">
        <f t="shared" si="40"/>
        <v>0</v>
      </c>
      <c r="CE41" s="141">
        <f t="shared" si="41"/>
        <v>0</v>
      </c>
      <c r="CF41" s="141">
        <f t="shared" si="42"/>
        <v>83600</v>
      </c>
      <c r="CG41" s="141">
        <f t="shared" si="43"/>
        <v>0</v>
      </c>
      <c r="CH41" s="141">
        <f t="shared" si="44"/>
        <v>0</v>
      </c>
      <c r="CI41" s="141">
        <f t="shared" si="45"/>
        <v>138361</v>
      </c>
    </row>
    <row r="42" spans="1:87" ht="12" customHeight="1">
      <c r="A42" s="142" t="s">
        <v>117</v>
      </c>
      <c r="B42" s="140" t="s">
        <v>396</v>
      </c>
      <c r="C42" s="142" t="s">
        <v>411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/>
      <c r="L42" s="141">
        <f t="shared" si="6"/>
        <v>0</v>
      </c>
      <c r="M42" s="141">
        <f t="shared" si="7"/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0</v>
      </c>
      <c r="X42" s="141">
        <v>0</v>
      </c>
      <c r="Y42" s="141">
        <v>0</v>
      </c>
      <c r="Z42" s="141">
        <v>0</v>
      </c>
      <c r="AA42" s="141">
        <v>0</v>
      </c>
      <c r="AB42" s="141"/>
      <c r="AC42" s="141">
        <v>0</v>
      </c>
      <c r="AD42" s="141">
        <v>0</v>
      </c>
      <c r="AE42" s="141">
        <f t="shared" si="10"/>
        <v>0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155126</v>
      </c>
      <c r="AO42" s="141">
        <f t="shared" si="14"/>
        <v>152576</v>
      </c>
      <c r="AP42" s="141">
        <v>47516</v>
      </c>
      <c r="AQ42" s="141">
        <v>0</v>
      </c>
      <c r="AR42" s="141">
        <v>105060</v>
      </c>
      <c r="AS42" s="141">
        <v>0</v>
      </c>
      <c r="AT42" s="141">
        <f t="shared" si="15"/>
        <v>2320</v>
      </c>
      <c r="AU42" s="141">
        <v>2320</v>
      </c>
      <c r="AV42" s="141">
        <v>0</v>
      </c>
      <c r="AW42" s="141">
        <v>0</v>
      </c>
      <c r="AX42" s="141">
        <v>0</v>
      </c>
      <c r="AY42" s="141">
        <f t="shared" si="16"/>
        <v>230</v>
      </c>
      <c r="AZ42" s="141">
        <v>0</v>
      </c>
      <c r="BA42" s="141">
        <v>0</v>
      </c>
      <c r="BB42" s="141">
        <v>0</v>
      </c>
      <c r="BC42" s="141">
        <v>230</v>
      </c>
      <c r="BD42" s="141"/>
      <c r="BE42" s="141">
        <v>0</v>
      </c>
      <c r="BF42" s="141">
        <v>0</v>
      </c>
      <c r="BG42" s="141">
        <f t="shared" si="17"/>
        <v>155126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155126</v>
      </c>
      <c r="BQ42" s="141">
        <f t="shared" si="27"/>
        <v>152576</v>
      </c>
      <c r="BR42" s="141">
        <f t="shared" si="28"/>
        <v>47516</v>
      </c>
      <c r="BS42" s="141">
        <f t="shared" si="29"/>
        <v>0</v>
      </c>
      <c r="BT42" s="141">
        <f t="shared" si="30"/>
        <v>105060</v>
      </c>
      <c r="BU42" s="141">
        <f t="shared" si="31"/>
        <v>0</v>
      </c>
      <c r="BV42" s="141">
        <f t="shared" si="32"/>
        <v>2320</v>
      </c>
      <c r="BW42" s="141">
        <f t="shared" si="33"/>
        <v>2320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230</v>
      </c>
      <c r="CB42" s="141">
        <f t="shared" si="38"/>
        <v>0</v>
      </c>
      <c r="CC42" s="141">
        <f t="shared" si="39"/>
        <v>0</v>
      </c>
      <c r="CD42" s="141">
        <f t="shared" si="40"/>
        <v>0</v>
      </c>
      <c r="CE42" s="141">
        <f t="shared" si="41"/>
        <v>230</v>
      </c>
      <c r="CF42" s="141">
        <f t="shared" si="42"/>
        <v>0</v>
      </c>
      <c r="CG42" s="141">
        <f t="shared" si="43"/>
        <v>0</v>
      </c>
      <c r="CH42" s="141">
        <f t="shared" si="44"/>
        <v>0</v>
      </c>
      <c r="CI42" s="141">
        <f t="shared" si="45"/>
        <v>155126</v>
      </c>
    </row>
    <row r="43" spans="1:87" ht="12" customHeight="1">
      <c r="A43" s="142" t="s">
        <v>117</v>
      </c>
      <c r="B43" s="140" t="s">
        <v>397</v>
      </c>
      <c r="C43" s="142" t="s">
        <v>412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0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/>
      <c r="AC43" s="141">
        <v>0</v>
      </c>
      <c r="AD43" s="141">
        <v>0</v>
      </c>
      <c r="AE43" s="141">
        <f t="shared" si="10"/>
        <v>0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258884</v>
      </c>
      <c r="AO43" s="141">
        <f t="shared" si="14"/>
        <v>60147</v>
      </c>
      <c r="AP43" s="141">
        <v>60147</v>
      </c>
      <c r="AQ43" s="141">
        <v>0</v>
      </c>
      <c r="AR43" s="141">
        <v>0</v>
      </c>
      <c r="AS43" s="141">
        <v>0</v>
      </c>
      <c r="AT43" s="141">
        <f t="shared" si="15"/>
        <v>198737</v>
      </c>
      <c r="AU43" s="141">
        <v>0</v>
      </c>
      <c r="AV43" s="141">
        <v>198737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258884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258884</v>
      </c>
      <c r="BQ43" s="141">
        <f t="shared" si="27"/>
        <v>60147</v>
      </c>
      <c r="BR43" s="141">
        <f t="shared" si="28"/>
        <v>60147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198737</v>
      </c>
      <c r="BW43" s="141">
        <f t="shared" si="33"/>
        <v>0</v>
      </c>
      <c r="BX43" s="141">
        <f t="shared" si="34"/>
        <v>198737</v>
      </c>
      <c r="BY43" s="141">
        <f t="shared" si="35"/>
        <v>0</v>
      </c>
      <c r="BZ43" s="141">
        <f t="shared" si="36"/>
        <v>0</v>
      </c>
      <c r="CA43" s="141">
        <f t="shared" si="37"/>
        <v>0</v>
      </c>
      <c r="CB43" s="141">
        <f t="shared" si="38"/>
        <v>0</v>
      </c>
      <c r="CC43" s="141">
        <f t="shared" si="39"/>
        <v>0</v>
      </c>
      <c r="CD43" s="141">
        <f t="shared" si="40"/>
        <v>0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0</v>
      </c>
      <c r="CI43" s="141">
        <f t="shared" si="45"/>
        <v>258884</v>
      </c>
    </row>
    <row r="44" spans="1:87" ht="12" customHeight="1">
      <c r="A44" s="142" t="s">
        <v>117</v>
      </c>
      <c r="B44" s="140" t="s">
        <v>398</v>
      </c>
      <c r="C44" s="142" t="s">
        <v>413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/>
      <c r="L44" s="141">
        <f t="shared" si="6"/>
        <v>139406</v>
      </c>
      <c r="M44" s="141">
        <f t="shared" si="7"/>
        <v>62053</v>
      </c>
      <c r="N44" s="141">
        <v>22786</v>
      </c>
      <c r="O44" s="141">
        <v>0</v>
      </c>
      <c r="P44" s="141">
        <v>32691</v>
      </c>
      <c r="Q44" s="141">
        <v>6576</v>
      </c>
      <c r="R44" s="141">
        <f t="shared" si="8"/>
        <v>72692</v>
      </c>
      <c r="S44" s="141">
        <v>0</v>
      </c>
      <c r="T44" s="141">
        <v>68273</v>
      </c>
      <c r="U44" s="141">
        <v>4419</v>
      </c>
      <c r="V44" s="141">
        <v>0</v>
      </c>
      <c r="W44" s="141">
        <f t="shared" si="9"/>
        <v>4661</v>
      </c>
      <c r="X44" s="141">
        <v>0</v>
      </c>
      <c r="Y44" s="141">
        <v>3663</v>
      </c>
      <c r="Z44" s="141">
        <v>998</v>
      </c>
      <c r="AA44" s="141">
        <v>0</v>
      </c>
      <c r="AB44" s="141"/>
      <c r="AC44" s="141">
        <v>0</v>
      </c>
      <c r="AD44" s="141">
        <v>5692</v>
      </c>
      <c r="AE44" s="141">
        <f t="shared" si="10"/>
        <v>145098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134484</v>
      </c>
      <c r="AO44" s="141">
        <f t="shared" si="14"/>
        <v>44334</v>
      </c>
      <c r="AP44" s="141">
        <v>44334</v>
      </c>
      <c r="AQ44" s="141">
        <v>0</v>
      </c>
      <c r="AR44" s="141">
        <v>0</v>
      </c>
      <c r="AS44" s="141">
        <v>0</v>
      </c>
      <c r="AT44" s="141">
        <f t="shared" si="15"/>
        <v>20786</v>
      </c>
      <c r="AU44" s="141">
        <v>0</v>
      </c>
      <c r="AV44" s="141">
        <v>20786</v>
      </c>
      <c r="AW44" s="141">
        <v>0</v>
      </c>
      <c r="AX44" s="141">
        <v>0</v>
      </c>
      <c r="AY44" s="141">
        <f t="shared" si="16"/>
        <v>69221</v>
      </c>
      <c r="AZ44" s="141">
        <v>69221</v>
      </c>
      <c r="BA44" s="141">
        <v>0</v>
      </c>
      <c r="BB44" s="141">
        <v>0</v>
      </c>
      <c r="BC44" s="141">
        <v>0</v>
      </c>
      <c r="BD44" s="141"/>
      <c r="BE44" s="141">
        <v>143</v>
      </c>
      <c r="BF44" s="141">
        <v>8889</v>
      </c>
      <c r="BG44" s="141">
        <f t="shared" si="17"/>
        <v>143373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273890</v>
      </c>
      <c r="BQ44" s="141">
        <f t="shared" si="27"/>
        <v>106387</v>
      </c>
      <c r="BR44" s="141">
        <f t="shared" si="28"/>
        <v>67120</v>
      </c>
      <c r="BS44" s="141">
        <f t="shared" si="29"/>
        <v>0</v>
      </c>
      <c r="BT44" s="141">
        <f t="shared" si="30"/>
        <v>32691</v>
      </c>
      <c r="BU44" s="141">
        <f t="shared" si="31"/>
        <v>6576</v>
      </c>
      <c r="BV44" s="141">
        <f t="shared" si="32"/>
        <v>93478</v>
      </c>
      <c r="BW44" s="141">
        <f t="shared" si="33"/>
        <v>0</v>
      </c>
      <c r="BX44" s="141">
        <f t="shared" si="34"/>
        <v>89059</v>
      </c>
      <c r="BY44" s="141">
        <f t="shared" si="35"/>
        <v>4419</v>
      </c>
      <c r="BZ44" s="141">
        <f t="shared" si="36"/>
        <v>0</v>
      </c>
      <c r="CA44" s="141">
        <f t="shared" si="37"/>
        <v>73882</v>
      </c>
      <c r="CB44" s="141">
        <f t="shared" si="38"/>
        <v>69221</v>
      </c>
      <c r="CC44" s="141">
        <f t="shared" si="39"/>
        <v>3663</v>
      </c>
      <c r="CD44" s="141">
        <f t="shared" si="40"/>
        <v>998</v>
      </c>
      <c r="CE44" s="141">
        <f t="shared" si="41"/>
        <v>0</v>
      </c>
      <c r="CF44" s="141">
        <f t="shared" si="42"/>
        <v>0</v>
      </c>
      <c r="CG44" s="141">
        <f t="shared" si="43"/>
        <v>143</v>
      </c>
      <c r="CH44" s="141">
        <f t="shared" si="44"/>
        <v>14581</v>
      </c>
      <c r="CI44" s="141">
        <f t="shared" si="45"/>
        <v>288471</v>
      </c>
    </row>
    <row r="45" spans="1:87" ht="12" customHeight="1">
      <c r="A45" s="142" t="s">
        <v>117</v>
      </c>
      <c r="B45" s="140" t="s">
        <v>399</v>
      </c>
      <c r="C45" s="142" t="s">
        <v>414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/>
      <c r="L45" s="141">
        <f t="shared" si="6"/>
        <v>373468</v>
      </c>
      <c r="M45" s="141">
        <f t="shared" si="7"/>
        <v>124631</v>
      </c>
      <c r="N45" s="141">
        <v>10986</v>
      </c>
      <c r="O45" s="141">
        <v>0</v>
      </c>
      <c r="P45" s="141">
        <v>113645</v>
      </c>
      <c r="Q45" s="141">
        <v>0</v>
      </c>
      <c r="R45" s="141">
        <f t="shared" si="8"/>
        <v>218280</v>
      </c>
      <c r="S45" s="141">
        <v>0</v>
      </c>
      <c r="T45" s="141">
        <v>218280</v>
      </c>
      <c r="U45" s="141">
        <v>0</v>
      </c>
      <c r="V45" s="141">
        <v>0</v>
      </c>
      <c r="W45" s="141">
        <f t="shared" si="9"/>
        <v>30557</v>
      </c>
      <c r="X45" s="141">
        <v>0</v>
      </c>
      <c r="Y45" s="141">
        <v>0</v>
      </c>
      <c r="Z45" s="141">
        <v>30557</v>
      </c>
      <c r="AA45" s="141">
        <v>0</v>
      </c>
      <c r="AB45" s="141"/>
      <c r="AC45" s="141">
        <v>0</v>
      </c>
      <c r="AD45" s="141">
        <v>0</v>
      </c>
      <c r="AE45" s="141">
        <f t="shared" si="10"/>
        <v>373468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/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373468</v>
      </c>
      <c r="BQ45" s="141">
        <f t="shared" si="27"/>
        <v>124631</v>
      </c>
      <c r="BR45" s="141">
        <f t="shared" si="28"/>
        <v>10986</v>
      </c>
      <c r="BS45" s="141">
        <f t="shared" si="29"/>
        <v>0</v>
      </c>
      <c r="BT45" s="141">
        <f t="shared" si="30"/>
        <v>113645</v>
      </c>
      <c r="BU45" s="141">
        <f t="shared" si="31"/>
        <v>0</v>
      </c>
      <c r="BV45" s="141">
        <f t="shared" si="32"/>
        <v>218280</v>
      </c>
      <c r="BW45" s="141">
        <f t="shared" si="33"/>
        <v>0</v>
      </c>
      <c r="BX45" s="141">
        <f t="shared" si="34"/>
        <v>218280</v>
      </c>
      <c r="BY45" s="141">
        <f t="shared" si="35"/>
        <v>0</v>
      </c>
      <c r="BZ45" s="141">
        <f t="shared" si="36"/>
        <v>0</v>
      </c>
      <c r="CA45" s="141">
        <f t="shared" si="37"/>
        <v>30557</v>
      </c>
      <c r="CB45" s="141">
        <f t="shared" si="38"/>
        <v>0</v>
      </c>
      <c r="CC45" s="141">
        <f t="shared" si="39"/>
        <v>0</v>
      </c>
      <c r="CD45" s="141">
        <f t="shared" si="40"/>
        <v>30557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0</v>
      </c>
      <c r="CI45" s="141">
        <f t="shared" si="45"/>
        <v>373468</v>
      </c>
    </row>
    <row r="46" spans="1:87" ht="12" customHeight="1">
      <c r="A46" s="142" t="s">
        <v>117</v>
      </c>
      <c r="B46" s="140" t="s">
        <v>400</v>
      </c>
      <c r="C46" s="142" t="s">
        <v>415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/>
      <c r="L46" s="141">
        <f t="shared" si="6"/>
        <v>742418</v>
      </c>
      <c r="M46" s="141">
        <f t="shared" si="7"/>
        <v>68621</v>
      </c>
      <c r="N46" s="141">
        <v>35743</v>
      </c>
      <c r="O46" s="141">
        <v>0</v>
      </c>
      <c r="P46" s="141">
        <v>32878</v>
      </c>
      <c r="Q46" s="141">
        <v>0</v>
      </c>
      <c r="R46" s="141">
        <f t="shared" si="8"/>
        <v>254041</v>
      </c>
      <c r="S46" s="141">
        <v>0</v>
      </c>
      <c r="T46" s="141">
        <v>239620</v>
      </c>
      <c r="U46" s="141">
        <v>14421</v>
      </c>
      <c r="V46" s="141">
        <v>0</v>
      </c>
      <c r="W46" s="141">
        <f t="shared" si="9"/>
        <v>419756</v>
      </c>
      <c r="X46" s="141">
        <v>0</v>
      </c>
      <c r="Y46" s="141">
        <v>364975</v>
      </c>
      <c r="Z46" s="141">
        <v>54781</v>
      </c>
      <c r="AA46" s="141">
        <v>0</v>
      </c>
      <c r="AB46" s="141"/>
      <c r="AC46" s="141">
        <v>0</v>
      </c>
      <c r="AD46" s="141">
        <v>33187</v>
      </c>
      <c r="AE46" s="141">
        <f t="shared" si="10"/>
        <v>775605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/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742418</v>
      </c>
      <c r="BQ46" s="141">
        <f t="shared" si="27"/>
        <v>68621</v>
      </c>
      <c r="BR46" s="141">
        <f t="shared" si="28"/>
        <v>35743</v>
      </c>
      <c r="BS46" s="141">
        <f t="shared" si="29"/>
        <v>0</v>
      </c>
      <c r="BT46" s="141">
        <f t="shared" si="30"/>
        <v>32878</v>
      </c>
      <c r="BU46" s="141">
        <f t="shared" si="31"/>
        <v>0</v>
      </c>
      <c r="BV46" s="141">
        <f t="shared" si="32"/>
        <v>254041</v>
      </c>
      <c r="BW46" s="141">
        <f t="shared" si="33"/>
        <v>0</v>
      </c>
      <c r="BX46" s="141">
        <f t="shared" si="34"/>
        <v>239620</v>
      </c>
      <c r="BY46" s="141">
        <f t="shared" si="35"/>
        <v>14421</v>
      </c>
      <c r="BZ46" s="141">
        <f t="shared" si="36"/>
        <v>0</v>
      </c>
      <c r="CA46" s="141">
        <f t="shared" si="37"/>
        <v>419756</v>
      </c>
      <c r="CB46" s="141">
        <f t="shared" si="38"/>
        <v>0</v>
      </c>
      <c r="CC46" s="141">
        <f t="shared" si="39"/>
        <v>364975</v>
      </c>
      <c r="CD46" s="141">
        <f t="shared" si="40"/>
        <v>54781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33187</v>
      </c>
      <c r="CI46" s="141">
        <f t="shared" si="45"/>
        <v>775605</v>
      </c>
    </row>
    <row r="47" spans="1:87" ht="12" customHeight="1">
      <c r="A47" s="142" t="s">
        <v>117</v>
      </c>
      <c r="B47" s="140" t="s">
        <v>401</v>
      </c>
      <c r="C47" s="142" t="s">
        <v>416</v>
      </c>
      <c r="D47" s="141">
        <f t="shared" si="4"/>
        <v>1332</v>
      </c>
      <c r="E47" s="141">
        <f t="shared" si="5"/>
        <v>1332</v>
      </c>
      <c r="F47" s="141">
        <v>0</v>
      </c>
      <c r="G47" s="141">
        <v>1332</v>
      </c>
      <c r="H47" s="141">
        <v>0</v>
      </c>
      <c r="I47" s="141">
        <v>0</v>
      </c>
      <c r="J47" s="141">
        <v>0</v>
      </c>
      <c r="K47" s="141"/>
      <c r="L47" s="141">
        <f t="shared" si="6"/>
        <v>35375</v>
      </c>
      <c r="M47" s="141">
        <f t="shared" si="7"/>
        <v>23640</v>
      </c>
      <c r="N47" s="141">
        <v>16912</v>
      </c>
      <c r="O47" s="141">
        <v>0</v>
      </c>
      <c r="P47" s="141">
        <v>6728</v>
      </c>
      <c r="Q47" s="141">
        <v>0</v>
      </c>
      <c r="R47" s="141">
        <f t="shared" si="8"/>
        <v>11541</v>
      </c>
      <c r="S47" s="141">
        <v>0</v>
      </c>
      <c r="T47" s="141">
        <v>11541</v>
      </c>
      <c r="U47" s="141">
        <v>0</v>
      </c>
      <c r="V47" s="141">
        <v>0</v>
      </c>
      <c r="W47" s="141">
        <f t="shared" si="9"/>
        <v>194</v>
      </c>
      <c r="X47" s="141">
        <v>0</v>
      </c>
      <c r="Y47" s="141">
        <v>194</v>
      </c>
      <c r="Z47" s="141">
        <v>0</v>
      </c>
      <c r="AA47" s="141">
        <v>0</v>
      </c>
      <c r="AB47" s="141"/>
      <c r="AC47" s="141">
        <v>0</v>
      </c>
      <c r="AD47" s="141">
        <v>0</v>
      </c>
      <c r="AE47" s="141">
        <f t="shared" si="10"/>
        <v>36707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/>
      <c r="BE47" s="141">
        <v>0</v>
      </c>
      <c r="BF47" s="141">
        <v>0</v>
      </c>
      <c r="BG47" s="141">
        <f t="shared" si="17"/>
        <v>0</v>
      </c>
      <c r="BH47" s="141">
        <f t="shared" si="18"/>
        <v>1332</v>
      </c>
      <c r="BI47" s="141">
        <f t="shared" si="19"/>
        <v>1332</v>
      </c>
      <c r="BJ47" s="141">
        <f t="shared" si="20"/>
        <v>0</v>
      </c>
      <c r="BK47" s="141">
        <f t="shared" si="21"/>
        <v>1332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35375</v>
      </c>
      <c r="BQ47" s="141">
        <f t="shared" si="27"/>
        <v>23640</v>
      </c>
      <c r="BR47" s="141">
        <f t="shared" si="28"/>
        <v>16912</v>
      </c>
      <c r="BS47" s="141">
        <f t="shared" si="29"/>
        <v>0</v>
      </c>
      <c r="BT47" s="141">
        <f t="shared" si="30"/>
        <v>6728</v>
      </c>
      <c r="BU47" s="141">
        <f t="shared" si="31"/>
        <v>0</v>
      </c>
      <c r="BV47" s="141">
        <f t="shared" si="32"/>
        <v>11541</v>
      </c>
      <c r="BW47" s="141">
        <f t="shared" si="33"/>
        <v>0</v>
      </c>
      <c r="BX47" s="141">
        <f t="shared" si="34"/>
        <v>11541</v>
      </c>
      <c r="BY47" s="141">
        <f t="shared" si="35"/>
        <v>0</v>
      </c>
      <c r="BZ47" s="141">
        <f t="shared" si="36"/>
        <v>0</v>
      </c>
      <c r="CA47" s="141">
        <f t="shared" si="37"/>
        <v>194</v>
      </c>
      <c r="CB47" s="141">
        <f t="shared" si="38"/>
        <v>0</v>
      </c>
      <c r="CC47" s="141">
        <f t="shared" si="39"/>
        <v>194</v>
      </c>
      <c r="CD47" s="141">
        <f t="shared" si="40"/>
        <v>0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0</v>
      </c>
      <c r="CI47" s="141">
        <f t="shared" si="45"/>
        <v>36707</v>
      </c>
    </row>
    <row r="48" spans="1:87" ht="12" customHeight="1">
      <c r="A48" s="142" t="s">
        <v>117</v>
      </c>
      <c r="B48" s="140" t="s">
        <v>402</v>
      </c>
      <c r="C48" s="142" t="s">
        <v>417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/>
      <c r="L48" s="141">
        <f t="shared" si="6"/>
        <v>81465</v>
      </c>
      <c r="M48" s="141">
        <f t="shared" si="7"/>
        <v>81465</v>
      </c>
      <c r="N48" s="141">
        <v>12159</v>
      </c>
      <c r="O48" s="141">
        <v>0</v>
      </c>
      <c r="P48" s="141">
        <v>69306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0</v>
      </c>
      <c r="X48" s="141">
        <v>0</v>
      </c>
      <c r="Y48" s="141">
        <v>0</v>
      </c>
      <c r="Z48" s="141">
        <v>0</v>
      </c>
      <c r="AA48" s="141">
        <v>0</v>
      </c>
      <c r="AB48" s="141"/>
      <c r="AC48" s="141">
        <v>0</v>
      </c>
      <c r="AD48" s="141">
        <v>0</v>
      </c>
      <c r="AE48" s="141">
        <f t="shared" si="10"/>
        <v>81465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/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/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81465</v>
      </c>
      <c r="BQ48" s="141">
        <f t="shared" si="27"/>
        <v>81465</v>
      </c>
      <c r="BR48" s="141">
        <f t="shared" si="28"/>
        <v>12159</v>
      </c>
      <c r="BS48" s="141">
        <f t="shared" si="29"/>
        <v>0</v>
      </c>
      <c r="BT48" s="141">
        <f t="shared" si="30"/>
        <v>69306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0</v>
      </c>
      <c r="CB48" s="141">
        <f t="shared" si="38"/>
        <v>0</v>
      </c>
      <c r="CC48" s="141">
        <f t="shared" si="39"/>
        <v>0</v>
      </c>
      <c r="CD48" s="141">
        <f t="shared" si="40"/>
        <v>0</v>
      </c>
      <c r="CE48" s="141">
        <f t="shared" si="41"/>
        <v>0</v>
      </c>
      <c r="CF48" s="141">
        <f t="shared" si="42"/>
        <v>0</v>
      </c>
      <c r="CG48" s="141">
        <f t="shared" si="43"/>
        <v>0</v>
      </c>
      <c r="CH48" s="141">
        <f t="shared" si="44"/>
        <v>0</v>
      </c>
      <c r="CI48" s="141">
        <f t="shared" si="45"/>
        <v>81465</v>
      </c>
    </row>
    <row r="49" spans="1:87" ht="12" customHeight="1">
      <c r="A49" s="142" t="s">
        <v>117</v>
      </c>
      <c r="B49" s="140" t="s">
        <v>403</v>
      </c>
      <c r="C49" s="142" t="s">
        <v>418</v>
      </c>
      <c r="D49" s="141">
        <f t="shared" si="4"/>
        <v>29715</v>
      </c>
      <c r="E49" s="141">
        <f t="shared" si="5"/>
        <v>29715</v>
      </c>
      <c r="F49" s="141">
        <v>0</v>
      </c>
      <c r="G49" s="141">
        <v>29715</v>
      </c>
      <c r="H49" s="141">
        <v>0</v>
      </c>
      <c r="I49" s="141">
        <v>0</v>
      </c>
      <c r="J49" s="141">
        <v>0</v>
      </c>
      <c r="K49" s="141"/>
      <c r="L49" s="141">
        <f t="shared" si="6"/>
        <v>279686</v>
      </c>
      <c r="M49" s="141">
        <f t="shared" si="7"/>
        <v>54583</v>
      </c>
      <c r="N49" s="141">
        <v>16736</v>
      </c>
      <c r="O49" s="141">
        <v>0</v>
      </c>
      <c r="P49" s="141">
        <v>37847</v>
      </c>
      <c r="Q49" s="141">
        <v>0</v>
      </c>
      <c r="R49" s="141">
        <f t="shared" si="8"/>
        <v>212514</v>
      </c>
      <c r="S49" s="141">
        <v>0</v>
      </c>
      <c r="T49" s="141">
        <v>212514</v>
      </c>
      <c r="U49" s="141">
        <v>0</v>
      </c>
      <c r="V49" s="141">
        <v>0</v>
      </c>
      <c r="W49" s="141">
        <f t="shared" si="9"/>
        <v>12589</v>
      </c>
      <c r="X49" s="141">
        <v>8880</v>
      </c>
      <c r="Y49" s="141">
        <v>3709</v>
      </c>
      <c r="Z49" s="141">
        <v>0</v>
      </c>
      <c r="AA49" s="141">
        <v>0</v>
      </c>
      <c r="AB49" s="141"/>
      <c r="AC49" s="141">
        <v>0</v>
      </c>
      <c r="AD49" s="141">
        <v>36176</v>
      </c>
      <c r="AE49" s="141">
        <f t="shared" si="10"/>
        <v>345577</v>
      </c>
      <c r="AF49" s="141">
        <f t="shared" si="11"/>
        <v>837</v>
      </c>
      <c r="AG49" s="141">
        <f t="shared" si="12"/>
        <v>837</v>
      </c>
      <c r="AH49" s="141">
        <v>0</v>
      </c>
      <c r="AI49" s="141">
        <v>837</v>
      </c>
      <c r="AJ49" s="141">
        <v>0</v>
      </c>
      <c r="AK49" s="141">
        <v>0</v>
      </c>
      <c r="AL49" s="141">
        <v>0</v>
      </c>
      <c r="AM49" s="141"/>
      <c r="AN49" s="141">
        <f t="shared" si="13"/>
        <v>133702</v>
      </c>
      <c r="AO49" s="141">
        <f t="shared" si="14"/>
        <v>35321</v>
      </c>
      <c r="AP49" s="141">
        <v>9563</v>
      </c>
      <c r="AQ49" s="141">
        <v>0</v>
      </c>
      <c r="AR49" s="141">
        <v>25758</v>
      </c>
      <c r="AS49" s="141">
        <v>0</v>
      </c>
      <c r="AT49" s="141">
        <f t="shared" si="15"/>
        <v>87671</v>
      </c>
      <c r="AU49" s="141">
        <v>0</v>
      </c>
      <c r="AV49" s="141">
        <v>87671</v>
      </c>
      <c r="AW49" s="141">
        <v>0</v>
      </c>
      <c r="AX49" s="141">
        <v>0</v>
      </c>
      <c r="AY49" s="141">
        <f t="shared" si="16"/>
        <v>10710</v>
      </c>
      <c r="AZ49" s="141">
        <v>0</v>
      </c>
      <c r="BA49" s="141">
        <v>9187</v>
      </c>
      <c r="BB49" s="141">
        <v>0</v>
      </c>
      <c r="BC49" s="141">
        <v>1523</v>
      </c>
      <c r="BD49" s="141"/>
      <c r="BE49" s="141">
        <v>0</v>
      </c>
      <c r="BF49" s="141">
        <v>4946</v>
      </c>
      <c r="BG49" s="141">
        <f t="shared" si="17"/>
        <v>139485</v>
      </c>
      <c r="BH49" s="141">
        <f t="shared" si="18"/>
        <v>30552</v>
      </c>
      <c r="BI49" s="141">
        <f t="shared" si="19"/>
        <v>30552</v>
      </c>
      <c r="BJ49" s="141">
        <f t="shared" si="20"/>
        <v>0</v>
      </c>
      <c r="BK49" s="141">
        <f t="shared" si="21"/>
        <v>30552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413388</v>
      </c>
      <c r="BQ49" s="141">
        <f t="shared" si="27"/>
        <v>89904</v>
      </c>
      <c r="BR49" s="141">
        <f t="shared" si="28"/>
        <v>26299</v>
      </c>
      <c r="BS49" s="141">
        <f t="shared" si="29"/>
        <v>0</v>
      </c>
      <c r="BT49" s="141">
        <f t="shared" si="30"/>
        <v>63605</v>
      </c>
      <c r="BU49" s="141">
        <f t="shared" si="31"/>
        <v>0</v>
      </c>
      <c r="BV49" s="141">
        <f t="shared" si="32"/>
        <v>300185</v>
      </c>
      <c r="BW49" s="141">
        <f t="shared" si="33"/>
        <v>0</v>
      </c>
      <c r="BX49" s="141">
        <f t="shared" si="34"/>
        <v>300185</v>
      </c>
      <c r="BY49" s="141">
        <f t="shared" si="35"/>
        <v>0</v>
      </c>
      <c r="BZ49" s="141">
        <f t="shared" si="36"/>
        <v>0</v>
      </c>
      <c r="CA49" s="141">
        <f t="shared" si="37"/>
        <v>23299</v>
      </c>
      <c r="CB49" s="141">
        <f t="shared" si="38"/>
        <v>8880</v>
      </c>
      <c r="CC49" s="141">
        <f t="shared" si="39"/>
        <v>12896</v>
      </c>
      <c r="CD49" s="141">
        <f t="shared" si="40"/>
        <v>0</v>
      </c>
      <c r="CE49" s="141">
        <f t="shared" si="41"/>
        <v>1523</v>
      </c>
      <c r="CF49" s="141">
        <f t="shared" si="42"/>
        <v>0</v>
      </c>
      <c r="CG49" s="141">
        <f t="shared" si="43"/>
        <v>0</v>
      </c>
      <c r="CH49" s="141">
        <f t="shared" si="44"/>
        <v>41122</v>
      </c>
      <c r="CI49" s="141">
        <f t="shared" si="45"/>
        <v>485062</v>
      </c>
    </row>
    <row r="50" spans="1:87" ht="12" customHeight="1">
      <c r="A50" s="142" t="s">
        <v>117</v>
      </c>
      <c r="B50" s="140" t="s">
        <v>404</v>
      </c>
      <c r="C50" s="142" t="s">
        <v>419</v>
      </c>
      <c r="D50" s="141">
        <f t="shared" si="4"/>
        <v>2041</v>
      </c>
      <c r="E50" s="141">
        <f t="shared" si="5"/>
        <v>2041</v>
      </c>
      <c r="F50" s="141">
        <v>0</v>
      </c>
      <c r="G50" s="141">
        <v>1520</v>
      </c>
      <c r="H50" s="141">
        <v>521</v>
      </c>
      <c r="I50" s="141">
        <v>0</v>
      </c>
      <c r="J50" s="141">
        <v>0</v>
      </c>
      <c r="K50" s="141"/>
      <c r="L50" s="141">
        <f t="shared" si="6"/>
        <v>82262</v>
      </c>
      <c r="M50" s="141">
        <f t="shared" si="7"/>
        <v>66750</v>
      </c>
      <c r="N50" s="141">
        <v>65121</v>
      </c>
      <c r="O50" s="141">
        <v>0</v>
      </c>
      <c r="P50" s="141">
        <v>0</v>
      </c>
      <c r="Q50" s="141">
        <v>1629</v>
      </c>
      <c r="R50" s="141">
        <f t="shared" si="8"/>
        <v>8945</v>
      </c>
      <c r="S50" s="141">
        <v>0</v>
      </c>
      <c r="T50" s="141">
        <v>7972</v>
      </c>
      <c r="U50" s="141">
        <v>973</v>
      </c>
      <c r="V50" s="141">
        <v>0</v>
      </c>
      <c r="W50" s="141">
        <f t="shared" si="9"/>
        <v>6567</v>
      </c>
      <c r="X50" s="141">
        <v>0</v>
      </c>
      <c r="Y50" s="141">
        <v>2728</v>
      </c>
      <c r="Z50" s="141">
        <v>2390</v>
      </c>
      <c r="AA50" s="141">
        <v>1449</v>
      </c>
      <c r="AB50" s="141"/>
      <c r="AC50" s="141">
        <v>0</v>
      </c>
      <c r="AD50" s="141">
        <v>2541</v>
      </c>
      <c r="AE50" s="141">
        <f t="shared" si="10"/>
        <v>86844</v>
      </c>
      <c r="AF50" s="141">
        <f t="shared" si="11"/>
        <v>47775</v>
      </c>
      <c r="AG50" s="141">
        <f t="shared" si="12"/>
        <v>47775</v>
      </c>
      <c r="AH50" s="141">
        <v>0</v>
      </c>
      <c r="AI50" s="141">
        <v>47775</v>
      </c>
      <c r="AJ50" s="141">
        <v>0</v>
      </c>
      <c r="AK50" s="141">
        <v>0</v>
      </c>
      <c r="AL50" s="141">
        <v>0</v>
      </c>
      <c r="AM50" s="141"/>
      <c r="AN50" s="141">
        <f t="shared" si="13"/>
        <v>96214</v>
      </c>
      <c r="AO50" s="141">
        <f t="shared" si="14"/>
        <v>10072</v>
      </c>
      <c r="AP50" s="141">
        <v>10072</v>
      </c>
      <c r="AQ50" s="141">
        <v>0</v>
      </c>
      <c r="AR50" s="141">
        <v>0</v>
      </c>
      <c r="AS50" s="141">
        <v>0</v>
      </c>
      <c r="AT50" s="141">
        <f t="shared" si="15"/>
        <v>1486</v>
      </c>
      <c r="AU50" s="141">
        <v>0</v>
      </c>
      <c r="AV50" s="141">
        <v>1486</v>
      </c>
      <c r="AW50" s="141">
        <v>0</v>
      </c>
      <c r="AX50" s="141">
        <v>0</v>
      </c>
      <c r="AY50" s="141">
        <f t="shared" si="16"/>
        <v>84656</v>
      </c>
      <c r="AZ50" s="141">
        <v>0</v>
      </c>
      <c r="BA50" s="141">
        <v>82783</v>
      </c>
      <c r="BB50" s="141">
        <v>0</v>
      </c>
      <c r="BC50" s="141">
        <v>1873</v>
      </c>
      <c r="BD50" s="141"/>
      <c r="BE50" s="141">
        <v>0</v>
      </c>
      <c r="BF50" s="141">
        <v>55</v>
      </c>
      <c r="BG50" s="141">
        <f t="shared" si="17"/>
        <v>144044</v>
      </c>
      <c r="BH50" s="141">
        <f t="shared" si="18"/>
        <v>49816</v>
      </c>
      <c r="BI50" s="141">
        <f t="shared" si="19"/>
        <v>49816</v>
      </c>
      <c r="BJ50" s="141">
        <f t="shared" si="20"/>
        <v>0</v>
      </c>
      <c r="BK50" s="141">
        <f t="shared" si="21"/>
        <v>49295</v>
      </c>
      <c r="BL50" s="141">
        <f t="shared" si="22"/>
        <v>521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178476</v>
      </c>
      <c r="BQ50" s="141">
        <f t="shared" si="27"/>
        <v>76822</v>
      </c>
      <c r="BR50" s="141">
        <f t="shared" si="28"/>
        <v>75193</v>
      </c>
      <c r="BS50" s="141">
        <f t="shared" si="29"/>
        <v>0</v>
      </c>
      <c r="BT50" s="141">
        <f t="shared" si="30"/>
        <v>0</v>
      </c>
      <c r="BU50" s="141">
        <f t="shared" si="31"/>
        <v>1629</v>
      </c>
      <c r="BV50" s="141">
        <f t="shared" si="32"/>
        <v>10431</v>
      </c>
      <c r="BW50" s="141">
        <f t="shared" si="33"/>
        <v>0</v>
      </c>
      <c r="BX50" s="141">
        <f t="shared" si="34"/>
        <v>9458</v>
      </c>
      <c r="BY50" s="141">
        <f t="shared" si="35"/>
        <v>973</v>
      </c>
      <c r="BZ50" s="141">
        <f t="shared" si="36"/>
        <v>0</v>
      </c>
      <c r="CA50" s="141">
        <f t="shared" si="37"/>
        <v>91223</v>
      </c>
      <c r="CB50" s="141">
        <f t="shared" si="38"/>
        <v>0</v>
      </c>
      <c r="CC50" s="141">
        <f t="shared" si="39"/>
        <v>85511</v>
      </c>
      <c r="CD50" s="141">
        <f t="shared" si="40"/>
        <v>2390</v>
      </c>
      <c r="CE50" s="141">
        <f t="shared" si="41"/>
        <v>3322</v>
      </c>
      <c r="CF50" s="141">
        <f t="shared" si="42"/>
        <v>0</v>
      </c>
      <c r="CG50" s="141">
        <f t="shared" si="43"/>
        <v>0</v>
      </c>
      <c r="CH50" s="141">
        <f t="shared" si="44"/>
        <v>2596</v>
      </c>
      <c r="CI50" s="141">
        <f t="shared" si="45"/>
        <v>230888</v>
      </c>
    </row>
    <row r="51" spans="1:87" ht="12" customHeight="1">
      <c r="A51" s="142" t="s">
        <v>117</v>
      </c>
      <c r="B51" s="140" t="s">
        <v>405</v>
      </c>
      <c r="C51" s="142" t="s">
        <v>420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/>
      <c r="L51" s="141">
        <f t="shared" si="6"/>
        <v>59168</v>
      </c>
      <c r="M51" s="141">
        <f t="shared" si="7"/>
        <v>18245</v>
      </c>
      <c r="N51" s="141">
        <v>18245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40923</v>
      </c>
      <c r="X51" s="141">
        <v>0</v>
      </c>
      <c r="Y51" s="141">
        <v>40923</v>
      </c>
      <c r="Z51" s="141">
        <v>0</v>
      </c>
      <c r="AA51" s="141">
        <v>0</v>
      </c>
      <c r="AB51" s="141"/>
      <c r="AC51" s="141">
        <v>0</v>
      </c>
      <c r="AD51" s="141">
        <v>223740</v>
      </c>
      <c r="AE51" s="141">
        <f t="shared" si="10"/>
        <v>282908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/>
      <c r="AN51" s="141">
        <f t="shared" si="13"/>
        <v>0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/>
      <c r="BE51" s="141">
        <v>0</v>
      </c>
      <c r="BF51" s="141">
        <v>0</v>
      </c>
      <c r="BG51" s="141">
        <f t="shared" si="17"/>
        <v>0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59168</v>
      </c>
      <c r="BQ51" s="141">
        <f t="shared" si="27"/>
        <v>18245</v>
      </c>
      <c r="BR51" s="141">
        <f t="shared" si="28"/>
        <v>18245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0</v>
      </c>
      <c r="BW51" s="141">
        <f t="shared" si="33"/>
        <v>0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40923</v>
      </c>
      <c r="CB51" s="141">
        <f t="shared" si="38"/>
        <v>0</v>
      </c>
      <c r="CC51" s="141">
        <f t="shared" si="39"/>
        <v>40923</v>
      </c>
      <c r="CD51" s="141">
        <f t="shared" si="40"/>
        <v>0</v>
      </c>
      <c r="CE51" s="141">
        <f t="shared" si="41"/>
        <v>0</v>
      </c>
      <c r="CF51" s="141">
        <f t="shared" si="42"/>
        <v>0</v>
      </c>
      <c r="CG51" s="141">
        <f t="shared" si="43"/>
        <v>0</v>
      </c>
      <c r="CH51" s="141">
        <f t="shared" si="44"/>
        <v>223740</v>
      </c>
      <c r="CI51" s="141">
        <f t="shared" si="45"/>
        <v>282908</v>
      </c>
    </row>
    <row r="52" spans="1:87" ht="12" customHeight="1">
      <c r="A52" s="142" t="s">
        <v>117</v>
      </c>
      <c r="B52" s="140" t="s">
        <v>406</v>
      </c>
      <c r="C52" s="142" t="s">
        <v>421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/>
      <c r="L52" s="141">
        <f t="shared" si="6"/>
        <v>0</v>
      </c>
      <c r="M52" s="141">
        <f t="shared" si="7"/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0</v>
      </c>
      <c r="X52" s="141">
        <v>0</v>
      </c>
      <c r="Y52" s="141">
        <v>0</v>
      </c>
      <c r="Z52" s="141">
        <v>0</v>
      </c>
      <c r="AA52" s="141">
        <v>0</v>
      </c>
      <c r="AB52" s="141"/>
      <c r="AC52" s="141">
        <v>0</v>
      </c>
      <c r="AD52" s="141">
        <v>0</v>
      </c>
      <c r="AE52" s="141">
        <f t="shared" si="10"/>
        <v>0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99123</v>
      </c>
      <c r="AO52" s="141">
        <f t="shared" si="14"/>
        <v>7950</v>
      </c>
      <c r="AP52" s="141">
        <v>7950</v>
      </c>
      <c r="AQ52" s="141">
        <v>0</v>
      </c>
      <c r="AR52" s="141">
        <v>0</v>
      </c>
      <c r="AS52" s="141">
        <v>0</v>
      </c>
      <c r="AT52" s="141">
        <f t="shared" si="15"/>
        <v>53673</v>
      </c>
      <c r="AU52" s="141">
        <v>0</v>
      </c>
      <c r="AV52" s="141">
        <v>53673</v>
      </c>
      <c r="AW52" s="141">
        <v>0</v>
      </c>
      <c r="AX52" s="141">
        <v>0</v>
      </c>
      <c r="AY52" s="141">
        <f t="shared" si="16"/>
        <v>37500</v>
      </c>
      <c r="AZ52" s="141">
        <v>0</v>
      </c>
      <c r="BA52" s="141">
        <v>37500</v>
      </c>
      <c r="BB52" s="141">
        <v>0</v>
      </c>
      <c r="BC52" s="141">
        <v>0</v>
      </c>
      <c r="BD52" s="141"/>
      <c r="BE52" s="141">
        <v>0</v>
      </c>
      <c r="BF52" s="141">
        <v>2700</v>
      </c>
      <c r="BG52" s="141">
        <f t="shared" si="17"/>
        <v>101823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99123</v>
      </c>
      <c r="BQ52" s="141">
        <f t="shared" si="27"/>
        <v>7950</v>
      </c>
      <c r="BR52" s="141">
        <f t="shared" si="28"/>
        <v>7950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53673</v>
      </c>
      <c r="BW52" s="141">
        <f t="shared" si="33"/>
        <v>0</v>
      </c>
      <c r="BX52" s="141">
        <f t="shared" si="34"/>
        <v>53673</v>
      </c>
      <c r="BY52" s="141">
        <f t="shared" si="35"/>
        <v>0</v>
      </c>
      <c r="BZ52" s="141">
        <f t="shared" si="36"/>
        <v>0</v>
      </c>
      <c r="CA52" s="141">
        <f t="shared" si="37"/>
        <v>37500</v>
      </c>
      <c r="CB52" s="141">
        <f t="shared" si="38"/>
        <v>0</v>
      </c>
      <c r="CC52" s="141">
        <f t="shared" si="39"/>
        <v>37500</v>
      </c>
      <c r="CD52" s="141">
        <f t="shared" si="40"/>
        <v>0</v>
      </c>
      <c r="CE52" s="141">
        <f t="shared" si="41"/>
        <v>0</v>
      </c>
      <c r="CF52" s="141">
        <f t="shared" si="42"/>
        <v>0</v>
      </c>
      <c r="CG52" s="141">
        <f t="shared" si="43"/>
        <v>0</v>
      </c>
      <c r="CH52" s="141">
        <f t="shared" si="44"/>
        <v>2700</v>
      </c>
      <c r="CI52" s="141">
        <f t="shared" si="45"/>
        <v>101823</v>
      </c>
    </row>
    <row r="53" spans="1:87" ht="12" customHeight="1">
      <c r="A53" s="142" t="s">
        <v>117</v>
      </c>
      <c r="B53" s="140" t="s">
        <v>407</v>
      </c>
      <c r="C53" s="142" t="s">
        <v>422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119519</v>
      </c>
      <c r="M53" s="141">
        <f t="shared" si="7"/>
        <v>45269</v>
      </c>
      <c r="N53" s="141">
        <v>45269</v>
      </c>
      <c r="O53" s="141">
        <v>0</v>
      </c>
      <c r="P53" s="141">
        <v>0</v>
      </c>
      <c r="Q53" s="141">
        <v>0</v>
      </c>
      <c r="R53" s="141">
        <f t="shared" si="8"/>
        <v>54359</v>
      </c>
      <c r="S53" s="141">
        <v>0</v>
      </c>
      <c r="T53" s="141">
        <v>43122</v>
      </c>
      <c r="U53" s="141">
        <v>11237</v>
      </c>
      <c r="V53" s="141">
        <v>0</v>
      </c>
      <c r="W53" s="141">
        <f t="shared" si="9"/>
        <v>19891</v>
      </c>
      <c r="X53" s="141">
        <v>19891</v>
      </c>
      <c r="Y53" s="141">
        <v>0</v>
      </c>
      <c r="Z53" s="141">
        <v>0</v>
      </c>
      <c r="AA53" s="141">
        <v>0</v>
      </c>
      <c r="AB53" s="141"/>
      <c r="AC53" s="141">
        <v>0</v>
      </c>
      <c r="AD53" s="141">
        <v>0</v>
      </c>
      <c r="AE53" s="141">
        <f t="shared" si="10"/>
        <v>119519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54459</v>
      </c>
      <c r="AO53" s="141">
        <f t="shared" si="14"/>
        <v>13116</v>
      </c>
      <c r="AP53" s="141">
        <v>13116</v>
      </c>
      <c r="AQ53" s="141">
        <v>0</v>
      </c>
      <c r="AR53" s="141">
        <v>0</v>
      </c>
      <c r="AS53" s="141">
        <v>0</v>
      </c>
      <c r="AT53" s="141">
        <f t="shared" si="15"/>
        <v>41343</v>
      </c>
      <c r="AU53" s="141">
        <v>0</v>
      </c>
      <c r="AV53" s="141">
        <v>41343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/>
      <c r="BE53" s="141">
        <v>0</v>
      </c>
      <c r="BF53" s="141">
        <v>0</v>
      </c>
      <c r="BG53" s="141">
        <f t="shared" si="17"/>
        <v>54459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173978</v>
      </c>
      <c r="BQ53" s="141">
        <f t="shared" si="27"/>
        <v>58385</v>
      </c>
      <c r="BR53" s="141">
        <f t="shared" si="28"/>
        <v>58385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95702</v>
      </c>
      <c r="BW53" s="141">
        <f t="shared" si="33"/>
        <v>0</v>
      </c>
      <c r="BX53" s="141">
        <f t="shared" si="34"/>
        <v>84465</v>
      </c>
      <c r="BY53" s="141">
        <f t="shared" si="35"/>
        <v>11237</v>
      </c>
      <c r="BZ53" s="141">
        <f t="shared" si="36"/>
        <v>0</v>
      </c>
      <c r="CA53" s="141">
        <f t="shared" si="37"/>
        <v>19891</v>
      </c>
      <c r="CB53" s="141">
        <f t="shared" si="38"/>
        <v>19891</v>
      </c>
      <c r="CC53" s="141">
        <f t="shared" si="39"/>
        <v>0</v>
      </c>
      <c r="CD53" s="141">
        <f t="shared" si="40"/>
        <v>0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173978</v>
      </c>
    </row>
    <row r="54" spans="1:87" ht="12" customHeight="1">
      <c r="A54" s="142" t="s">
        <v>117</v>
      </c>
      <c r="B54" s="140" t="s">
        <v>408</v>
      </c>
      <c r="C54" s="142" t="s">
        <v>423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493370</v>
      </c>
      <c r="M54" s="141">
        <f t="shared" si="7"/>
        <v>21066</v>
      </c>
      <c r="N54" s="141">
        <v>21066</v>
      </c>
      <c r="O54" s="141">
        <v>0</v>
      </c>
      <c r="P54" s="141">
        <v>0</v>
      </c>
      <c r="Q54" s="141">
        <v>0</v>
      </c>
      <c r="R54" s="141">
        <f t="shared" si="8"/>
        <v>60377</v>
      </c>
      <c r="S54" s="141">
        <v>0</v>
      </c>
      <c r="T54" s="141">
        <v>60377</v>
      </c>
      <c r="U54" s="141">
        <v>0</v>
      </c>
      <c r="V54" s="141">
        <v>0</v>
      </c>
      <c r="W54" s="141">
        <f t="shared" si="9"/>
        <v>411927</v>
      </c>
      <c r="X54" s="141">
        <v>0</v>
      </c>
      <c r="Y54" s="141">
        <v>411927</v>
      </c>
      <c r="Z54" s="141">
        <v>0</v>
      </c>
      <c r="AA54" s="141">
        <v>0</v>
      </c>
      <c r="AB54" s="141"/>
      <c r="AC54" s="141">
        <v>0</v>
      </c>
      <c r="AD54" s="141">
        <v>0</v>
      </c>
      <c r="AE54" s="141">
        <f t="shared" si="10"/>
        <v>493370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/>
      <c r="AN54" s="141">
        <f t="shared" si="13"/>
        <v>0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/>
      <c r="BE54" s="141">
        <v>0</v>
      </c>
      <c r="BF54" s="141">
        <v>0</v>
      </c>
      <c r="BG54" s="141">
        <f t="shared" si="17"/>
        <v>0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493370</v>
      </c>
      <c r="BQ54" s="141">
        <f t="shared" si="27"/>
        <v>21066</v>
      </c>
      <c r="BR54" s="141">
        <f t="shared" si="28"/>
        <v>21066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60377</v>
      </c>
      <c r="BW54" s="141">
        <f t="shared" si="33"/>
        <v>0</v>
      </c>
      <c r="BX54" s="141">
        <f t="shared" si="34"/>
        <v>60377</v>
      </c>
      <c r="BY54" s="141">
        <f t="shared" si="35"/>
        <v>0</v>
      </c>
      <c r="BZ54" s="141">
        <f t="shared" si="36"/>
        <v>0</v>
      </c>
      <c r="CA54" s="141">
        <f t="shared" si="37"/>
        <v>411927</v>
      </c>
      <c r="CB54" s="141">
        <f t="shared" si="38"/>
        <v>0</v>
      </c>
      <c r="CC54" s="141">
        <f t="shared" si="39"/>
        <v>411927</v>
      </c>
      <c r="CD54" s="141">
        <f t="shared" si="40"/>
        <v>0</v>
      </c>
      <c r="CE54" s="141">
        <f t="shared" si="41"/>
        <v>0</v>
      </c>
      <c r="CF54" s="141">
        <f t="shared" si="42"/>
        <v>0</v>
      </c>
      <c r="CG54" s="141">
        <f t="shared" si="43"/>
        <v>0</v>
      </c>
      <c r="CH54" s="141">
        <f t="shared" si="44"/>
        <v>0</v>
      </c>
      <c r="CI54" s="141">
        <f t="shared" si="45"/>
        <v>493370</v>
      </c>
    </row>
    <row r="55" spans="1:87" ht="12" customHeight="1">
      <c r="A55" s="142" t="s">
        <v>117</v>
      </c>
      <c r="B55" s="140" t="s">
        <v>409</v>
      </c>
      <c r="C55" s="142" t="s">
        <v>424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/>
      <c r="L55" s="141">
        <f t="shared" si="6"/>
        <v>10218</v>
      </c>
      <c r="M55" s="141">
        <f t="shared" si="7"/>
        <v>1219</v>
      </c>
      <c r="N55" s="141">
        <v>1219</v>
      </c>
      <c r="O55" s="141">
        <v>0</v>
      </c>
      <c r="P55" s="141">
        <v>0</v>
      </c>
      <c r="Q55" s="141">
        <v>0</v>
      </c>
      <c r="R55" s="141">
        <f t="shared" si="8"/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f t="shared" si="9"/>
        <v>8999</v>
      </c>
      <c r="X55" s="141">
        <v>0</v>
      </c>
      <c r="Y55" s="141">
        <v>8999</v>
      </c>
      <c r="Z55" s="141">
        <v>0</v>
      </c>
      <c r="AA55" s="141">
        <v>0</v>
      </c>
      <c r="AB55" s="141"/>
      <c r="AC55" s="141">
        <v>0</v>
      </c>
      <c r="AD55" s="141">
        <v>0</v>
      </c>
      <c r="AE55" s="141">
        <f t="shared" si="10"/>
        <v>10218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77606</v>
      </c>
      <c r="AO55" s="141">
        <f t="shared" si="14"/>
        <v>77606</v>
      </c>
      <c r="AP55" s="141">
        <v>19095</v>
      </c>
      <c r="AQ55" s="141">
        <v>0</v>
      </c>
      <c r="AR55" s="141">
        <v>58511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/>
      <c r="BE55" s="141">
        <v>0</v>
      </c>
      <c r="BF55" s="141">
        <v>0</v>
      </c>
      <c r="BG55" s="141">
        <f t="shared" si="17"/>
        <v>77606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87824</v>
      </c>
      <c r="BQ55" s="141">
        <f t="shared" si="27"/>
        <v>78825</v>
      </c>
      <c r="BR55" s="141">
        <f t="shared" si="28"/>
        <v>20314</v>
      </c>
      <c r="BS55" s="141">
        <f t="shared" si="29"/>
        <v>0</v>
      </c>
      <c r="BT55" s="141">
        <f t="shared" si="30"/>
        <v>58511</v>
      </c>
      <c r="BU55" s="141">
        <f t="shared" si="31"/>
        <v>0</v>
      </c>
      <c r="BV55" s="141">
        <f t="shared" si="32"/>
        <v>0</v>
      </c>
      <c r="BW55" s="141">
        <f t="shared" si="33"/>
        <v>0</v>
      </c>
      <c r="BX55" s="141">
        <f t="shared" si="34"/>
        <v>0</v>
      </c>
      <c r="BY55" s="141">
        <f t="shared" si="35"/>
        <v>0</v>
      </c>
      <c r="BZ55" s="141">
        <f t="shared" si="36"/>
        <v>0</v>
      </c>
      <c r="CA55" s="141">
        <f t="shared" si="37"/>
        <v>8999</v>
      </c>
      <c r="CB55" s="141">
        <f t="shared" si="38"/>
        <v>0</v>
      </c>
      <c r="CC55" s="141">
        <f t="shared" si="39"/>
        <v>8999</v>
      </c>
      <c r="CD55" s="141">
        <f t="shared" si="40"/>
        <v>0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0</v>
      </c>
      <c r="CI55" s="141">
        <f t="shared" si="45"/>
        <v>87824</v>
      </c>
    </row>
    <row r="56" spans="1:87" ht="12" customHeight="1">
      <c r="A56" s="142" t="s">
        <v>117</v>
      </c>
      <c r="B56" s="140" t="s">
        <v>410</v>
      </c>
      <c r="C56" s="142" t="s">
        <v>425</v>
      </c>
      <c r="D56" s="141">
        <f t="shared" si="4"/>
        <v>1264201</v>
      </c>
      <c r="E56" s="141">
        <f t="shared" si="5"/>
        <v>1264201</v>
      </c>
      <c r="F56" s="141">
        <v>0</v>
      </c>
      <c r="G56" s="141">
        <v>1264201</v>
      </c>
      <c r="H56" s="141">
        <v>0</v>
      </c>
      <c r="I56" s="141">
        <v>0</v>
      </c>
      <c r="J56" s="141">
        <v>0</v>
      </c>
      <c r="K56" s="141"/>
      <c r="L56" s="141">
        <f t="shared" si="6"/>
        <v>293130</v>
      </c>
      <c r="M56" s="141">
        <f t="shared" si="7"/>
        <v>58223</v>
      </c>
      <c r="N56" s="141">
        <v>25147</v>
      </c>
      <c r="O56" s="141">
        <v>0</v>
      </c>
      <c r="P56" s="141">
        <v>33076</v>
      </c>
      <c r="Q56" s="141">
        <v>0</v>
      </c>
      <c r="R56" s="141">
        <f t="shared" si="8"/>
        <v>106731</v>
      </c>
      <c r="S56" s="141">
        <v>0</v>
      </c>
      <c r="T56" s="141">
        <v>106731</v>
      </c>
      <c r="U56" s="141">
        <v>0</v>
      </c>
      <c r="V56" s="141">
        <v>0</v>
      </c>
      <c r="W56" s="141">
        <f t="shared" si="9"/>
        <v>128176</v>
      </c>
      <c r="X56" s="141">
        <v>0</v>
      </c>
      <c r="Y56" s="141">
        <v>123185</v>
      </c>
      <c r="Z56" s="141">
        <v>0</v>
      </c>
      <c r="AA56" s="141">
        <v>4991</v>
      </c>
      <c r="AB56" s="141"/>
      <c r="AC56" s="141">
        <v>0</v>
      </c>
      <c r="AD56" s="141">
        <v>108171</v>
      </c>
      <c r="AE56" s="141">
        <f t="shared" si="10"/>
        <v>1665502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0</v>
      </c>
      <c r="AO56" s="141">
        <f t="shared" si="14"/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/>
      <c r="BE56" s="141">
        <v>0</v>
      </c>
      <c r="BF56" s="141">
        <v>0</v>
      </c>
      <c r="BG56" s="141">
        <f t="shared" si="17"/>
        <v>0</v>
      </c>
      <c r="BH56" s="141">
        <f t="shared" si="18"/>
        <v>1264201</v>
      </c>
      <c r="BI56" s="141">
        <f t="shared" si="19"/>
        <v>1264201</v>
      </c>
      <c r="BJ56" s="141">
        <f t="shared" si="20"/>
        <v>0</v>
      </c>
      <c r="BK56" s="141">
        <f t="shared" si="21"/>
        <v>1264201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293130</v>
      </c>
      <c r="BQ56" s="141">
        <f t="shared" si="27"/>
        <v>58223</v>
      </c>
      <c r="BR56" s="141">
        <f t="shared" si="28"/>
        <v>25147</v>
      </c>
      <c r="BS56" s="141">
        <f t="shared" si="29"/>
        <v>0</v>
      </c>
      <c r="BT56" s="141">
        <f t="shared" si="30"/>
        <v>33076</v>
      </c>
      <c r="BU56" s="141">
        <f t="shared" si="31"/>
        <v>0</v>
      </c>
      <c r="BV56" s="141">
        <f t="shared" si="32"/>
        <v>106731</v>
      </c>
      <c r="BW56" s="141">
        <f t="shared" si="33"/>
        <v>0</v>
      </c>
      <c r="BX56" s="141">
        <f t="shared" si="34"/>
        <v>106731</v>
      </c>
      <c r="BY56" s="141">
        <f t="shared" si="35"/>
        <v>0</v>
      </c>
      <c r="BZ56" s="141">
        <f t="shared" si="36"/>
        <v>0</v>
      </c>
      <c r="CA56" s="141">
        <f t="shared" si="37"/>
        <v>128176</v>
      </c>
      <c r="CB56" s="141">
        <f t="shared" si="38"/>
        <v>0</v>
      </c>
      <c r="CC56" s="141">
        <f t="shared" si="39"/>
        <v>123185</v>
      </c>
      <c r="CD56" s="141">
        <f t="shared" si="40"/>
        <v>0</v>
      </c>
      <c r="CE56" s="141">
        <f t="shared" si="41"/>
        <v>4991</v>
      </c>
      <c r="CF56" s="141">
        <f t="shared" si="42"/>
        <v>0</v>
      </c>
      <c r="CG56" s="141">
        <f t="shared" si="43"/>
        <v>0</v>
      </c>
      <c r="CH56" s="141">
        <f t="shared" si="44"/>
        <v>108171</v>
      </c>
      <c r="CI56" s="141">
        <f t="shared" si="45"/>
        <v>1665502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444</v>
      </c>
      <c r="B7" s="140" t="s">
        <v>445</v>
      </c>
      <c r="C7" s="139" t="s">
        <v>395</v>
      </c>
      <c r="D7" s="141">
        <f aca="true" t="shared" si="0" ref="D7:I7">SUM(D8:D41)</f>
        <v>29227</v>
      </c>
      <c r="E7" s="141">
        <f t="shared" si="0"/>
        <v>2295975</v>
      </c>
      <c r="F7" s="141">
        <f t="shared" si="0"/>
        <v>2325202</v>
      </c>
      <c r="G7" s="141">
        <f t="shared" si="0"/>
        <v>48575</v>
      </c>
      <c r="H7" s="141">
        <f t="shared" si="0"/>
        <v>676007</v>
      </c>
      <c r="I7" s="141">
        <f t="shared" si="0"/>
        <v>724582</v>
      </c>
      <c r="J7" s="143" t="s">
        <v>436</v>
      </c>
      <c r="K7" s="143" t="s">
        <v>436</v>
      </c>
      <c r="L7" s="141">
        <f aca="true" t="shared" si="1" ref="L7:Q7">SUM(L8:L41)</f>
        <v>20987</v>
      </c>
      <c r="M7" s="141">
        <f t="shared" si="1"/>
        <v>1464913</v>
      </c>
      <c r="N7" s="141">
        <f t="shared" si="1"/>
        <v>1485900</v>
      </c>
      <c r="O7" s="141">
        <f t="shared" si="1"/>
        <v>48052</v>
      </c>
      <c r="P7" s="141">
        <f t="shared" si="1"/>
        <v>386704</v>
      </c>
      <c r="Q7" s="141">
        <f t="shared" si="1"/>
        <v>434756</v>
      </c>
      <c r="R7" s="143" t="s">
        <v>436</v>
      </c>
      <c r="S7" s="143" t="s">
        <v>436</v>
      </c>
      <c r="T7" s="141">
        <f aca="true" t="shared" si="2" ref="T7:Y7">SUM(T8:T41)</f>
        <v>8240</v>
      </c>
      <c r="U7" s="141">
        <f t="shared" si="2"/>
        <v>671740</v>
      </c>
      <c r="V7" s="141">
        <f t="shared" si="2"/>
        <v>679980</v>
      </c>
      <c r="W7" s="141">
        <f t="shared" si="2"/>
        <v>523</v>
      </c>
      <c r="X7" s="141">
        <f t="shared" si="2"/>
        <v>289303</v>
      </c>
      <c r="Y7" s="141">
        <f t="shared" si="2"/>
        <v>289826</v>
      </c>
      <c r="Z7" s="143" t="s">
        <v>436</v>
      </c>
      <c r="AA7" s="143" t="s">
        <v>436</v>
      </c>
      <c r="AB7" s="141">
        <f>SUM(AB8:AB41)</f>
        <v>0</v>
      </c>
      <c r="AC7" s="141">
        <f>SUM(AC8:AC41)</f>
        <v>118918</v>
      </c>
      <c r="AD7" s="141">
        <f>SUM(AD8:AD41)</f>
        <v>118918</v>
      </c>
      <c r="AE7" s="141"/>
      <c r="AF7" s="141"/>
      <c r="AG7" s="141"/>
      <c r="AH7" s="143" t="s">
        <v>436</v>
      </c>
      <c r="AI7" s="143" t="s">
        <v>436</v>
      </c>
      <c r="AJ7" s="141">
        <f aca="true" t="shared" si="3" ref="AJ7:AO7">SUM(AJ8:AJ41)</f>
        <v>0</v>
      </c>
      <c r="AK7" s="141">
        <f t="shared" si="3"/>
        <v>40404</v>
      </c>
      <c r="AL7" s="141">
        <f t="shared" si="3"/>
        <v>40404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436</v>
      </c>
      <c r="AQ7" s="143" t="s">
        <v>436</v>
      </c>
      <c r="AR7" s="141">
        <f aca="true" t="shared" si="4" ref="AR7:AW7">SUM(AR8:AR41)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436</v>
      </c>
      <c r="AY7" s="143" t="s">
        <v>436</v>
      </c>
      <c r="AZ7" s="141">
        <f aca="true" t="shared" si="5" ref="AZ7:BE7">SUM(AZ8:AZ41)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117</v>
      </c>
      <c r="B8" s="140" t="s">
        <v>326</v>
      </c>
      <c r="C8" s="142" t="s">
        <v>360</v>
      </c>
      <c r="D8" s="141">
        <f>SUM(L8,T8,AB8,AJ8,AR8,AZ8)</f>
        <v>0</v>
      </c>
      <c r="E8" s="141">
        <f>SUM(M8,U8,AC8,AK8,AS8,BA8)</f>
        <v>47500</v>
      </c>
      <c r="F8" s="141">
        <f>SUM(D8:E8)</f>
        <v>47500</v>
      </c>
      <c r="G8" s="141">
        <f>SUM(O8,W8,AE8,AM8,AU8,BC8)</f>
        <v>0</v>
      </c>
      <c r="H8" s="141">
        <f>SUM(P8,X8,AF8,AN8,AV8,BD8)</f>
        <v>30250</v>
      </c>
      <c r="I8" s="141">
        <f>SUM(G8:H8)</f>
        <v>30250</v>
      </c>
      <c r="J8" s="143" t="s">
        <v>410</v>
      </c>
      <c r="K8" s="143" t="s">
        <v>427</v>
      </c>
      <c r="L8" s="141">
        <v>0</v>
      </c>
      <c r="M8" s="141">
        <v>47500</v>
      </c>
      <c r="N8" s="141">
        <f>SUM(L8,+M8)</f>
        <v>47500</v>
      </c>
      <c r="O8" s="141">
        <v>0</v>
      </c>
      <c r="P8" s="141">
        <v>0</v>
      </c>
      <c r="Q8" s="141">
        <f>SUM(O8,+P8)</f>
        <v>0</v>
      </c>
      <c r="R8" s="143" t="s">
        <v>397</v>
      </c>
      <c r="S8" s="143" t="s">
        <v>412</v>
      </c>
      <c r="T8" s="141">
        <v>0</v>
      </c>
      <c r="U8" s="141">
        <v>0</v>
      </c>
      <c r="V8" s="141">
        <f>+SUM(T8,U8)</f>
        <v>0</v>
      </c>
      <c r="W8" s="141">
        <v>0</v>
      </c>
      <c r="X8" s="141">
        <v>30250</v>
      </c>
      <c r="Y8" s="141">
        <f>+SUM(W8,X8)</f>
        <v>30250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117</v>
      </c>
      <c r="B9" s="140" t="s">
        <v>327</v>
      </c>
      <c r="C9" s="142" t="s">
        <v>361</v>
      </c>
      <c r="D9" s="141">
        <f aca="true" t="shared" si="6" ref="D9:D41">SUM(L9,T9,AB9,AJ9,AR9,AZ9)</f>
        <v>1750</v>
      </c>
      <c r="E9" s="141">
        <f aca="true" t="shared" si="7" ref="E9:E41">SUM(M9,U9,AC9,AK9,AS9,BA9)</f>
        <v>159203</v>
      </c>
      <c r="F9" s="141">
        <f aca="true" t="shared" si="8" ref="F9:F41">SUM(D9:E9)</f>
        <v>160953</v>
      </c>
      <c r="G9" s="141">
        <f aca="true" t="shared" si="9" ref="G9:G41">SUM(O9,W9,AE9,AM9,AU9,BC9)</f>
        <v>40948</v>
      </c>
      <c r="H9" s="141">
        <f aca="true" t="shared" si="10" ref="H9:H41">SUM(P9,X9,AF9,AN9,AV9,BD9)</f>
        <v>77157</v>
      </c>
      <c r="I9" s="141">
        <f aca="true" t="shared" si="11" ref="I9:I41">SUM(G9:H9)</f>
        <v>118105</v>
      </c>
      <c r="J9" s="143" t="s">
        <v>404</v>
      </c>
      <c r="K9" s="143" t="s">
        <v>419</v>
      </c>
      <c r="L9" s="141">
        <v>1750</v>
      </c>
      <c r="M9" s="141">
        <v>46186</v>
      </c>
      <c r="N9" s="141">
        <f aca="true" t="shared" si="12" ref="N9:N41">SUM(L9,+M9)</f>
        <v>47936</v>
      </c>
      <c r="O9" s="141">
        <v>40948</v>
      </c>
      <c r="P9" s="141">
        <v>77157</v>
      </c>
      <c r="Q9" s="141">
        <f aca="true" t="shared" si="13" ref="Q9:Q41">SUM(O9,+P9)</f>
        <v>118105</v>
      </c>
      <c r="R9" s="143" t="s">
        <v>408</v>
      </c>
      <c r="S9" s="143" t="s">
        <v>423</v>
      </c>
      <c r="T9" s="141">
        <v>0</v>
      </c>
      <c r="U9" s="141">
        <v>113017</v>
      </c>
      <c r="V9" s="141">
        <f aca="true" t="shared" si="14" ref="V9:V41">+SUM(T9,U9)</f>
        <v>113017</v>
      </c>
      <c r="W9" s="141">
        <v>0</v>
      </c>
      <c r="X9" s="141">
        <v>0</v>
      </c>
      <c r="Y9" s="141">
        <f aca="true" t="shared" si="15" ref="Y9:Y41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41">+SUM(AB9,AC9)</f>
        <v>0</v>
      </c>
      <c r="AE9" s="141">
        <v>0</v>
      </c>
      <c r="AF9" s="141">
        <v>0</v>
      </c>
      <c r="AG9" s="141">
        <f aca="true" t="shared" si="17" ref="AG9:AG41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41">SUM(AJ9,+AK9)</f>
        <v>0</v>
      </c>
      <c r="AM9" s="141">
        <v>0</v>
      </c>
      <c r="AN9" s="141">
        <v>0</v>
      </c>
      <c r="AO9" s="141">
        <f aca="true" t="shared" si="19" ref="AO9:AO41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1">SUM(AR9,+AS9)</f>
        <v>0</v>
      </c>
      <c r="AU9" s="141">
        <v>0</v>
      </c>
      <c r="AV9" s="141">
        <v>0</v>
      </c>
      <c r="AW9" s="141">
        <f aca="true" t="shared" si="21" ref="AW9:AW41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1">SUM(AZ9,BA9)</f>
        <v>0</v>
      </c>
      <c r="BC9" s="141">
        <v>0</v>
      </c>
      <c r="BD9" s="141">
        <v>0</v>
      </c>
      <c r="BE9" s="141">
        <f aca="true" t="shared" si="23" ref="BE9:BE41">SUM(BC9,+BD9)</f>
        <v>0</v>
      </c>
    </row>
    <row r="10" spans="1:57" ht="12" customHeight="1">
      <c r="A10" s="142" t="s">
        <v>117</v>
      </c>
      <c r="B10" s="140" t="s">
        <v>328</v>
      </c>
      <c r="C10" s="142" t="s">
        <v>362</v>
      </c>
      <c r="D10" s="141">
        <f t="shared" si="6"/>
        <v>0</v>
      </c>
      <c r="E10" s="141">
        <f t="shared" si="7"/>
        <v>160449</v>
      </c>
      <c r="F10" s="141">
        <f t="shared" si="8"/>
        <v>160449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 t="s">
        <v>423</v>
      </c>
      <c r="L10" s="141">
        <v>0</v>
      </c>
      <c r="M10" s="141">
        <v>160449</v>
      </c>
      <c r="N10" s="141">
        <f t="shared" si="12"/>
        <v>160449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117</v>
      </c>
      <c r="B11" s="140" t="s">
        <v>329</v>
      </c>
      <c r="C11" s="142" t="s">
        <v>363</v>
      </c>
      <c r="D11" s="141">
        <f t="shared" si="6"/>
        <v>0</v>
      </c>
      <c r="E11" s="141">
        <f t="shared" si="7"/>
        <v>148068</v>
      </c>
      <c r="F11" s="141">
        <f t="shared" si="8"/>
        <v>148068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 t="s">
        <v>399</v>
      </c>
      <c r="K11" s="143" t="s">
        <v>414</v>
      </c>
      <c r="L11" s="141">
        <v>0</v>
      </c>
      <c r="M11" s="141">
        <v>148068</v>
      </c>
      <c r="N11" s="141">
        <f t="shared" si="12"/>
        <v>148068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117</v>
      </c>
      <c r="B12" s="140" t="s">
        <v>330</v>
      </c>
      <c r="C12" s="142" t="s">
        <v>364</v>
      </c>
      <c r="D12" s="141">
        <f t="shared" si="6"/>
        <v>0</v>
      </c>
      <c r="E12" s="141">
        <f t="shared" si="7"/>
        <v>89335</v>
      </c>
      <c r="F12" s="141">
        <f t="shared" si="8"/>
        <v>89335</v>
      </c>
      <c r="G12" s="141">
        <f t="shared" si="9"/>
        <v>523</v>
      </c>
      <c r="H12" s="141">
        <f t="shared" si="10"/>
        <v>55633</v>
      </c>
      <c r="I12" s="141">
        <f t="shared" si="11"/>
        <v>56156</v>
      </c>
      <c r="J12" s="143" t="s">
        <v>410</v>
      </c>
      <c r="K12" s="143" t="s">
        <v>425</v>
      </c>
      <c r="L12" s="141">
        <v>0</v>
      </c>
      <c r="M12" s="141">
        <v>89335</v>
      </c>
      <c r="N12" s="141">
        <f t="shared" si="12"/>
        <v>89335</v>
      </c>
      <c r="O12" s="141">
        <v>0</v>
      </c>
      <c r="P12" s="141">
        <v>0</v>
      </c>
      <c r="Q12" s="141">
        <f t="shared" si="13"/>
        <v>0</v>
      </c>
      <c r="R12" s="143" t="s">
        <v>397</v>
      </c>
      <c r="S12" s="143" t="s">
        <v>412</v>
      </c>
      <c r="T12" s="141">
        <v>0</v>
      </c>
      <c r="U12" s="141">
        <v>0</v>
      </c>
      <c r="V12" s="141">
        <f t="shared" si="14"/>
        <v>0</v>
      </c>
      <c r="W12" s="141">
        <v>523</v>
      </c>
      <c r="X12" s="141">
        <v>55633</v>
      </c>
      <c r="Y12" s="141">
        <f t="shared" si="15"/>
        <v>56156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117</v>
      </c>
      <c r="B13" s="140" t="s">
        <v>331</v>
      </c>
      <c r="C13" s="142" t="s">
        <v>365</v>
      </c>
      <c r="D13" s="141">
        <f t="shared" si="6"/>
        <v>16859</v>
      </c>
      <c r="E13" s="141">
        <f t="shared" si="7"/>
        <v>179208</v>
      </c>
      <c r="F13" s="141">
        <f t="shared" si="8"/>
        <v>196067</v>
      </c>
      <c r="G13" s="141">
        <f t="shared" si="9"/>
        <v>277</v>
      </c>
      <c r="H13" s="141">
        <f t="shared" si="10"/>
        <v>45841</v>
      </c>
      <c r="I13" s="141">
        <f t="shared" si="11"/>
        <v>46118</v>
      </c>
      <c r="J13" s="143" t="s">
        <v>403</v>
      </c>
      <c r="K13" s="143" t="s">
        <v>418</v>
      </c>
      <c r="L13" s="141">
        <v>16859</v>
      </c>
      <c r="M13" s="141">
        <v>179208</v>
      </c>
      <c r="N13" s="141">
        <f t="shared" si="12"/>
        <v>196067</v>
      </c>
      <c r="O13" s="141">
        <v>277</v>
      </c>
      <c r="P13" s="141">
        <v>45841</v>
      </c>
      <c r="Q13" s="141">
        <f t="shared" si="13"/>
        <v>46118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117</v>
      </c>
      <c r="B14" s="140" t="s">
        <v>332</v>
      </c>
      <c r="C14" s="142" t="s">
        <v>366</v>
      </c>
      <c r="D14" s="141">
        <f t="shared" si="6"/>
        <v>2791</v>
      </c>
      <c r="E14" s="141">
        <f t="shared" si="7"/>
        <v>133600</v>
      </c>
      <c r="F14" s="141">
        <f t="shared" si="8"/>
        <v>136391</v>
      </c>
      <c r="G14" s="141">
        <f t="shared" si="9"/>
        <v>0</v>
      </c>
      <c r="H14" s="141">
        <f t="shared" si="10"/>
        <v>52010</v>
      </c>
      <c r="I14" s="141">
        <f t="shared" si="11"/>
        <v>52010</v>
      </c>
      <c r="J14" s="143" t="s">
        <v>406</v>
      </c>
      <c r="K14" s="143" t="s">
        <v>421</v>
      </c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52010</v>
      </c>
      <c r="Q14" s="141">
        <f t="shared" si="13"/>
        <v>52010</v>
      </c>
      <c r="R14" s="143" t="s">
        <v>400</v>
      </c>
      <c r="S14" s="143" t="s">
        <v>415</v>
      </c>
      <c r="T14" s="141">
        <v>2791</v>
      </c>
      <c r="U14" s="141">
        <v>133600</v>
      </c>
      <c r="V14" s="141">
        <f t="shared" si="14"/>
        <v>136391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117</v>
      </c>
      <c r="B15" s="140" t="s">
        <v>333</v>
      </c>
      <c r="C15" s="142" t="s">
        <v>367</v>
      </c>
      <c r="D15" s="141">
        <f t="shared" si="6"/>
        <v>0</v>
      </c>
      <c r="E15" s="141">
        <f t="shared" si="7"/>
        <v>112339</v>
      </c>
      <c r="F15" s="141">
        <f t="shared" si="8"/>
        <v>112339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 t="s">
        <v>400</v>
      </c>
      <c r="K15" s="143" t="s">
        <v>428</v>
      </c>
      <c r="L15" s="141">
        <v>0</v>
      </c>
      <c r="M15" s="141">
        <v>112339</v>
      </c>
      <c r="N15" s="141">
        <f t="shared" si="12"/>
        <v>112339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117</v>
      </c>
      <c r="B16" s="140" t="s">
        <v>334</v>
      </c>
      <c r="C16" s="142" t="s">
        <v>368</v>
      </c>
      <c r="D16" s="141">
        <f t="shared" si="6"/>
        <v>5358</v>
      </c>
      <c r="E16" s="141">
        <f t="shared" si="7"/>
        <v>251719</v>
      </c>
      <c r="F16" s="141">
        <f t="shared" si="8"/>
        <v>257077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 t="s">
        <v>401</v>
      </c>
      <c r="K16" s="143" t="s">
        <v>416</v>
      </c>
      <c r="L16" s="141">
        <v>942</v>
      </c>
      <c r="M16" s="141">
        <v>24136</v>
      </c>
      <c r="N16" s="141">
        <f t="shared" si="12"/>
        <v>25078</v>
      </c>
      <c r="O16" s="141">
        <v>0</v>
      </c>
      <c r="P16" s="141">
        <v>0</v>
      </c>
      <c r="Q16" s="141">
        <f t="shared" si="13"/>
        <v>0</v>
      </c>
      <c r="R16" s="143" t="s">
        <v>400</v>
      </c>
      <c r="S16" s="143" t="s">
        <v>415</v>
      </c>
      <c r="T16" s="141">
        <v>4416</v>
      </c>
      <c r="U16" s="141">
        <v>227583</v>
      </c>
      <c r="V16" s="141">
        <f t="shared" si="14"/>
        <v>231999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117</v>
      </c>
      <c r="B17" s="140" t="s">
        <v>335</v>
      </c>
      <c r="C17" s="142" t="s">
        <v>369</v>
      </c>
      <c r="D17" s="141">
        <f t="shared" si="6"/>
        <v>0</v>
      </c>
      <c r="E17" s="141">
        <f t="shared" si="7"/>
        <v>106828</v>
      </c>
      <c r="F17" s="141">
        <f t="shared" si="8"/>
        <v>106828</v>
      </c>
      <c r="G17" s="141">
        <f t="shared" si="9"/>
        <v>0</v>
      </c>
      <c r="H17" s="141">
        <f t="shared" si="10"/>
        <v>69880</v>
      </c>
      <c r="I17" s="141">
        <f t="shared" si="11"/>
        <v>69880</v>
      </c>
      <c r="J17" s="143" t="s">
        <v>399</v>
      </c>
      <c r="K17" s="143" t="s">
        <v>414</v>
      </c>
      <c r="L17" s="141">
        <v>0</v>
      </c>
      <c r="M17" s="141">
        <v>106828</v>
      </c>
      <c r="N17" s="141">
        <f t="shared" si="12"/>
        <v>106828</v>
      </c>
      <c r="O17" s="141">
        <v>0</v>
      </c>
      <c r="P17" s="141">
        <v>0</v>
      </c>
      <c r="Q17" s="141">
        <f t="shared" si="13"/>
        <v>0</v>
      </c>
      <c r="R17" s="143" t="s">
        <v>396</v>
      </c>
      <c r="S17" s="143" t="s">
        <v>411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69880</v>
      </c>
      <c r="Y17" s="141">
        <f t="shared" si="15"/>
        <v>69880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117</v>
      </c>
      <c r="B18" s="140" t="s">
        <v>336</v>
      </c>
      <c r="C18" s="142" t="s">
        <v>370</v>
      </c>
      <c r="D18" s="141">
        <f t="shared" si="6"/>
        <v>0</v>
      </c>
      <c r="E18" s="141">
        <f t="shared" si="7"/>
        <v>91414</v>
      </c>
      <c r="F18" s="141">
        <f t="shared" si="8"/>
        <v>91414</v>
      </c>
      <c r="G18" s="141">
        <f t="shared" si="9"/>
        <v>0</v>
      </c>
      <c r="H18" s="141">
        <f t="shared" si="10"/>
        <v>55493</v>
      </c>
      <c r="I18" s="141">
        <f t="shared" si="11"/>
        <v>55493</v>
      </c>
      <c r="J18" s="143" t="s">
        <v>399</v>
      </c>
      <c r="K18" s="143" t="s">
        <v>414</v>
      </c>
      <c r="L18" s="141">
        <v>0</v>
      </c>
      <c r="M18" s="141">
        <v>91414</v>
      </c>
      <c r="N18" s="141">
        <f t="shared" si="12"/>
        <v>91414</v>
      </c>
      <c r="O18" s="141">
        <v>0</v>
      </c>
      <c r="P18" s="141">
        <v>0</v>
      </c>
      <c r="Q18" s="141">
        <f t="shared" si="13"/>
        <v>0</v>
      </c>
      <c r="R18" s="143" t="s">
        <v>396</v>
      </c>
      <c r="S18" s="143" t="s">
        <v>434</v>
      </c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55493</v>
      </c>
      <c r="Y18" s="141">
        <f t="shared" si="15"/>
        <v>55493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117</v>
      </c>
      <c r="B19" s="140" t="s">
        <v>337</v>
      </c>
      <c r="C19" s="142" t="s">
        <v>371</v>
      </c>
      <c r="D19" s="141">
        <f t="shared" si="6"/>
        <v>292</v>
      </c>
      <c r="E19" s="141">
        <f t="shared" si="7"/>
        <v>33808</v>
      </c>
      <c r="F19" s="141">
        <f t="shared" si="8"/>
        <v>34100</v>
      </c>
      <c r="G19" s="141">
        <f t="shared" si="9"/>
        <v>6827</v>
      </c>
      <c r="H19" s="141">
        <f t="shared" si="10"/>
        <v>12864</v>
      </c>
      <c r="I19" s="141">
        <f t="shared" si="11"/>
        <v>19691</v>
      </c>
      <c r="J19" s="143" t="s">
        <v>404</v>
      </c>
      <c r="K19" s="143" t="s">
        <v>419</v>
      </c>
      <c r="L19" s="141">
        <v>292</v>
      </c>
      <c r="M19" s="141">
        <v>7700</v>
      </c>
      <c r="N19" s="141">
        <f t="shared" si="12"/>
        <v>7992</v>
      </c>
      <c r="O19" s="141">
        <v>6827</v>
      </c>
      <c r="P19" s="141">
        <v>12864</v>
      </c>
      <c r="Q19" s="141">
        <f t="shared" si="13"/>
        <v>19691</v>
      </c>
      <c r="R19" s="143" t="s">
        <v>433</v>
      </c>
      <c r="S19" s="143" t="s">
        <v>423</v>
      </c>
      <c r="T19" s="141">
        <v>0</v>
      </c>
      <c r="U19" s="141">
        <v>26108</v>
      </c>
      <c r="V19" s="141">
        <f t="shared" si="14"/>
        <v>26108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117</v>
      </c>
      <c r="B20" s="140" t="s">
        <v>338</v>
      </c>
      <c r="C20" s="142" t="s">
        <v>372</v>
      </c>
      <c r="D20" s="141">
        <f t="shared" si="6"/>
        <v>0</v>
      </c>
      <c r="E20" s="141">
        <f t="shared" si="7"/>
        <v>29425</v>
      </c>
      <c r="F20" s="141">
        <f t="shared" si="8"/>
        <v>29425</v>
      </c>
      <c r="G20" s="141">
        <f t="shared" si="9"/>
        <v>0</v>
      </c>
      <c r="H20" s="141">
        <f t="shared" si="10"/>
        <v>15702</v>
      </c>
      <c r="I20" s="141">
        <f t="shared" si="11"/>
        <v>15702</v>
      </c>
      <c r="J20" s="143" t="s">
        <v>409</v>
      </c>
      <c r="K20" s="143" t="s">
        <v>424</v>
      </c>
      <c r="L20" s="141">
        <v>0</v>
      </c>
      <c r="M20" s="141">
        <v>1989</v>
      </c>
      <c r="N20" s="141">
        <f t="shared" si="12"/>
        <v>1989</v>
      </c>
      <c r="O20" s="141">
        <v>0</v>
      </c>
      <c r="P20" s="141">
        <v>15702</v>
      </c>
      <c r="Q20" s="141">
        <f t="shared" si="13"/>
        <v>15702</v>
      </c>
      <c r="R20" s="143" t="s">
        <v>408</v>
      </c>
      <c r="S20" s="143" t="s">
        <v>423</v>
      </c>
      <c r="T20" s="141">
        <v>0</v>
      </c>
      <c r="U20" s="141">
        <v>27436</v>
      </c>
      <c r="V20" s="141">
        <f t="shared" si="14"/>
        <v>27436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117</v>
      </c>
      <c r="B21" s="140" t="s">
        <v>339</v>
      </c>
      <c r="C21" s="142" t="s">
        <v>373</v>
      </c>
      <c r="D21" s="141">
        <f t="shared" si="6"/>
        <v>0</v>
      </c>
      <c r="E21" s="141">
        <f t="shared" si="7"/>
        <v>24870</v>
      </c>
      <c r="F21" s="141">
        <f t="shared" si="8"/>
        <v>24870</v>
      </c>
      <c r="G21" s="141">
        <f t="shared" si="9"/>
        <v>0</v>
      </c>
      <c r="H21" s="141">
        <f t="shared" si="10"/>
        <v>16244</v>
      </c>
      <c r="I21" s="141">
        <f t="shared" si="11"/>
        <v>16244</v>
      </c>
      <c r="J21" s="143" t="s">
        <v>409</v>
      </c>
      <c r="K21" s="143" t="s">
        <v>424</v>
      </c>
      <c r="L21" s="141">
        <v>0</v>
      </c>
      <c r="M21" s="141">
        <v>1759</v>
      </c>
      <c r="N21" s="141">
        <f t="shared" si="12"/>
        <v>1759</v>
      </c>
      <c r="O21" s="141">
        <v>0</v>
      </c>
      <c r="P21" s="141">
        <v>16244</v>
      </c>
      <c r="Q21" s="141">
        <f t="shared" si="13"/>
        <v>16244</v>
      </c>
      <c r="R21" s="143" t="s">
        <v>408</v>
      </c>
      <c r="S21" s="143" t="s">
        <v>423</v>
      </c>
      <c r="T21" s="141">
        <v>0</v>
      </c>
      <c r="U21" s="141">
        <v>23111</v>
      </c>
      <c r="V21" s="141">
        <f t="shared" si="14"/>
        <v>23111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117</v>
      </c>
      <c r="B22" s="140" t="s">
        <v>340</v>
      </c>
      <c r="C22" s="142" t="s">
        <v>374</v>
      </c>
      <c r="D22" s="141">
        <f t="shared" si="6"/>
        <v>0</v>
      </c>
      <c r="E22" s="141">
        <f t="shared" si="7"/>
        <v>24057</v>
      </c>
      <c r="F22" s="141">
        <f t="shared" si="8"/>
        <v>24057</v>
      </c>
      <c r="G22" s="141">
        <f t="shared" si="9"/>
        <v>0</v>
      </c>
      <c r="H22" s="141">
        <f t="shared" si="10"/>
        <v>13586</v>
      </c>
      <c r="I22" s="141">
        <f t="shared" si="11"/>
        <v>13586</v>
      </c>
      <c r="J22" s="143" t="s">
        <v>408</v>
      </c>
      <c r="K22" s="143" t="s">
        <v>429</v>
      </c>
      <c r="L22" s="141">
        <v>0</v>
      </c>
      <c r="M22" s="141">
        <v>22275</v>
      </c>
      <c r="N22" s="141">
        <f t="shared" si="12"/>
        <v>22275</v>
      </c>
      <c r="O22" s="141">
        <v>0</v>
      </c>
      <c r="P22" s="141">
        <v>0</v>
      </c>
      <c r="Q22" s="141">
        <f t="shared" si="13"/>
        <v>0</v>
      </c>
      <c r="R22" s="143" t="s">
        <v>409</v>
      </c>
      <c r="S22" s="143" t="s">
        <v>424</v>
      </c>
      <c r="T22" s="141">
        <v>0</v>
      </c>
      <c r="U22" s="141">
        <v>1782</v>
      </c>
      <c r="V22" s="141">
        <f t="shared" si="14"/>
        <v>1782</v>
      </c>
      <c r="W22" s="141">
        <v>0</v>
      </c>
      <c r="X22" s="141">
        <v>13586</v>
      </c>
      <c r="Y22" s="141">
        <f t="shared" si="15"/>
        <v>13586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117</v>
      </c>
      <c r="B23" s="140" t="s">
        <v>341</v>
      </c>
      <c r="C23" s="142" t="s">
        <v>375</v>
      </c>
      <c r="D23" s="141">
        <f t="shared" si="6"/>
        <v>0</v>
      </c>
      <c r="E23" s="141">
        <f t="shared" si="7"/>
        <v>12531</v>
      </c>
      <c r="F23" s="141">
        <f t="shared" si="8"/>
        <v>12531</v>
      </c>
      <c r="G23" s="141">
        <f t="shared" si="9"/>
        <v>0</v>
      </c>
      <c r="H23" s="141">
        <f t="shared" si="10"/>
        <v>9106</v>
      </c>
      <c r="I23" s="141">
        <f t="shared" si="11"/>
        <v>9106</v>
      </c>
      <c r="J23" s="143" t="s">
        <v>409</v>
      </c>
      <c r="K23" s="143" t="s">
        <v>424</v>
      </c>
      <c r="L23" s="141">
        <v>0</v>
      </c>
      <c r="M23" s="141">
        <v>930</v>
      </c>
      <c r="N23" s="141">
        <f t="shared" si="12"/>
        <v>930</v>
      </c>
      <c r="O23" s="141">
        <v>0</v>
      </c>
      <c r="P23" s="141">
        <v>9106</v>
      </c>
      <c r="Q23" s="141">
        <f t="shared" si="13"/>
        <v>9106</v>
      </c>
      <c r="R23" s="143" t="s">
        <v>408</v>
      </c>
      <c r="S23" s="143" t="s">
        <v>423</v>
      </c>
      <c r="T23" s="141">
        <v>0</v>
      </c>
      <c r="U23" s="141">
        <v>11601</v>
      </c>
      <c r="V23" s="141">
        <f t="shared" si="14"/>
        <v>11601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117</v>
      </c>
      <c r="B24" s="140" t="s">
        <v>342</v>
      </c>
      <c r="C24" s="142" t="s">
        <v>376</v>
      </c>
      <c r="D24" s="141">
        <f t="shared" si="6"/>
        <v>0</v>
      </c>
      <c r="E24" s="141">
        <f t="shared" si="7"/>
        <v>17618</v>
      </c>
      <c r="F24" s="141">
        <f t="shared" si="8"/>
        <v>17618</v>
      </c>
      <c r="G24" s="141">
        <f t="shared" si="9"/>
        <v>0</v>
      </c>
      <c r="H24" s="141">
        <f t="shared" si="10"/>
        <v>6891</v>
      </c>
      <c r="I24" s="141">
        <f t="shared" si="11"/>
        <v>6891</v>
      </c>
      <c r="J24" s="143" t="s">
        <v>408</v>
      </c>
      <c r="K24" s="143" t="s">
        <v>423</v>
      </c>
      <c r="L24" s="141">
        <v>0</v>
      </c>
      <c r="M24" s="141">
        <v>16827</v>
      </c>
      <c r="N24" s="141">
        <f t="shared" si="12"/>
        <v>16827</v>
      </c>
      <c r="O24" s="141">
        <v>0</v>
      </c>
      <c r="P24" s="141">
        <v>0</v>
      </c>
      <c r="Q24" s="141">
        <f t="shared" si="13"/>
        <v>0</v>
      </c>
      <c r="R24" s="143" t="s">
        <v>409</v>
      </c>
      <c r="S24" s="143" t="s">
        <v>424</v>
      </c>
      <c r="T24" s="141">
        <v>0</v>
      </c>
      <c r="U24" s="141">
        <v>791</v>
      </c>
      <c r="V24" s="141">
        <f t="shared" si="14"/>
        <v>791</v>
      </c>
      <c r="W24" s="141">
        <v>0</v>
      </c>
      <c r="X24" s="141">
        <v>6891</v>
      </c>
      <c r="Y24" s="141">
        <f t="shared" si="15"/>
        <v>6891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117</v>
      </c>
      <c r="B25" s="140" t="s">
        <v>343</v>
      </c>
      <c r="C25" s="142" t="s">
        <v>377</v>
      </c>
      <c r="D25" s="141">
        <f t="shared" si="6"/>
        <v>0</v>
      </c>
      <c r="E25" s="141">
        <f t="shared" si="7"/>
        <v>33522</v>
      </c>
      <c r="F25" s="141">
        <f t="shared" si="8"/>
        <v>33522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 t="s">
        <v>408</v>
      </c>
      <c r="K25" s="143" t="s">
        <v>423</v>
      </c>
      <c r="L25" s="141">
        <v>0</v>
      </c>
      <c r="M25" s="141">
        <v>33522</v>
      </c>
      <c r="N25" s="141">
        <f t="shared" si="12"/>
        <v>33522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117</v>
      </c>
      <c r="B26" s="140" t="s">
        <v>344</v>
      </c>
      <c r="C26" s="142" t="s">
        <v>378</v>
      </c>
      <c r="D26" s="141">
        <f t="shared" si="6"/>
        <v>0</v>
      </c>
      <c r="E26" s="141">
        <f t="shared" si="7"/>
        <v>31821</v>
      </c>
      <c r="F26" s="141">
        <f t="shared" si="8"/>
        <v>31821</v>
      </c>
      <c r="G26" s="141">
        <f t="shared" si="9"/>
        <v>0</v>
      </c>
      <c r="H26" s="141">
        <f t="shared" si="10"/>
        <v>9803</v>
      </c>
      <c r="I26" s="141">
        <f t="shared" si="11"/>
        <v>9803</v>
      </c>
      <c r="J26" s="143" t="s">
        <v>407</v>
      </c>
      <c r="K26" s="143" t="s">
        <v>422</v>
      </c>
      <c r="L26" s="141">
        <v>0</v>
      </c>
      <c r="M26" s="141">
        <v>31821</v>
      </c>
      <c r="N26" s="141">
        <f t="shared" si="12"/>
        <v>31821</v>
      </c>
      <c r="O26" s="141">
        <v>0</v>
      </c>
      <c r="P26" s="141">
        <v>9803</v>
      </c>
      <c r="Q26" s="141">
        <f t="shared" si="13"/>
        <v>9803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117</v>
      </c>
      <c r="B27" s="140" t="s">
        <v>345</v>
      </c>
      <c r="C27" s="142" t="s">
        <v>379</v>
      </c>
      <c r="D27" s="141">
        <f t="shared" si="6"/>
        <v>0</v>
      </c>
      <c r="E27" s="141">
        <f t="shared" si="7"/>
        <v>20432</v>
      </c>
      <c r="F27" s="141">
        <f t="shared" si="8"/>
        <v>20432</v>
      </c>
      <c r="G27" s="141">
        <f t="shared" si="9"/>
        <v>0</v>
      </c>
      <c r="H27" s="141">
        <f t="shared" si="10"/>
        <v>9023</v>
      </c>
      <c r="I27" s="141">
        <f t="shared" si="11"/>
        <v>9023</v>
      </c>
      <c r="J27" s="143" t="s">
        <v>407</v>
      </c>
      <c r="K27" s="143" t="s">
        <v>430</v>
      </c>
      <c r="L27" s="141">
        <v>0</v>
      </c>
      <c r="M27" s="141">
        <v>20432</v>
      </c>
      <c r="N27" s="141">
        <f t="shared" si="12"/>
        <v>20432</v>
      </c>
      <c r="O27" s="141">
        <v>0</v>
      </c>
      <c r="P27" s="141">
        <v>9023</v>
      </c>
      <c r="Q27" s="141">
        <f t="shared" si="13"/>
        <v>9023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117</v>
      </c>
      <c r="B28" s="140" t="s">
        <v>346</v>
      </c>
      <c r="C28" s="142" t="s">
        <v>380</v>
      </c>
      <c r="D28" s="141">
        <f t="shared" si="6"/>
        <v>0</v>
      </c>
      <c r="E28" s="141">
        <f t="shared" si="7"/>
        <v>35437</v>
      </c>
      <c r="F28" s="141">
        <f t="shared" si="8"/>
        <v>35437</v>
      </c>
      <c r="G28" s="141">
        <f t="shared" si="9"/>
        <v>0</v>
      </c>
      <c r="H28" s="141">
        <f t="shared" si="10"/>
        <v>9589</v>
      </c>
      <c r="I28" s="141">
        <f t="shared" si="11"/>
        <v>9589</v>
      </c>
      <c r="J28" s="143" t="s">
        <v>407</v>
      </c>
      <c r="K28" s="143" t="s">
        <v>422</v>
      </c>
      <c r="L28" s="141">
        <v>0</v>
      </c>
      <c r="M28" s="141">
        <v>35437</v>
      </c>
      <c r="N28" s="141">
        <f t="shared" si="12"/>
        <v>35437</v>
      </c>
      <c r="O28" s="141">
        <v>0</v>
      </c>
      <c r="P28" s="141">
        <v>9589</v>
      </c>
      <c r="Q28" s="141">
        <f t="shared" si="13"/>
        <v>9589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117</v>
      </c>
      <c r="B29" s="140" t="s">
        <v>347</v>
      </c>
      <c r="C29" s="142" t="s">
        <v>381</v>
      </c>
      <c r="D29" s="141">
        <f t="shared" si="6"/>
        <v>0</v>
      </c>
      <c r="E29" s="141">
        <f t="shared" si="7"/>
        <v>2672</v>
      </c>
      <c r="F29" s="141">
        <f t="shared" si="8"/>
        <v>2672</v>
      </c>
      <c r="G29" s="141">
        <f t="shared" si="9"/>
        <v>0</v>
      </c>
      <c r="H29" s="141">
        <f t="shared" si="10"/>
        <v>559</v>
      </c>
      <c r="I29" s="141">
        <f t="shared" si="11"/>
        <v>559</v>
      </c>
      <c r="J29" s="143" t="s">
        <v>407</v>
      </c>
      <c r="K29" s="143" t="s">
        <v>422</v>
      </c>
      <c r="L29" s="141">
        <v>0</v>
      </c>
      <c r="M29" s="141">
        <v>2672</v>
      </c>
      <c r="N29" s="141">
        <f t="shared" si="12"/>
        <v>2672</v>
      </c>
      <c r="O29" s="141">
        <v>0</v>
      </c>
      <c r="P29" s="141">
        <v>559</v>
      </c>
      <c r="Q29" s="141">
        <f t="shared" si="13"/>
        <v>559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117</v>
      </c>
      <c r="B30" s="140" t="s">
        <v>348</v>
      </c>
      <c r="C30" s="142" t="s">
        <v>382</v>
      </c>
      <c r="D30" s="141">
        <f t="shared" si="6"/>
        <v>0</v>
      </c>
      <c r="E30" s="141">
        <f t="shared" si="7"/>
        <v>135031</v>
      </c>
      <c r="F30" s="141">
        <f t="shared" si="8"/>
        <v>135031</v>
      </c>
      <c r="G30" s="141">
        <f t="shared" si="9"/>
        <v>0</v>
      </c>
      <c r="H30" s="141">
        <f t="shared" si="10"/>
        <v>44848</v>
      </c>
      <c r="I30" s="141">
        <f t="shared" si="11"/>
        <v>44848</v>
      </c>
      <c r="J30" s="143" t="s">
        <v>397</v>
      </c>
      <c r="K30" s="143" t="s">
        <v>412</v>
      </c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39452</v>
      </c>
      <c r="Q30" s="141">
        <f t="shared" si="13"/>
        <v>39452</v>
      </c>
      <c r="R30" s="143" t="s">
        <v>407</v>
      </c>
      <c r="S30" s="143" t="s">
        <v>422</v>
      </c>
      <c r="T30" s="141">
        <v>0</v>
      </c>
      <c r="U30" s="141">
        <v>5124</v>
      </c>
      <c r="V30" s="141">
        <f t="shared" si="14"/>
        <v>5124</v>
      </c>
      <c r="W30" s="141">
        <v>0</v>
      </c>
      <c r="X30" s="141">
        <v>5396</v>
      </c>
      <c r="Y30" s="141">
        <f t="shared" si="15"/>
        <v>5396</v>
      </c>
      <c r="Z30" s="143" t="s">
        <v>410</v>
      </c>
      <c r="AA30" s="141" t="s">
        <v>435</v>
      </c>
      <c r="AB30" s="141">
        <v>0</v>
      </c>
      <c r="AC30" s="141">
        <v>89503</v>
      </c>
      <c r="AD30" s="141">
        <f t="shared" si="16"/>
        <v>89503</v>
      </c>
      <c r="AE30" s="141">
        <v>0</v>
      </c>
      <c r="AF30" s="141">
        <v>0</v>
      </c>
      <c r="AG30" s="141">
        <f t="shared" si="17"/>
        <v>0</v>
      </c>
      <c r="AH30" s="143" t="s">
        <v>405</v>
      </c>
      <c r="AI30" s="143" t="s">
        <v>420</v>
      </c>
      <c r="AJ30" s="141">
        <v>0</v>
      </c>
      <c r="AK30" s="141">
        <v>40404</v>
      </c>
      <c r="AL30" s="141">
        <f t="shared" si="18"/>
        <v>40404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117</v>
      </c>
      <c r="B31" s="140" t="s">
        <v>349</v>
      </c>
      <c r="C31" s="142" t="s">
        <v>383</v>
      </c>
      <c r="D31" s="141">
        <f t="shared" si="6"/>
        <v>0</v>
      </c>
      <c r="E31" s="141">
        <f t="shared" si="7"/>
        <v>23412</v>
      </c>
      <c r="F31" s="141">
        <f t="shared" si="8"/>
        <v>23412</v>
      </c>
      <c r="G31" s="141">
        <f t="shared" si="9"/>
        <v>0</v>
      </c>
      <c r="H31" s="141">
        <f t="shared" si="10"/>
        <v>17483</v>
      </c>
      <c r="I31" s="141">
        <f t="shared" si="11"/>
        <v>17483</v>
      </c>
      <c r="J31" s="143" t="s">
        <v>398</v>
      </c>
      <c r="K31" s="143" t="s">
        <v>413</v>
      </c>
      <c r="L31" s="141">
        <v>0</v>
      </c>
      <c r="M31" s="141">
        <v>23412</v>
      </c>
      <c r="N31" s="141">
        <f t="shared" si="12"/>
        <v>23412</v>
      </c>
      <c r="O31" s="141">
        <v>0</v>
      </c>
      <c r="P31" s="141">
        <v>17483</v>
      </c>
      <c r="Q31" s="141">
        <f t="shared" si="13"/>
        <v>17483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117</v>
      </c>
      <c r="B32" s="140" t="s">
        <v>350</v>
      </c>
      <c r="C32" s="142" t="s">
        <v>384</v>
      </c>
      <c r="D32" s="141">
        <f t="shared" si="6"/>
        <v>0</v>
      </c>
      <c r="E32" s="141">
        <f t="shared" si="7"/>
        <v>56833</v>
      </c>
      <c r="F32" s="141">
        <f t="shared" si="8"/>
        <v>56833</v>
      </c>
      <c r="G32" s="141">
        <f t="shared" si="9"/>
        <v>0</v>
      </c>
      <c r="H32" s="141">
        <f t="shared" si="10"/>
        <v>36332</v>
      </c>
      <c r="I32" s="141">
        <f t="shared" si="11"/>
        <v>36332</v>
      </c>
      <c r="J32" s="143"/>
      <c r="K32" s="143" t="s">
        <v>418</v>
      </c>
      <c r="L32" s="141">
        <v>0</v>
      </c>
      <c r="M32" s="141">
        <v>56833</v>
      </c>
      <c r="N32" s="141">
        <f t="shared" si="12"/>
        <v>56833</v>
      </c>
      <c r="O32" s="141">
        <v>0</v>
      </c>
      <c r="P32" s="141">
        <v>36332</v>
      </c>
      <c r="Q32" s="141">
        <f t="shared" si="13"/>
        <v>36332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117</v>
      </c>
      <c r="B33" s="140" t="s">
        <v>351</v>
      </c>
      <c r="C33" s="142" t="s">
        <v>385</v>
      </c>
      <c r="D33" s="141">
        <f t="shared" si="6"/>
        <v>0</v>
      </c>
      <c r="E33" s="141">
        <f t="shared" si="7"/>
        <v>32038</v>
      </c>
      <c r="F33" s="141">
        <f t="shared" si="8"/>
        <v>32038</v>
      </c>
      <c r="G33" s="141">
        <f t="shared" si="9"/>
        <v>0</v>
      </c>
      <c r="H33" s="141">
        <f t="shared" si="10"/>
        <v>23068</v>
      </c>
      <c r="I33" s="141">
        <f t="shared" si="11"/>
        <v>23068</v>
      </c>
      <c r="J33" s="143" t="s">
        <v>398</v>
      </c>
      <c r="K33" s="143" t="s">
        <v>413</v>
      </c>
      <c r="L33" s="141">
        <v>0</v>
      </c>
      <c r="M33" s="141">
        <v>32038</v>
      </c>
      <c r="N33" s="141">
        <f t="shared" si="12"/>
        <v>32038</v>
      </c>
      <c r="O33" s="141">
        <v>0</v>
      </c>
      <c r="P33" s="141">
        <v>23068</v>
      </c>
      <c r="Q33" s="141">
        <f t="shared" si="13"/>
        <v>23068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117</v>
      </c>
      <c r="B34" s="140" t="s">
        <v>352</v>
      </c>
      <c r="C34" s="142" t="s">
        <v>386</v>
      </c>
      <c r="D34" s="141">
        <f t="shared" si="6"/>
        <v>0</v>
      </c>
      <c r="E34" s="141">
        <f t="shared" si="7"/>
        <v>17905</v>
      </c>
      <c r="F34" s="141">
        <f t="shared" si="8"/>
        <v>17905</v>
      </c>
      <c r="G34" s="141">
        <f t="shared" si="9"/>
        <v>0</v>
      </c>
      <c r="H34" s="141">
        <f t="shared" si="10"/>
        <v>12471</v>
      </c>
      <c r="I34" s="141">
        <f t="shared" si="11"/>
        <v>12471</v>
      </c>
      <c r="J34" s="143" t="s">
        <v>398</v>
      </c>
      <c r="K34" s="143" t="s">
        <v>431</v>
      </c>
      <c r="L34" s="141">
        <v>0</v>
      </c>
      <c r="M34" s="141">
        <v>17905</v>
      </c>
      <c r="N34" s="141">
        <f t="shared" si="12"/>
        <v>17905</v>
      </c>
      <c r="O34" s="141">
        <v>0</v>
      </c>
      <c r="P34" s="141">
        <v>12471</v>
      </c>
      <c r="Q34" s="141">
        <f t="shared" si="13"/>
        <v>12471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117</v>
      </c>
      <c r="B35" s="140" t="s">
        <v>353</v>
      </c>
      <c r="C35" s="142" t="s">
        <v>387</v>
      </c>
      <c r="D35" s="141">
        <f t="shared" si="6"/>
        <v>0</v>
      </c>
      <c r="E35" s="141">
        <f t="shared" si="7"/>
        <v>53942</v>
      </c>
      <c r="F35" s="141">
        <f t="shared" si="8"/>
        <v>53942</v>
      </c>
      <c r="G35" s="141">
        <f t="shared" si="9"/>
        <v>0</v>
      </c>
      <c r="H35" s="141">
        <f t="shared" si="10"/>
        <v>0</v>
      </c>
      <c r="I35" s="141">
        <f t="shared" si="11"/>
        <v>0</v>
      </c>
      <c r="J35" s="143" t="s">
        <v>402</v>
      </c>
      <c r="K35" s="143" t="s">
        <v>417</v>
      </c>
      <c r="L35" s="141">
        <v>0</v>
      </c>
      <c r="M35" s="141">
        <v>53942</v>
      </c>
      <c r="N35" s="141">
        <f t="shared" si="12"/>
        <v>53942</v>
      </c>
      <c r="O35" s="141">
        <v>0</v>
      </c>
      <c r="P35" s="141">
        <v>0</v>
      </c>
      <c r="Q35" s="141">
        <f t="shared" si="13"/>
        <v>0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117</v>
      </c>
      <c r="B36" s="140" t="s">
        <v>354</v>
      </c>
      <c r="C36" s="142" t="s">
        <v>388</v>
      </c>
      <c r="D36" s="141">
        <f t="shared" si="6"/>
        <v>0</v>
      </c>
      <c r="E36" s="141">
        <f t="shared" si="7"/>
        <v>39575</v>
      </c>
      <c r="F36" s="141">
        <f t="shared" si="8"/>
        <v>39575</v>
      </c>
      <c r="G36" s="141">
        <f t="shared" si="9"/>
        <v>0</v>
      </c>
      <c r="H36" s="141">
        <f t="shared" si="10"/>
        <v>15437</v>
      </c>
      <c r="I36" s="141">
        <f t="shared" si="11"/>
        <v>15437</v>
      </c>
      <c r="J36" s="143" t="s">
        <v>405</v>
      </c>
      <c r="K36" s="143" t="s">
        <v>420</v>
      </c>
      <c r="L36" s="141">
        <v>0</v>
      </c>
      <c r="M36" s="141">
        <v>10160</v>
      </c>
      <c r="N36" s="141">
        <f t="shared" si="12"/>
        <v>10160</v>
      </c>
      <c r="O36" s="141">
        <v>0</v>
      </c>
      <c r="P36" s="141">
        <v>0</v>
      </c>
      <c r="Q36" s="141">
        <f t="shared" si="13"/>
        <v>0</v>
      </c>
      <c r="R36" s="143" t="s">
        <v>397</v>
      </c>
      <c r="S36" s="143" t="s">
        <v>412</v>
      </c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15437</v>
      </c>
      <c r="Y36" s="141">
        <f t="shared" si="15"/>
        <v>15437</v>
      </c>
      <c r="Z36" s="143" t="s">
        <v>410</v>
      </c>
      <c r="AA36" s="141" t="s">
        <v>425</v>
      </c>
      <c r="AB36" s="141">
        <v>0</v>
      </c>
      <c r="AC36" s="141">
        <v>29415</v>
      </c>
      <c r="AD36" s="141">
        <f t="shared" si="16"/>
        <v>29415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117</v>
      </c>
      <c r="B37" s="140" t="s">
        <v>355</v>
      </c>
      <c r="C37" s="142" t="s">
        <v>389</v>
      </c>
      <c r="D37" s="141">
        <f t="shared" si="6"/>
        <v>0</v>
      </c>
      <c r="E37" s="141">
        <f t="shared" si="7"/>
        <v>52524</v>
      </c>
      <c r="F37" s="141">
        <f t="shared" si="8"/>
        <v>52524</v>
      </c>
      <c r="G37" s="141">
        <f t="shared" si="9"/>
        <v>0</v>
      </c>
      <c r="H37" s="141">
        <f t="shared" si="10"/>
        <v>11414</v>
      </c>
      <c r="I37" s="141">
        <f t="shared" si="11"/>
        <v>11414</v>
      </c>
      <c r="J37" s="143" t="s">
        <v>402</v>
      </c>
      <c r="K37" s="143" t="s">
        <v>432</v>
      </c>
      <c r="L37" s="141">
        <v>0</v>
      </c>
      <c r="M37" s="141">
        <v>27523</v>
      </c>
      <c r="N37" s="141">
        <f t="shared" si="12"/>
        <v>27523</v>
      </c>
      <c r="O37" s="141">
        <v>0</v>
      </c>
      <c r="P37" s="141">
        <v>0</v>
      </c>
      <c r="Q37" s="141">
        <f t="shared" si="13"/>
        <v>0</v>
      </c>
      <c r="R37" s="143" t="s">
        <v>403</v>
      </c>
      <c r="S37" s="143" t="s">
        <v>418</v>
      </c>
      <c r="T37" s="141">
        <v>0</v>
      </c>
      <c r="U37" s="141">
        <v>25001</v>
      </c>
      <c r="V37" s="141">
        <f t="shared" si="14"/>
        <v>25001</v>
      </c>
      <c r="W37" s="141">
        <v>0</v>
      </c>
      <c r="X37" s="141">
        <v>11414</v>
      </c>
      <c r="Y37" s="141">
        <f t="shared" si="15"/>
        <v>11414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117</v>
      </c>
      <c r="B38" s="140" t="s">
        <v>356</v>
      </c>
      <c r="C38" s="142" t="s">
        <v>390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3"/>
      <c r="K38" s="143"/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0</v>
      </c>
      <c r="Q38" s="141">
        <f t="shared" si="13"/>
        <v>0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117</v>
      </c>
      <c r="B39" s="140" t="s">
        <v>357</v>
      </c>
      <c r="C39" s="142" t="s">
        <v>391</v>
      </c>
      <c r="D39" s="141">
        <f t="shared" si="6"/>
        <v>880</v>
      </c>
      <c r="E39" s="141">
        <f t="shared" si="7"/>
        <v>37228</v>
      </c>
      <c r="F39" s="141">
        <f t="shared" si="8"/>
        <v>38108</v>
      </c>
      <c r="G39" s="141">
        <f t="shared" si="9"/>
        <v>0</v>
      </c>
      <c r="H39" s="141">
        <f t="shared" si="10"/>
        <v>16857</v>
      </c>
      <c r="I39" s="141">
        <f t="shared" si="11"/>
        <v>16857</v>
      </c>
      <c r="J39" s="143" t="s">
        <v>400</v>
      </c>
      <c r="K39" s="143" t="s">
        <v>415</v>
      </c>
      <c r="L39" s="141">
        <v>880</v>
      </c>
      <c r="M39" s="141">
        <v>37228</v>
      </c>
      <c r="N39" s="141">
        <f t="shared" si="12"/>
        <v>38108</v>
      </c>
      <c r="O39" s="141">
        <v>0</v>
      </c>
      <c r="P39" s="141">
        <v>0</v>
      </c>
      <c r="Q39" s="141">
        <f t="shared" si="13"/>
        <v>0</v>
      </c>
      <c r="R39" s="143" t="s">
        <v>406</v>
      </c>
      <c r="S39" s="143" t="s">
        <v>421</v>
      </c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16857</v>
      </c>
      <c r="Y39" s="141">
        <f t="shared" si="15"/>
        <v>16857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117</v>
      </c>
      <c r="B40" s="140" t="s">
        <v>358</v>
      </c>
      <c r="C40" s="142" t="s">
        <v>392</v>
      </c>
      <c r="D40" s="141">
        <f t="shared" si="6"/>
        <v>0</v>
      </c>
      <c r="E40" s="141">
        <f t="shared" si="7"/>
        <v>18031</v>
      </c>
      <c r="F40" s="141">
        <f t="shared" si="8"/>
        <v>18031</v>
      </c>
      <c r="G40" s="141">
        <f t="shared" si="9"/>
        <v>0</v>
      </c>
      <c r="H40" s="141">
        <f t="shared" si="10"/>
        <v>8466</v>
      </c>
      <c r="I40" s="141">
        <f t="shared" si="11"/>
        <v>8466</v>
      </c>
      <c r="J40" s="143" t="s">
        <v>400</v>
      </c>
      <c r="K40" s="143" t="s">
        <v>415</v>
      </c>
      <c r="L40" s="141">
        <v>0</v>
      </c>
      <c r="M40" s="141">
        <v>18031</v>
      </c>
      <c r="N40" s="141">
        <f t="shared" si="12"/>
        <v>18031</v>
      </c>
      <c r="O40" s="141">
        <v>0</v>
      </c>
      <c r="P40" s="141">
        <v>0</v>
      </c>
      <c r="Q40" s="141">
        <f t="shared" si="13"/>
        <v>0</v>
      </c>
      <c r="R40" s="143" t="s">
        <v>406</v>
      </c>
      <c r="S40" s="143" t="s">
        <v>421</v>
      </c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8466</v>
      </c>
      <c r="Y40" s="141">
        <f t="shared" si="15"/>
        <v>8466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117</v>
      </c>
      <c r="B41" s="140" t="s">
        <v>359</v>
      </c>
      <c r="C41" s="142" t="s">
        <v>393</v>
      </c>
      <c r="D41" s="141">
        <f t="shared" si="6"/>
        <v>1297</v>
      </c>
      <c r="E41" s="141">
        <f t="shared" si="7"/>
        <v>83600</v>
      </c>
      <c r="F41" s="141">
        <f t="shared" si="8"/>
        <v>84897</v>
      </c>
      <c r="G41" s="141">
        <f t="shared" si="9"/>
        <v>0</v>
      </c>
      <c r="H41" s="141">
        <f t="shared" si="10"/>
        <v>0</v>
      </c>
      <c r="I41" s="141">
        <f t="shared" si="11"/>
        <v>0</v>
      </c>
      <c r="J41" s="143" t="s">
        <v>426</v>
      </c>
      <c r="K41" s="143" t="s">
        <v>416</v>
      </c>
      <c r="L41" s="141">
        <v>264</v>
      </c>
      <c r="M41" s="141">
        <v>7014</v>
      </c>
      <c r="N41" s="141">
        <f t="shared" si="12"/>
        <v>7278</v>
      </c>
      <c r="O41" s="141">
        <v>0</v>
      </c>
      <c r="P41" s="141">
        <v>0</v>
      </c>
      <c r="Q41" s="141">
        <f t="shared" si="13"/>
        <v>0</v>
      </c>
      <c r="R41" s="143" t="s">
        <v>400</v>
      </c>
      <c r="S41" s="143" t="s">
        <v>415</v>
      </c>
      <c r="T41" s="141">
        <v>1033</v>
      </c>
      <c r="U41" s="141">
        <v>76586</v>
      </c>
      <c r="V41" s="141">
        <f t="shared" si="14"/>
        <v>77619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441</v>
      </c>
      <c r="B7" s="140" t="s">
        <v>439</v>
      </c>
      <c r="C7" s="139" t="s">
        <v>440</v>
      </c>
      <c r="D7" s="141">
        <f>SUM(D8:D22)</f>
        <v>2330209</v>
      </c>
      <c r="E7" s="141">
        <f>SUM(E8:E22)</f>
        <v>725114</v>
      </c>
      <c r="F7" s="144"/>
      <c r="G7" s="143" t="s">
        <v>436</v>
      </c>
      <c r="H7" s="141">
        <f>SUM(H8:H22)</f>
        <v>1011694</v>
      </c>
      <c r="I7" s="141">
        <f>SUM(I8:I22)</f>
        <v>390842</v>
      </c>
      <c r="J7" s="144"/>
      <c r="K7" s="143" t="s">
        <v>436</v>
      </c>
      <c r="L7" s="141">
        <f>SUM(L8:L22)</f>
        <v>603055</v>
      </c>
      <c r="M7" s="141">
        <f>SUM(M8:M22)</f>
        <v>206095</v>
      </c>
      <c r="N7" s="144"/>
      <c r="O7" s="143" t="s">
        <v>436</v>
      </c>
      <c r="P7" s="141">
        <f>SUM(P8:P22)</f>
        <v>404996</v>
      </c>
      <c r="Q7" s="141">
        <f>SUM(Q8:Q22)</f>
        <v>90788</v>
      </c>
      <c r="R7" s="144"/>
      <c r="S7" s="143" t="s">
        <v>436</v>
      </c>
      <c r="T7" s="141">
        <f>SUM(T8:T22)</f>
        <v>141074</v>
      </c>
      <c r="U7" s="141">
        <f>SUM(U8:U22)</f>
        <v>25102</v>
      </c>
      <c r="V7" s="144"/>
      <c r="W7" s="143" t="s">
        <v>436</v>
      </c>
      <c r="X7" s="141">
        <f>SUM(X8:X22)</f>
        <v>67134</v>
      </c>
      <c r="Y7" s="141">
        <f>SUM(Y8:Y22)</f>
        <v>12287</v>
      </c>
      <c r="Z7" s="144"/>
      <c r="AA7" s="143" t="s">
        <v>436</v>
      </c>
      <c r="AB7" s="141">
        <f>SUM(AB8:AB22)</f>
        <v>40306</v>
      </c>
      <c r="AC7" s="141">
        <f>SUM(AC8:AC22)</f>
        <v>0</v>
      </c>
      <c r="AD7" s="144"/>
      <c r="AE7" s="143" t="s">
        <v>436</v>
      </c>
      <c r="AF7" s="141">
        <f>SUM(AF8:AF22)</f>
        <v>11601</v>
      </c>
      <c r="AG7" s="141">
        <f>SUM(AG8:AG22)</f>
        <v>0</v>
      </c>
      <c r="AH7" s="144"/>
      <c r="AI7" s="143" t="s">
        <v>436</v>
      </c>
      <c r="AJ7" s="141">
        <f>SUM(AJ8:AJ22)</f>
        <v>16827</v>
      </c>
      <c r="AK7" s="141">
        <f>SUM(AK8:AK22)</f>
        <v>0</v>
      </c>
      <c r="AL7" s="144"/>
      <c r="AM7" s="143" t="s">
        <v>436</v>
      </c>
      <c r="AN7" s="141">
        <f>SUM(AN8:AN22)</f>
        <v>33522</v>
      </c>
      <c r="AO7" s="141">
        <f>SUM(AO8:AO22)</f>
        <v>0</v>
      </c>
      <c r="AP7" s="144"/>
      <c r="AQ7" s="143" t="s">
        <v>436</v>
      </c>
      <c r="AR7" s="141">
        <f>SUM(AR8:AR22)</f>
        <v>0</v>
      </c>
      <c r="AS7" s="141">
        <f>SUM(AS8:AS22)</f>
        <v>0</v>
      </c>
      <c r="AT7" s="144"/>
      <c r="AU7" s="143" t="s">
        <v>436</v>
      </c>
      <c r="AV7" s="141">
        <f>SUM(AV8:AV22)</f>
        <v>0</v>
      </c>
      <c r="AW7" s="141">
        <f>SUM(AW8:AW22)</f>
        <v>0</v>
      </c>
      <c r="AX7" s="144"/>
      <c r="AY7" s="143" t="s">
        <v>436</v>
      </c>
      <c r="AZ7" s="141">
        <f>SUM(AZ8:AZ22)</f>
        <v>0</v>
      </c>
      <c r="BA7" s="141">
        <f>SUM(BA8:BA22)</f>
        <v>0</v>
      </c>
      <c r="BB7" s="144"/>
      <c r="BC7" s="143" t="s">
        <v>436</v>
      </c>
      <c r="BD7" s="141">
        <f>SUM(BD8:BD22)</f>
        <v>0</v>
      </c>
      <c r="BE7" s="141">
        <f>SUM(BE8:BE22)</f>
        <v>0</v>
      </c>
      <c r="BF7" s="144"/>
      <c r="BG7" s="143" t="s">
        <v>436</v>
      </c>
      <c r="BH7" s="141">
        <f>SUM(BH8:BH22)</f>
        <v>0</v>
      </c>
      <c r="BI7" s="141">
        <f>SUM(BI8:BI22)</f>
        <v>0</v>
      </c>
      <c r="BJ7" s="144"/>
      <c r="BK7" s="143" t="s">
        <v>436</v>
      </c>
      <c r="BL7" s="141">
        <f>SUM(BL8:BL22)</f>
        <v>0</v>
      </c>
      <c r="BM7" s="141">
        <f>SUM(BM8:BM22)</f>
        <v>0</v>
      </c>
      <c r="BN7" s="144"/>
      <c r="BO7" s="143" t="s">
        <v>436</v>
      </c>
      <c r="BP7" s="141">
        <f>SUM(BP8:BP22)</f>
        <v>0</v>
      </c>
      <c r="BQ7" s="141">
        <f>SUM(BQ8:BQ22)</f>
        <v>0</v>
      </c>
      <c r="BR7" s="144"/>
      <c r="BS7" s="143" t="s">
        <v>436</v>
      </c>
      <c r="BT7" s="141">
        <f>SUM(BT8:BT22)</f>
        <v>0</v>
      </c>
      <c r="BU7" s="141">
        <f>SUM(BU8:BU22)</f>
        <v>0</v>
      </c>
      <c r="BV7" s="144"/>
      <c r="BW7" s="143" t="s">
        <v>436</v>
      </c>
      <c r="BX7" s="141">
        <f>SUM(BX8:BX22)</f>
        <v>0</v>
      </c>
      <c r="BY7" s="141">
        <f>SUM(BY8:BY22)</f>
        <v>0</v>
      </c>
      <c r="BZ7" s="144"/>
      <c r="CA7" s="143" t="s">
        <v>436</v>
      </c>
      <c r="CB7" s="141">
        <f>SUM(CB8:CB22)</f>
        <v>0</v>
      </c>
      <c r="CC7" s="141">
        <f>SUM(CC8:CC22)</f>
        <v>0</v>
      </c>
      <c r="CD7" s="144"/>
      <c r="CE7" s="143" t="s">
        <v>436</v>
      </c>
      <c r="CF7" s="141">
        <f>SUM(CF8:CF22)</f>
        <v>0</v>
      </c>
      <c r="CG7" s="141">
        <f>SUM(CG8:CG22)</f>
        <v>0</v>
      </c>
      <c r="CH7" s="144"/>
      <c r="CI7" s="143" t="s">
        <v>436</v>
      </c>
      <c r="CJ7" s="141">
        <f>SUM(CJ8:CJ22)</f>
        <v>0</v>
      </c>
      <c r="CK7" s="141">
        <f>SUM(CK8:CK22)</f>
        <v>0</v>
      </c>
      <c r="CL7" s="144"/>
      <c r="CM7" s="143" t="s">
        <v>436</v>
      </c>
      <c r="CN7" s="141">
        <f>SUM(CN8:CN22)</f>
        <v>0</v>
      </c>
      <c r="CO7" s="141">
        <f>SUM(CO8:CO22)</f>
        <v>0</v>
      </c>
      <c r="CP7" s="144"/>
      <c r="CQ7" s="143" t="s">
        <v>436</v>
      </c>
      <c r="CR7" s="141">
        <f>SUM(CR8:CR22)</f>
        <v>0</v>
      </c>
      <c r="CS7" s="141">
        <f>SUM(CS8:CS22)</f>
        <v>0</v>
      </c>
      <c r="CT7" s="144"/>
      <c r="CU7" s="143" t="s">
        <v>436</v>
      </c>
      <c r="CV7" s="141">
        <f>SUM(CV8:CV22)</f>
        <v>0</v>
      </c>
      <c r="CW7" s="141">
        <f>SUM(CW8:CW22)</f>
        <v>0</v>
      </c>
      <c r="CX7" s="144"/>
      <c r="CY7" s="143" t="s">
        <v>436</v>
      </c>
      <c r="CZ7" s="141">
        <f>SUM(CZ8:CZ22)</f>
        <v>0</v>
      </c>
      <c r="DA7" s="141">
        <f>SUM(DA8:DA22)</f>
        <v>0</v>
      </c>
      <c r="DB7" s="144"/>
      <c r="DC7" s="143" t="s">
        <v>436</v>
      </c>
      <c r="DD7" s="141">
        <f>SUM(DD8:DD22)</f>
        <v>0</v>
      </c>
      <c r="DE7" s="141">
        <f>SUM(DE8:DE22)</f>
        <v>0</v>
      </c>
      <c r="DF7" s="144"/>
      <c r="DG7" s="143" t="s">
        <v>436</v>
      </c>
      <c r="DH7" s="141">
        <f>SUM(DH8:DH22)</f>
        <v>0</v>
      </c>
      <c r="DI7" s="141">
        <f>SUM(DI8:DI22)</f>
        <v>0</v>
      </c>
      <c r="DJ7" s="144"/>
      <c r="DK7" s="143" t="s">
        <v>436</v>
      </c>
      <c r="DL7" s="141">
        <f>SUM(DL8:DL22)</f>
        <v>0</v>
      </c>
      <c r="DM7" s="141">
        <f>SUM(DM8:DM22)</f>
        <v>0</v>
      </c>
      <c r="DN7" s="144"/>
      <c r="DO7" s="143" t="s">
        <v>436</v>
      </c>
      <c r="DP7" s="141">
        <f>SUM(DP8:DP22)</f>
        <v>0</v>
      </c>
      <c r="DQ7" s="141">
        <f>SUM(DQ8:DQ22)</f>
        <v>0</v>
      </c>
      <c r="DR7" s="144"/>
      <c r="DS7" s="143" t="s">
        <v>436</v>
      </c>
      <c r="DT7" s="141">
        <f>SUM(DT8:DT22)</f>
        <v>0</v>
      </c>
      <c r="DU7" s="141">
        <f>SUM(DU8:DU22)</f>
        <v>0</v>
      </c>
    </row>
    <row r="8" spans="1:125" ht="12" customHeight="1">
      <c r="A8" s="142" t="s">
        <v>117</v>
      </c>
      <c r="B8" s="140" t="s">
        <v>396</v>
      </c>
      <c r="C8" s="142" t="s">
        <v>411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125373</v>
      </c>
      <c r="F8" s="145">
        <v>39211</v>
      </c>
      <c r="G8" s="143" t="s">
        <v>369</v>
      </c>
      <c r="H8" s="141">
        <v>0</v>
      </c>
      <c r="I8" s="141">
        <v>69880</v>
      </c>
      <c r="J8" s="145">
        <v>39212</v>
      </c>
      <c r="K8" s="143" t="s">
        <v>370</v>
      </c>
      <c r="L8" s="141">
        <v>0</v>
      </c>
      <c r="M8" s="141">
        <v>55493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117</v>
      </c>
      <c r="B9" s="140" t="s">
        <v>397</v>
      </c>
      <c r="C9" s="142" t="s">
        <v>412</v>
      </c>
      <c r="D9" s="141">
        <f aca="true" t="shared" si="0" ref="D9:D22">SUM(H9,L9,P9,T9,X9,AB9,AF9,AJ9,AN9,AR9,AV9,AZ9,BD9,BH9,BL9,BP9,BT9,BX9,CB9,CF9,CJ9,CN9,CR9,CV9,CZ9,DD9,DH9,DL9,DP9,DT9)</f>
        <v>0</v>
      </c>
      <c r="E9" s="141">
        <f aca="true" t="shared" si="1" ref="E9:E22">SUM(I9,M9,Q9,U9,Y9,AC9,AG9,AK9,AO9,AS9,AW9,BA9,BE9,BI9,BM9,BQ9,BU9,BY9,CC9,CG9,CK9,CO9,CS9,CW9,DA9,DE9,DI9,DM9,DQ9,DU9)</f>
        <v>141295</v>
      </c>
      <c r="F9" s="145">
        <v>39205</v>
      </c>
      <c r="G9" s="143" t="s">
        <v>364</v>
      </c>
      <c r="H9" s="141">
        <v>0</v>
      </c>
      <c r="I9" s="141">
        <v>56156</v>
      </c>
      <c r="J9" s="145">
        <v>39381</v>
      </c>
      <c r="K9" s="143" t="s">
        <v>382</v>
      </c>
      <c r="L9" s="141">
        <v>0</v>
      </c>
      <c r="M9" s="141">
        <v>39452</v>
      </c>
      <c r="N9" s="145">
        <v>39201</v>
      </c>
      <c r="O9" s="143" t="s">
        <v>360</v>
      </c>
      <c r="P9" s="141">
        <v>0</v>
      </c>
      <c r="Q9" s="141">
        <v>30250</v>
      </c>
      <c r="R9" s="145">
        <v>39410</v>
      </c>
      <c r="S9" s="143" t="s">
        <v>388</v>
      </c>
      <c r="T9" s="141">
        <v>0</v>
      </c>
      <c r="U9" s="141">
        <v>15437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117</v>
      </c>
      <c r="B10" s="140" t="s">
        <v>398</v>
      </c>
      <c r="C10" s="142" t="s">
        <v>413</v>
      </c>
      <c r="D10" s="141">
        <f t="shared" si="0"/>
        <v>73355</v>
      </c>
      <c r="E10" s="141">
        <f t="shared" si="1"/>
        <v>53022</v>
      </c>
      <c r="F10" s="145">
        <v>39402</v>
      </c>
      <c r="G10" s="143" t="s">
        <v>385</v>
      </c>
      <c r="H10" s="141">
        <v>32038</v>
      </c>
      <c r="I10" s="141">
        <v>23068</v>
      </c>
      <c r="J10" s="145">
        <v>39403</v>
      </c>
      <c r="K10" s="143" t="s">
        <v>386</v>
      </c>
      <c r="L10" s="141">
        <v>17905</v>
      </c>
      <c r="M10" s="141">
        <v>12471</v>
      </c>
      <c r="N10" s="145">
        <v>39387</v>
      </c>
      <c r="O10" s="143" t="s">
        <v>383</v>
      </c>
      <c r="P10" s="141">
        <v>23412</v>
      </c>
      <c r="Q10" s="141">
        <v>17483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117</v>
      </c>
      <c r="B11" s="140" t="s">
        <v>399</v>
      </c>
      <c r="C11" s="142" t="s">
        <v>414</v>
      </c>
      <c r="D11" s="141">
        <f t="shared" si="0"/>
        <v>346310</v>
      </c>
      <c r="E11" s="141">
        <f t="shared" si="1"/>
        <v>0</v>
      </c>
      <c r="F11" s="145">
        <v>39204</v>
      </c>
      <c r="G11" s="143" t="s">
        <v>363</v>
      </c>
      <c r="H11" s="141">
        <v>148068</v>
      </c>
      <c r="I11" s="141">
        <v>0</v>
      </c>
      <c r="J11" s="145">
        <v>39211</v>
      </c>
      <c r="K11" s="143" t="s">
        <v>369</v>
      </c>
      <c r="L11" s="141">
        <v>106828</v>
      </c>
      <c r="M11" s="141">
        <v>0</v>
      </c>
      <c r="N11" s="145">
        <v>39212</v>
      </c>
      <c r="O11" s="143" t="s">
        <v>370</v>
      </c>
      <c r="P11" s="141">
        <v>91414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117</v>
      </c>
      <c r="B12" s="140" t="s">
        <v>400</v>
      </c>
      <c r="C12" s="142" t="s">
        <v>415</v>
      </c>
      <c r="D12" s="141">
        <f t="shared" si="0"/>
        <v>617489</v>
      </c>
      <c r="E12" s="141">
        <f t="shared" si="1"/>
        <v>0</v>
      </c>
      <c r="F12" s="145">
        <v>39210</v>
      </c>
      <c r="G12" s="143" t="s">
        <v>368</v>
      </c>
      <c r="H12" s="141">
        <v>231999</v>
      </c>
      <c r="I12" s="141">
        <v>0</v>
      </c>
      <c r="J12" s="145">
        <v>39208</v>
      </c>
      <c r="K12" s="143" t="s">
        <v>366</v>
      </c>
      <c r="L12" s="141">
        <v>136391</v>
      </c>
      <c r="M12" s="141">
        <v>0</v>
      </c>
      <c r="N12" s="145">
        <v>39209</v>
      </c>
      <c r="O12" s="143" t="s">
        <v>367</v>
      </c>
      <c r="P12" s="141">
        <v>112339</v>
      </c>
      <c r="Q12" s="141">
        <v>0</v>
      </c>
      <c r="R12" s="145">
        <v>39428</v>
      </c>
      <c r="S12" s="143" t="s">
        <v>393</v>
      </c>
      <c r="T12" s="141">
        <v>80621</v>
      </c>
      <c r="U12" s="141">
        <v>0</v>
      </c>
      <c r="V12" s="145">
        <v>39428</v>
      </c>
      <c r="W12" s="143" t="s">
        <v>391</v>
      </c>
      <c r="X12" s="141">
        <v>38108</v>
      </c>
      <c r="Y12" s="141">
        <v>0</v>
      </c>
      <c r="Z12" s="145">
        <v>39427</v>
      </c>
      <c r="AA12" s="143" t="s">
        <v>392</v>
      </c>
      <c r="AB12" s="141">
        <v>18031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117</v>
      </c>
      <c r="B13" s="140" t="s">
        <v>401</v>
      </c>
      <c r="C13" s="142" t="s">
        <v>416</v>
      </c>
      <c r="D13" s="141">
        <f t="shared" si="0"/>
        <v>34361</v>
      </c>
      <c r="E13" s="141">
        <f t="shared" si="1"/>
        <v>0</v>
      </c>
      <c r="F13" s="145">
        <v>39210</v>
      </c>
      <c r="G13" s="143" t="s">
        <v>368</v>
      </c>
      <c r="H13" s="141">
        <v>25078</v>
      </c>
      <c r="I13" s="141">
        <v>0</v>
      </c>
      <c r="J13" s="145">
        <v>39428</v>
      </c>
      <c r="K13" s="143" t="s">
        <v>393</v>
      </c>
      <c r="L13" s="141">
        <v>9283</v>
      </c>
      <c r="M13" s="141">
        <v>0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117</v>
      </c>
      <c r="B14" s="140" t="s">
        <v>402</v>
      </c>
      <c r="C14" s="142" t="s">
        <v>417</v>
      </c>
      <c r="D14" s="141">
        <f t="shared" si="0"/>
        <v>81465</v>
      </c>
      <c r="E14" s="141">
        <f t="shared" si="1"/>
        <v>0</v>
      </c>
      <c r="F14" s="145">
        <v>39405</v>
      </c>
      <c r="G14" s="143" t="s">
        <v>437</v>
      </c>
      <c r="H14" s="141">
        <v>53942</v>
      </c>
      <c r="I14" s="141">
        <v>0</v>
      </c>
      <c r="J14" s="145">
        <v>39411</v>
      </c>
      <c r="K14" s="143" t="s">
        <v>389</v>
      </c>
      <c r="L14" s="141">
        <v>27523</v>
      </c>
      <c r="M14" s="141">
        <v>0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117</v>
      </c>
      <c r="B15" s="140" t="s">
        <v>403</v>
      </c>
      <c r="C15" s="142" t="s">
        <v>418</v>
      </c>
      <c r="D15" s="141">
        <f t="shared" si="0"/>
        <v>277901</v>
      </c>
      <c r="E15" s="141">
        <f t="shared" si="1"/>
        <v>93864</v>
      </c>
      <c r="F15" s="145">
        <v>39206</v>
      </c>
      <c r="G15" s="143" t="s">
        <v>365</v>
      </c>
      <c r="H15" s="141">
        <v>196067</v>
      </c>
      <c r="I15" s="141">
        <v>46118</v>
      </c>
      <c r="J15" s="145">
        <v>39401</v>
      </c>
      <c r="K15" s="143" t="s">
        <v>384</v>
      </c>
      <c r="L15" s="141">
        <v>56833</v>
      </c>
      <c r="M15" s="141">
        <v>36332</v>
      </c>
      <c r="N15" s="145">
        <v>39411</v>
      </c>
      <c r="O15" s="143" t="s">
        <v>389</v>
      </c>
      <c r="P15" s="141">
        <v>25001</v>
      </c>
      <c r="Q15" s="141">
        <v>11414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117</v>
      </c>
      <c r="B16" s="140" t="s">
        <v>404</v>
      </c>
      <c r="C16" s="142" t="s">
        <v>419</v>
      </c>
      <c r="D16" s="141">
        <f t="shared" si="0"/>
        <v>55928</v>
      </c>
      <c r="E16" s="141">
        <f t="shared" si="1"/>
        <v>137796</v>
      </c>
      <c r="F16" s="145">
        <v>39202</v>
      </c>
      <c r="G16" s="143" t="s">
        <v>361</v>
      </c>
      <c r="H16" s="141">
        <v>47936</v>
      </c>
      <c r="I16" s="141">
        <v>118105</v>
      </c>
      <c r="J16" s="145">
        <v>39301</v>
      </c>
      <c r="K16" s="143" t="s">
        <v>371</v>
      </c>
      <c r="L16" s="141">
        <v>7992</v>
      </c>
      <c r="M16" s="141">
        <v>19691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117</v>
      </c>
      <c r="B17" s="140" t="s">
        <v>405</v>
      </c>
      <c r="C17" s="142" t="s">
        <v>420</v>
      </c>
      <c r="D17" s="141">
        <f t="shared" si="0"/>
        <v>50564</v>
      </c>
      <c r="E17" s="141">
        <f t="shared" si="1"/>
        <v>0</v>
      </c>
      <c r="F17" s="145">
        <v>39386</v>
      </c>
      <c r="G17" s="143" t="s">
        <v>382</v>
      </c>
      <c r="H17" s="141">
        <v>40404</v>
      </c>
      <c r="I17" s="141">
        <v>0</v>
      </c>
      <c r="J17" s="145">
        <v>39410</v>
      </c>
      <c r="K17" s="143" t="s">
        <v>388</v>
      </c>
      <c r="L17" s="141">
        <v>10160</v>
      </c>
      <c r="M17" s="141">
        <v>0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117</v>
      </c>
      <c r="B18" s="140" t="s">
        <v>406</v>
      </c>
      <c r="C18" s="142" t="s">
        <v>421</v>
      </c>
      <c r="D18" s="141">
        <f t="shared" si="0"/>
        <v>0</v>
      </c>
      <c r="E18" s="141">
        <f t="shared" si="1"/>
        <v>77865</v>
      </c>
      <c r="F18" s="145">
        <v>39208</v>
      </c>
      <c r="G18" s="143" t="s">
        <v>366</v>
      </c>
      <c r="H18" s="141">
        <v>0</v>
      </c>
      <c r="I18" s="141">
        <v>52010</v>
      </c>
      <c r="J18" s="145">
        <v>39424</v>
      </c>
      <c r="K18" s="143" t="s">
        <v>391</v>
      </c>
      <c r="L18" s="141">
        <v>0</v>
      </c>
      <c r="M18" s="141">
        <v>17389</v>
      </c>
      <c r="N18" s="145">
        <v>39427</v>
      </c>
      <c r="O18" s="143" t="s">
        <v>392</v>
      </c>
      <c r="P18" s="141">
        <v>0</v>
      </c>
      <c r="Q18" s="141">
        <v>8466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117</v>
      </c>
      <c r="B19" s="140" t="s">
        <v>407</v>
      </c>
      <c r="C19" s="142" t="s">
        <v>422</v>
      </c>
      <c r="D19" s="141">
        <f t="shared" si="0"/>
        <v>95486</v>
      </c>
      <c r="E19" s="141">
        <f t="shared" si="1"/>
        <v>34370</v>
      </c>
      <c r="F19" s="145">
        <v>39341</v>
      </c>
      <c r="G19" s="143" t="s">
        <v>378</v>
      </c>
      <c r="H19" s="141">
        <v>31821</v>
      </c>
      <c r="I19" s="141">
        <v>9803</v>
      </c>
      <c r="J19" s="145">
        <v>39344</v>
      </c>
      <c r="K19" s="143" t="s">
        <v>379</v>
      </c>
      <c r="L19" s="141">
        <v>20432</v>
      </c>
      <c r="M19" s="141">
        <v>9023</v>
      </c>
      <c r="N19" s="145">
        <v>39363</v>
      </c>
      <c r="O19" s="143" t="s">
        <v>380</v>
      </c>
      <c r="P19" s="141">
        <v>35437</v>
      </c>
      <c r="Q19" s="141">
        <v>9589</v>
      </c>
      <c r="R19" s="145">
        <v>39364</v>
      </c>
      <c r="S19" s="143" t="s">
        <v>381</v>
      </c>
      <c r="T19" s="141">
        <v>2672</v>
      </c>
      <c r="U19" s="141">
        <v>559</v>
      </c>
      <c r="V19" s="145">
        <v>39386</v>
      </c>
      <c r="W19" s="143" t="s">
        <v>382</v>
      </c>
      <c r="X19" s="141">
        <v>5124</v>
      </c>
      <c r="Y19" s="141">
        <v>5396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117</v>
      </c>
      <c r="B20" s="140" t="s">
        <v>408</v>
      </c>
      <c r="C20" s="142" t="s">
        <v>423</v>
      </c>
      <c r="D20" s="141">
        <f t="shared" si="0"/>
        <v>434346</v>
      </c>
      <c r="E20" s="141">
        <f t="shared" si="1"/>
        <v>0</v>
      </c>
      <c r="F20" s="145">
        <v>39202</v>
      </c>
      <c r="G20" s="143" t="s">
        <v>361</v>
      </c>
      <c r="H20" s="141">
        <v>113017</v>
      </c>
      <c r="I20" s="141">
        <v>0</v>
      </c>
      <c r="J20" s="145">
        <v>39203</v>
      </c>
      <c r="K20" s="143" t="s">
        <v>362</v>
      </c>
      <c r="L20" s="141">
        <v>160449</v>
      </c>
      <c r="M20" s="141">
        <v>0</v>
      </c>
      <c r="N20" s="145">
        <v>39301</v>
      </c>
      <c r="O20" s="143" t="s">
        <v>371</v>
      </c>
      <c r="P20" s="141">
        <v>26108</v>
      </c>
      <c r="Q20" s="141">
        <v>0</v>
      </c>
      <c r="R20" s="145">
        <v>39302</v>
      </c>
      <c r="S20" s="143" t="s">
        <v>372</v>
      </c>
      <c r="T20" s="141">
        <v>27436</v>
      </c>
      <c r="U20" s="141">
        <v>0</v>
      </c>
      <c r="V20" s="145">
        <v>39303</v>
      </c>
      <c r="W20" s="143" t="s">
        <v>373</v>
      </c>
      <c r="X20" s="141">
        <v>23111</v>
      </c>
      <c r="Y20" s="141">
        <v>0</v>
      </c>
      <c r="Z20" s="145">
        <v>39304</v>
      </c>
      <c r="AA20" s="143" t="s">
        <v>374</v>
      </c>
      <c r="AB20" s="141">
        <v>22275</v>
      </c>
      <c r="AC20" s="141">
        <v>0</v>
      </c>
      <c r="AD20" s="145">
        <v>39305</v>
      </c>
      <c r="AE20" s="143" t="s">
        <v>375</v>
      </c>
      <c r="AF20" s="141">
        <v>11601</v>
      </c>
      <c r="AG20" s="141">
        <v>0</v>
      </c>
      <c r="AH20" s="145">
        <v>39306</v>
      </c>
      <c r="AI20" s="143" t="s">
        <v>376</v>
      </c>
      <c r="AJ20" s="141">
        <v>16827</v>
      </c>
      <c r="AK20" s="141">
        <v>0</v>
      </c>
      <c r="AL20" s="145">
        <v>39307</v>
      </c>
      <c r="AM20" s="143" t="s">
        <v>377</v>
      </c>
      <c r="AN20" s="141">
        <v>33522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117</v>
      </c>
      <c r="B21" s="140" t="s">
        <v>409</v>
      </c>
      <c r="C21" s="142" t="s">
        <v>424</v>
      </c>
      <c r="D21" s="141">
        <f t="shared" si="0"/>
        <v>7251</v>
      </c>
      <c r="E21" s="141">
        <f t="shared" si="1"/>
        <v>61529</v>
      </c>
      <c r="F21" s="145">
        <v>39302</v>
      </c>
      <c r="G21" s="143" t="s">
        <v>372</v>
      </c>
      <c r="H21" s="141">
        <v>1989</v>
      </c>
      <c r="I21" s="141">
        <v>15702</v>
      </c>
      <c r="J21" s="145">
        <v>39303</v>
      </c>
      <c r="K21" s="143" t="s">
        <v>373</v>
      </c>
      <c r="L21" s="141">
        <v>1759</v>
      </c>
      <c r="M21" s="141">
        <v>16244</v>
      </c>
      <c r="N21" s="145">
        <v>39304</v>
      </c>
      <c r="O21" s="143" t="s">
        <v>374</v>
      </c>
      <c r="P21" s="141">
        <v>1782</v>
      </c>
      <c r="Q21" s="141">
        <v>13586</v>
      </c>
      <c r="R21" s="145">
        <v>39305</v>
      </c>
      <c r="S21" s="143" t="s">
        <v>375</v>
      </c>
      <c r="T21" s="141">
        <v>930</v>
      </c>
      <c r="U21" s="141">
        <v>9106</v>
      </c>
      <c r="V21" s="145">
        <v>39306</v>
      </c>
      <c r="W21" s="143" t="s">
        <v>376</v>
      </c>
      <c r="X21" s="141">
        <v>791</v>
      </c>
      <c r="Y21" s="141">
        <v>6891</v>
      </c>
      <c r="Z21" s="145"/>
      <c r="AA21" s="143"/>
      <c r="AB21" s="141">
        <v>0</v>
      </c>
      <c r="AC21" s="141">
        <v>0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117</v>
      </c>
      <c r="B22" s="140" t="s">
        <v>410</v>
      </c>
      <c r="C22" s="142" t="s">
        <v>425</v>
      </c>
      <c r="D22" s="141">
        <f t="shared" si="0"/>
        <v>255753</v>
      </c>
      <c r="E22" s="141">
        <f t="shared" si="1"/>
        <v>0</v>
      </c>
      <c r="F22" s="145">
        <v>39205</v>
      </c>
      <c r="G22" s="143" t="s">
        <v>364</v>
      </c>
      <c r="H22" s="141">
        <v>89335</v>
      </c>
      <c r="I22" s="141">
        <v>0</v>
      </c>
      <c r="J22" s="145">
        <v>39201</v>
      </c>
      <c r="K22" s="143" t="s">
        <v>360</v>
      </c>
      <c r="L22" s="141">
        <v>47500</v>
      </c>
      <c r="M22" s="141">
        <v>0</v>
      </c>
      <c r="N22" s="145">
        <v>39386</v>
      </c>
      <c r="O22" s="143" t="s">
        <v>382</v>
      </c>
      <c r="P22" s="141">
        <v>89503</v>
      </c>
      <c r="Q22" s="141">
        <v>0</v>
      </c>
      <c r="R22" s="145">
        <v>39410</v>
      </c>
      <c r="S22" s="143" t="s">
        <v>388</v>
      </c>
      <c r="T22" s="141">
        <v>29415</v>
      </c>
      <c r="U22" s="141">
        <v>0</v>
      </c>
      <c r="V22" s="145"/>
      <c r="W22" s="143"/>
      <c r="X22" s="141">
        <v>0</v>
      </c>
      <c r="Y22" s="141">
        <v>0</v>
      </c>
      <c r="Z22" s="145"/>
      <c r="AA22" s="143"/>
      <c r="AB22" s="141">
        <v>0</v>
      </c>
      <c r="AC22" s="141">
        <v>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446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39</v>
      </c>
      <c r="M2" s="12" t="str">
        <f>IF(L2&lt;&gt;"",VLOOKUP(L2,$AK$6:$AL$52,2,FALSE),"-")</f>
        <v>高知県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28371</v>
      </c>
      <c r="F7" s="27">
        <f aca="true" t="shared" si="1" ref="F7:F12">AF14</f>
        <v>7515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28371</v>
      </c>
      <c r="AG7" s="137"/>
      <c r="AH7" s="11" t="str">
        <f>'廃棄物事業経費（市町村）'!B7</f>
        <v>39000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0</v>
      </c>
      <c r="F8" s="27">
        <f t="shared" si="1"/>
        <v>7377</v>
      </c>
      <c r="H8" s="188"/>
      <c r="I8" s="188"/>
      <c r="J8" s="182" t="s">
        <v>42</v>
      </c>
      <c r="K8" s="184"/>
      <c r="L8" s="27">
        <f t="shared" si="2"/>
        <v>1601409</v>
      </c>
      <c r="M8" s="27">
        <f t="shared" si="3"/>
        <v>81126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39201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1263400</v>
      </c>
      <c r="F9" s="27">
        <f t="shared" si="1"/>
        <v>22400</v>
      </c>
      <c r="H9" s="188"/>
      <c r="I9" s="188"/>
      <c r="J9" s="200" t="s">
        <v>44</v>
      </c>
      <c r="K9" s="202"/>
      <c r="L9" s="27">
        <f t="shared" si="2"/>
        <v>2810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1263400</v>
      </c>
      <c r="AG9" s="137"/>
      <c r="AH9" s="11" t="str">
        <f>'廃棄物事業経費（市町村）'!B9</f>
        <v>39202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1501949</v>
      </c>
      <c r="F10" s="27">
        <f t="shared" si="1"/>
        <v>412020</v>
      </c>
      <c r="H10" s="188"/>
      <c r="I10" s="189"/>
      <c r="J10" s="200" t="s">
        <v>46</v>
      </c>
      <c r="K10" s="202"/>
      <c r="L10" s="27">
        <f t="shared" si="2"/>
        <v>4996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1501949</v>
      </c>
      <c r="AG10" s="137"/>
      <c r="AH10" s="11" t="str">
        <f>'廃棄物事業経費（市町村）'!B10</f>
        <v>39203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2330209</v>
      </c>
      <c r="F11" s="27">
        <f t="shared" si="1"/>
        <v>725114</v>
      </c>
      <c r="H11" s="188"/>
      <c r="I11" s="191" t="s">
        <v>47</v>
      </c>
      <c r="J11" s="191"/>
      <c r="K11" s="191"/>
      <c r="L11" s="27">
        <f t="shared" si="2"/>
        <v>704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2330209</v>
      </c>
      <c r="AG11" s="137"/>
      <c r="AH11" s="11" t="str">
        <f>'廃棄物事業経費（市町村）'!B11</f>
        <v>39204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505742</v>
      </c>
      <c r="F12" s="27">
        <f t="shared" si="1"/>
        <v>781</v>
      </c>
      <c r="H12" s="188"/>
      <c r="I12" s="191" t="s">
        <v>48</v>
      </c>
      <c r="J12" s="191"/>
      <c r="K12" s="191"/>
      <c r="L12" s="27">
        <f t="shared" si="2"/>
        <v>29227</v>
      </c>
      <c r="M12" s="27">
        <f t="shared" si="3"/>
        <v>48575</v>
      </c>
      <c r="AC12" s="25" t="s">
        <v>46</v>
      </c>
      <c r="AD12" s="138" t="s">
        <v>62</v>
      </c>
      <c r="AE12" s="137" t="s">
        <v>68</v>
      </c>
      <c r="AF12" s="133">
        <f ca="1" t="shared" si="4"/>
        <v>505742</v>
      </c>
      <c r="AG12" s="137"/>
      <c r="AH12" s="11" t="str">
        <f>'廃棄物事業経費（市町村）'!B12</f>
        <v>39205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5629671</v>
      </c>
      <c r="F13" s="28">
        <f>SUM(F7:F12)</f>
        <v>1175207</v>
      </c>
      <c r="H13" s="188"/>
      <c r="I13" s="179" t="s">
        <v>32</v>
      </c>
      <c r="J13" s="194"/>
      <c r="K13" s="195"/>
      <c r="L13" s="29">
        <f>SUM(L7:L12)</f>
        <v>1639146</v>
      </c>
      <c r="M13" s="29">
        <f>SUM(M7:M12)</f>
        <v>129701</v>
      </c>
      <c r="AC13" s="25" t="s">
        <v>51</v>
      </c>
      <c r="AD13" s="138" t="s">
        <v>62</v>
      </c>
      <c r="AE13" s="137" t="s">
        <v>69</v>
      </c>
      <c r="AF13" s="133">
        <f ca="1" t="shared" si="4"/>
        <v>7018731</v>
      </c>
      <c r="AG13" s="137"/>
      <c r="AH13" s="11" t="str">
        <f>'廃棄物事業経費（市町村）'!B13</f>
        <v>39206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3299462</v>
      </c>
      <c r="F14" s="32">
        <f>F13-F11</f>
        <v>450093</v>
      </c>
      <c r="H14" s="189"/>
      <c r="I14" s="30"/>
      <c r="J14" s="34"/>
      <c r="K14" s="31" t="s">
        <v>50</v>
      </c>
      <c r="L14" s="33">
        <f>L13-L12</f>
        <v>1609919</v>
      </c>
      <c r="M14" s="33">
        <f>M13-M12</f>
        <v>81126</v>
      </c>
      <c r="AC14" s="25" t="s">
        <v>37</v>
      </c>
      <c r="AD14" s="138" t="s">
        <v>62</v>
      </c>
      <c r="AE14" s="137" t="s">
        <v>70</v>
      </c>
      <c r="AF14" s="133">
        <f ca="1" t="shared" si="4"/>
        <v>7515</v>
      </c>
      <c r="AG14" s="137"/>
      <c r="AH14" s="11" t="str">
        <f>'廃棄物事業経費（市町村）'!B14</f>
        <v>39208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7018731</v>
      </c>
      <c r="F15" s="27">
        <f>AF20</f>
        <v>1858847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1000387</v>
      </c>
      <c r="M15" s="27">
        <f>AF48</f>
        <v>383498</v>
      </c>
      <c r="AC15" s="25" t="s">
        <v>41</v>
      </c>
      <c r="AD15" s="138" t="s">
        <v>62</v>
      </c>
      <c r="AE15" s="137" t="s">
        <v>71</v>
      </c>
      <c r="AF15" s="133">
        <f ca="1" t="shared" si="4"/>
        <v>7377</v>
      </c>
      <c r="AG15" s="137"/>
      <c r="AH15" s="11" t="str">
        <f>'廃棄物事業経費（市町村）'!B15</f>
        <v>39209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12648402</v>
      </c>
      <c r="F16" s="28">
        <f>SUM(F13,F15)</f>
        <v>3034054</v>
      </c>
      <c r="H16" s="204"/>
      <c r="I16" s="188"/>
      <c r="J16" s="188" t="s">
        <v>183</v>
      </c>
      <c r="K16" s="23" t="s">
        <v>132</v>
      </c>
      <c r="L16" s="27">
        <f>AF28</f>
        <v>1077945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22400</v>
      </c>
      <c r="AG16" s="137"/>
      <c r="AH16" s="11" t="str">
        <f>'廃棄物事業経費（市町村）'!B16</f>
        <v>39210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10318193</v>
      </c>
      <c r="F17" s="32">
        <f>SUM(F14:F15)</f>
        <v>2308940</v>
      </c>
      <c r="H17" s="204"/>
      <c r="I17" s="188"/>
      <c r="J17" s="188"/>
      <c r="K17" s="23" t="s">
        <v>133</v>
      </c>
      <c r="L17" s="27">
        <f>AF29</f>
        <v>651136</v>
      </c>
      <c r="M17" s="27">
        <f t="shared" si="5"/>
        <v>189329</v>
      </c>
      <c r="AC17" s="25" t="s">
        <v>45</v>
      </c>
      <c r="AD17" s="138" t="s">
        <v>62</v>
      </c>
      <c r="AE17" s="137" t="s">
        <v>73</v>
      </c>
      <c r="AF17" s="133">
        <f ca="1" t="shared" si="4"/>
        <v>412020</v>
      </c>
      <c r="AG17" s="137"/>
      <c r="AH17" s="11" t="str">
        <f>'廃棄物事業経費（市町村）'!B17</f>
        <v>39211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55034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725114</v>
      </c>
      <c r="AG18" s="137"/>
      <c r="AH18" s="11" t="str">
        <f>'廃棄物事業経費（市町村）'!B18</f>
        <v>39212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260118</v>
      </c>
      <c r="M19" s="27">
        <f t="shared" si="5"/>
        <v>2669</v>
      </c>
      <c r="AC19" s="25" t="s">
        <v>46</v>
      </c>
      <c r="AD19" s="138" t="s">
        <v>62</v>
      </c>
      <c r="AE19" s="137" t="s">
        <v>75</v>
      </c>
      <c r="AF19" s="133">
        <f ca="1" t="shared" si="4"/>
        <v>781</v>
      </c>
      <c r="AG19" s="137"/>
      <c r="AH19" s="11" t="str">
        <f>'廃棄物事業経費（市町村）'!B19</f>
        <v>39301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2330209</v>
      </c>
      <c r="F20" s="39">
        <f>F11</f>
        <v>725114</v>
      </c>
      <c r="H20" s="204"/>
      <c r="I20" s="188"/>
      <c r="J20" s="200" t="s">
        <v>56</v>
      </c>
      <c r="K20" s="202"/>
      <c r="L20" s="27">
        <f t="shared" si="6"/>
        <v>1477522</v>
      </c>
      <c r="M20" s="27">
        <f t="shared" si="5"/>
        <v>720509</v>
      </c>
      <c r="AC20" s="25" t="s">
        <v>51</v>
      </c>
      <c r="AD20" s="138" t="s">
        <v>62</v>
      </c>
      <c r="AE20" s="137" t="s">
        <v>76</v>
      </c>
      <c r="AF20" s="133">
        <f ca="1" t="shared" si="4"/>
        <v>1858847</v>
      </c>
      <c r="AG20" s="137"/>
      <c r="AH20" s="11" t="str">
        <f>'廃棄物事業経費（市町村）'!B20</f>
        <v>39302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2325202</v>
      </c>
      <c r="F21" s="39">
        <f>M12+M27</f>
        <v>724582</v>
      </c>
      <c r="H21" s="204"/>
      <c r="I21" s="189"/>
      <c r="J21" s="200" t="s">
        <v>57</v>
      </c>
      <c r="K21" s="202"/>
      <c r="L21" s="27">
        <f t="shared" si="6"/>
        <v>128279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39303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1049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1601409</v>
      </c>
      <c r="AH22" s="11" t="str">
        <f>'廃棄物事業経費（市町村）'!B22</f>
        <v>39304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1271100</v>
      </c>
      <c r="M23" s="27">
        <f t="shared" si="5"/>
        <v>85275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2810</v>
      </c>
      <c r="AH23" s="11" t="str">
        <f>'廃棄物事業経費（市町村）'!B23</f>
        <v>39305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1623714</v>
      </c>
      <c r="M24" s="27">
        <f t="shared" si="5"/>
        <v>578168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4996</v>
      </c>
      <c r="AH24" s="11" t="str">
        <f>'廃棄物事業経費（市町村）'!B24</f>
        <v>39306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241171</v>
      </c>
      <c r="M25" s="27">
        <f t="shared" si="5"/>
        <v>125479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704</v>
      </c>
      <c r="AH25" s="11" t="str">
        <f>'廃棄物事業経費（市町村）'!B25</f>
        <v>39307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54045</v>
      </c>
      <c r="M26" s="27">
        <f t="shared" si="5"/>
        <v>63182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29227</v>
      </c>
      <c r="AH26" s="11" t="str">
        <f>'廃棄物事業経費（市町村）'!B26</f>
        <v>39341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2295975</v>
      </c>
      <c r="M27" s="27">
        <f t="shared" si="5"/>
        <v>676007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1000387</v>
      </c>
      <c r="AH27" s="11" t="str">
        <f>'廃棄物事業経費（市町村）'!B27</f>
        <v>39344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756</v>
      </c>
      <c r="M28" s="27">
        <f t="shared" si="5"/>
        <v>144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1077945</v>
      </c>
      <c r="AH28" s="11" t="str">
        <f>'廃棄物事業経費（市町村）'!B28</f>
        <v>39363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10138231</v>
      </c>
      <c r="M29" s="29">
        <f>SUM(M15:M28)</f>
        <v>2824260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651136</v>
      </c>
      <c r="AH29" s="11" t="str">
        <f>'廃棄物事業経費（市町村）'!B29</f>
        <v>39364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7842256</v>
      </c>
      <c r="M30" s="33">
        <f>M29-M27</f>
        <v>2148253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55034</v>
      </c>
      <c r="AH30" s="11" t="str">
        <f>'廃棄物事業経費（市町村）'!B30</f>
        <v>39386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870904</v>
      </c>
      <c r="M31" s="27">
        <f>AF62</f>
        <v>80093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260118</v>
      </c>
      <c r="AH31" s="11" t="str">
        <f>'廃棄物事業経費（市町村）'!B31</f>
        <v>39387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12648281</v>
      </c>
      <c r="M32" s="29">
        <f>SUM(M13,M29,M31)</f>
        <v>3034054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1477522</v>
      </c>
      <c r="AH32" s="11" t="str">
        <f>'廃棄物事業経費（市町村）'!B32</f>
        <v>39401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10323079</v>
      </c>
      <c r="M33" s="33">
        <f>SUM(M14,M30,M31)</f>
        <v>2309472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128279</v>
      </c>
      <c r="AH33" s="11" t="str">
        <f>'廃棄物事業経費（市町村）'!B33</f>
        <v>39402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1049</v>
      </c>
      <c r="AH34" s="11" t="str">
        <f>'廃棄物事業経費（市町村）'!B34</f>
        <v>39403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1271100</v>
      </c>
      <c r="AH35" s="11" t="str">
        <f>'廃棄物事業経費（市町村）'!B35</f>
        <v>39405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1623714</v>
      </c>
      <c r="AH36" s="11" t="str">
        <f>'廃棄物事業経費（市町村）'!B36</f>
        <v>39410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241171</v>
      </c>
      <c r="AH37" s="11" t="str">
        <f>'廃棄物事業経費（市町村）'!B37</f>
        <v>39411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54045</v>
      </c>
      <c r="AH38" s="11" t="str">
        <f>'廃棄物事業経費（市町村）'!B38</f>
        <v>39412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2295975</v>
      </c>
      <c r="AH39" s="11" t="str">
        <f>'廃棄物事業経費（市町村）'!B39</f>
        <v>39424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756</v>
      </c>
      <c r="AH40" s="11" t="str">
        <f>'廃棄物事業経費（市町村）'!B40</f>
        <v>39427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870904</v>
      </c>
      <c r="AH41" s="11" t="str">
        <f>'廃棄物事業経費（市町村）'!B41</f>
        <v>39428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81126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48575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383498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189329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2669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720509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85275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578168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125479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63182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676007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144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80093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2010-04-10T02:31:12Z</dcterms:modified>
  <cp:category/>
  <cp:version/>
  <cp:contentType/>
  <cp:contentStatus/>
</cp:coreProperties>
</file>