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<sst xmlns="http://schemas.openxmlformats.org/spreadsheetml/2006/main" count="1897" uniqueCount="396">
  <si>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</si>
  <si>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</si>
  <si>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</si>
  <si>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</si>
  <si>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</si>
  <si>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</si>
  <si>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</si>
  <si>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</si>
  <si>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</si>
  <si>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</si>
  <si>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</si>
  <si>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</si>
  <si>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</si>
  <si>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</si>
  <si>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</si>
  <si>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</si>
  <si>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</si>
  <si>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</si>
  <si>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</si>
  <si>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</si>
  <si>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</si>
  <si>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</si>
  <si>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</si>
  <si>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</si>
  <si>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</si>
  <si>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</si>
  <si>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</si>
  <si>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</si>
  <si>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</si>
  <si>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</si>
  <si>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</si>
  <si>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</si>
  <si>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</si>
  <si>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</si>
  <si>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</si>
  <si>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</si>
  <si>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</si>
  <si>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</si>
  <si>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</si>
  <si>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</si>
  <si>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</si>
  <si>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</si>
  <si>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</si>
  <si>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</si>
  <si>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</si>
  <si>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</si>
  <si>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</si>
  <si>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</si>
  <si>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</si>
  <si>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</si>
  <si>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</si>
  <si>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</si>
  <si>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</si>
  <si>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</si>
  <si>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</si>
  <si>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</si>
  <si>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</si>
  <si>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</si>
  <si>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</si>
  <si>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</si>
  <si>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</si>
  <si>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</si>
  <si>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</si>
  <si>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</si>
  <si>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</si>
  <si>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</si>
  <si>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</si>
  <si>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</si>
  <si>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</si>
  <si>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</si>
  <si>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</si>
  <si>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</si>
  <si>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</si>
  <si>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</si>
  <si>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</si>
  <si>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</si>
  <si>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</si>
  <si>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</si>
  <si>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</si>
  <si>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</si>
  <si>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</si>
  <si>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</si>
  <si>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</si>
  <si>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</si>
  <si>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</si>
  <si>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</si>
  <si>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</si>
  <si>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</si>
  <si>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</si>
  <si>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</si>
  <si>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</si>
  <si>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</si>
  <si>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</si>
  <si>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</si>
  <si>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</si>
  <si>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</si>
  <si>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</si>
  <si>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</si>
  <si>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</si>
  <si>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</si>
  <si>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</si>
  <si>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</si>
  <si>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</si>
  <si>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</si>
  <si>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</si>
  <si>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</si>
  <si>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</si>
  <si>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</si>
  <si>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</si>
  <si>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</si>
  <si>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</si>
  <si>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</si>
  <si>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</si>
  <si>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</si>
  <si>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</si>
  <si>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</si>
  <si>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</si>
  <si>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</si>
  <si>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</si>
  <si>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</si>
  <si>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</si>
  <si>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</si>
  <si>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</si>
  <si>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</si>
  <si>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</si>
  <si>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</si>
  <si>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</si>
  <si>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</si>
  <si>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</si>
  <si>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</si>
  <si>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</si>
  <si>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</si>
  <si>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</si>
  <si>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</si>
  <si>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</si>
  <si>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</si>
  <si>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</si>
  <si>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</si>
  <si>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</si>
  <si>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</si>
  <si>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</si>
  <si>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</si>
  <si>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</si>
  <si>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</si>
  <si>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</si>
  <si>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</si>
  <si>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</si>
  <si>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</si>
  <si>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</si>
  <si>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</si>
  <si>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</si>
  <si>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</si>
  <si>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</si>
  <si>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</si>
  <si>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</si>
  <si>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</si>
  <si>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</si>
  <si>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</si>
  <si>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</si>
  <si>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</si>
  <si>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</si>
  <si>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</si>
  <si>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</si>
  <si>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</si>
  <si>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</si>
  <si>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</si>
  <si>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</si>
  <si>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</si>
  <si>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</si>
  <si>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</si>
  <si>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</si>
  <si>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</si>
  <si>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</si>
  <si>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</si>
  <si>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</si>
  <si>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</si>
  <si>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</si>
  <si>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</si>
  <si>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</si>
  <si>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</si>
  <si>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</si>
  <si>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</si>
  <si>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</si>
  <si>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</si>
  <si>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</si>
  <si>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</si>
  <si>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</si>
  <si>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</si>
  <si>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</si>
  <si>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</si>
  <si>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</si>
  <si>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</si>
  <si>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</si>
  <si>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</si>
  <si>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</si>
  <si>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</si>
  <si>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</si>
  <si>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</si>
  <si>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</si>
  <si>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</si>
  <si>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</si>
  <si>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</si>
  <si>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</si>
  <si>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</si>
  <si>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</si>
  <si>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</si>
  <si>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</si>
  <si>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</si>
  <si>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</si>
  <si>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</si>
  <si>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</si>
  <si>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</si>
  <si>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</si>
  <si>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</si>
  <si>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</si>
  <si>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</si>
  <si>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</si>
  <si>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</si>
  <si>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</si>
  <si>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</si>
  <si>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</si>
  <si>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</si>
  <si>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</si>
  <si>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</si>
  <si>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</si>
  <si>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</si>
  <si>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</si>
  <si>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</si>
  <si>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</si>
  <si>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</si>
  <si>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</si>
  <si>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</si>
  <si>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</si>
  <si>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</si>
  <si>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</si>
  <si>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</si>
  <si>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</si>
  <si>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</si>
  <si>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</si>
  <si>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</si>
  <si>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</si>
  <si>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</si>
  <si>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</si>
  <si>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</si>
  <si>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</si>
  <si>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</si>
  <si>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</si>
  <si>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</si>
  <si>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</si>
  <si>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</si>
  <si>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</si>
  <si>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</si>
  <si>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</si>
  <si>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</si>
  <si>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</si>
  <si>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</si>
  <si>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</si>
  <si>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</si>
  <si>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</si>
  <si>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</si>
  <si>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</si>
  <si>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</si>
  <si>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</si>
  <si>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</si>
  <si>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</si>
  <si>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</si>
  <si>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</si>
  <si>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</si>
  <si>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</si>
  <si>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</si>
  <si>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</si>
  <si>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</si>
  <si>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</si>
  <si>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</si>
  <si>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</si>
  <si>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</si>
  <si>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</si>
  <si>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</si>
  <si>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</si>
  <si>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</si>
  <si>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</si>
  <si>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</si>
  <si>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</si>
  <si>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</si>
  <si>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</si>
  <si>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</si>
  <si>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</si>
  <si>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</si>
  <si>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</si>
  <si>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</si>
  <si>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</si>
  <si>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</si>
  <si>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</si>
  <si>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</si>
  <si>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</si>
  <si>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</si>
  <si>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</si>
  <si>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</si>
  <si>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</si>
  <si>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</si>
  <si>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</si>
  <si>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</si>
  <si>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</si>
  <si>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</si>
  <si>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</si>
  <si>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</si>
  <si>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</si>
  <si>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</si>
  <si>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</si>
  <si>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</si>
  <si>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</si>
  <si>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</si>
  <si>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</si>
  <si>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</si>
  <si>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</si>
  <si>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</si>
  <si>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</si>
  <si>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</si>
  <si>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</si>
  <si>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</si>
  <si>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</si>
  <si>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</si>
  <si>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</si>
  <si>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</si>
  <si>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</si>
  <si>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</si>
  <si>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38201</t>
  </si>
  <si>
    <t>38202</t>
  </si>
  <si>
    <t>38203</t>
  </si>
  <si>
    <t>38204</t>
  </si>
  <si>
    <t>38205</t>
  </si>
  <si>
    <t>38206</t>
  </si>
  <si>
    <t>38207</t>
  </si>
  <si>
    <t>38210</t>
  </si>
  <si>
    <t>38213</t>
  </si>
  <si>
    <t>38214</t>
  </si>
  <si>
    <t>38215</t>
  </si>
  <si>
    <t>38356</t>
  </si>
  <si>
    <t>38386</t>
  </si>
  <si>
    <t>38401</t>
  </si>
  <si>
    <t>38402</t>
  </si>
  <si>
    <t>38422</t>
  </si>
  <si>
    <t>38442</t>
  </si>
  <si>
    <t>38484</t>
  </si>
  <si>
    <t>38488</t>
  </si>
  <si>
    <t>38506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</si>
  <si>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</si>
  <si>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</si>
  <si>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</si>
  <si>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</si>
  <si>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</si>
  <si>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</si>
  <si>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</si>
  <si>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</si>
  <si>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</si>
  <si>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</si>
  <si>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</si>
  <si>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</si>
  <si>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</si>
  <si>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</si>
  <si>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</si>
  <si>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</si>
  <si>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</si>
  <si>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</si>
  <si>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</si>
  <si>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</si>
  <si>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愛媛県</t>
  </si>
  <si>
    <t>38000</t>
  </si>
  <si>
    <t>38826</t>
  </si>
  <si>
    <t>38840</t>
  </si>
  <si>
    <t>38842</t>
  </si>
  <si>
    <t>38862</t>
  </si>
  <si>
    <t>38865</t>
  </si>
  <si>
    <t>38888</t>
  </si>
  <si>
    <t>38892</t>
  </si>
  <si>
    <t>松山衛生事務組合</t>
  </si>
  <si>
    <t>伊予市松前町共立衛生組合</t>
  </si>
  <si>
    <t>大洲・喜多衛生事務組合</t>
  </si>
  <si>
    <t>八幡浜地区施設事務組合</t>
  </si>
  <si>
    <t>伊予地区ごみ処理施設管理組合</t>
  </si>
  <si>
    <t>宇和島地区広域事務組合</t>
  </si>
  <si>
    <t>内山衛生事務組合</t>
  </si>
  <si>
    <t>38847</t>
  </si>
  <si>
    <t>八西衛生事務組合</t>
  </si>
  <si>
    <t>松山衛生</t>
  </si>
  <si>
    <t>大洲・喜多衛生</t>
  </si>
  <si>
    <t>大洲喜多衛生事務組合</t>
  </si>
  <si>
    <t/>
  </si>
  <si>
    <t>愛媛県</t>
  </si>
  <si>
    <t>38000</t>
  </si>
  <si>
    <t>合計</t>
  </si>
  <si>
    <t>愛媛県</t>
  </si>
  <si>
    <t>合計</t>
  </si>
  <si>
    <t>愛媛県</t>
  </si>
  <si>
    <t>合計</t>
  </si>
  <si>
    <t>38000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</si>
</sst>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388</v>
      </c>
      <c r="B7" s="140" t="s">
        <v>389</v>
      </c>
      <c r="C7" s="139" t="s">
        <v>390</v>
      </c>
      <c r="D7" s="141">
        <f aca="true" t="shared" si="0" ref="D7:AI7">SUM(D8:D27)</f>
        <v>16489572</v>
      </c>
      <c r="E7" s="141">
        <f t="shared" si="0"/>
        <v>2866227</v>
      </c>
      <c r="F7" s="141">
        <f t="shared" si="0"/>
        <v>195556</v>
      </c>
      <c r="G7" s="141">
        <f t="shared" si="0"/>
        <v>0</v>
      </c>
      <c r="H7" s="141">
        <f t="shared" si="0"/>
        <v>129000</v>
      </c>
      <c r="I7" s="141">
        <f t="shared" si="0"/>
        <v>1905278</v>
      </c>
      <c r="J7" s="141">
        <f t="shared" si="0"/>
        <v>0</v>
      </c>
      <c r="K7" s="141">
        <f t="shared" si="0"/>
        <v>636393</v>
      </c>
      <c r="L7" s="141">
        <f t="shared" si="0"/>
        <v>13623345</v>
      </c>
      <c r="M7" s="141">
        <f t="shared" si="0"/>
        <v>2960663</v>
      </c>
      <c r="N7" s="141">
        <f t="shared" si="0"/>
        <v>270034</v>
      </c>
      <c r="O7" s="141">
        <f t="shared" si="0"/>
        <v>39979</v>
      </c>
      <c r="P7" s="141">
        <f t="shared" si="0"/>
        <v>9362</v>
      </c>
      <c r="Q7" s="141">
        <f t="shared" si="0"/>
        <v>9200</v>
      </c>
      <c r="R7" s="141">
        <f t="shared" si="0"/>
        <v>195727</v>
      </c>
      <c r="S7" s="141">
        <f t="shared" si="0"/>
        <v>0</v>
      </c>
      <c r="T7" s="141">
        <f t="shared" si="0"/>
        <v>15766</v>
      </c>
      <c r="U7" s="141">
        <f t="shared" si="0"/>
        <v>2690629</v>
      </c>
      <c r="V7" s="141">
        <f t="shared" si="0"/>
        <v>19450235</v>
      </c>
      <c r="W7" s="141">
        <f t="shared" si="0"/>
        <v>3136261</v>
      </c>
      <c r="X7" s="141">
        <f t="shared" si="0"/>
        <v>235535</v>
      </c>
      <c r="Y7" s="141">
        <f t="shared" si="0"/>
        <v>9362</v>
      </c>
      <c r="Z7" s="141">
        <f t="shared" si="0"/>
        <v>138200</v>
      </c>
      <c r="AA7" s="141">
        <f t="shared" si="0"/>
        <v>2101005</v>
      </c>
      <c r="AB7" s="141">
        <f t="shared" si="0"/>
        <v>0</v>
      </c>
      <c r="AC7" s="141">
        <f t="shared" si="0"/>
        <v>652159</v>
      </c>
      <c r="AD7" s="141">
        <f t="shared" si="0"/>
        <v>16313974</v>
      </c>
      <c r="AE7" s="141">
        <f t="shared" si="0"/>
        <v>1353434</v>
      </c>
      <c r="AF7" s="141">
        <f t="shared" si="0"/>
        <v>1310334</v>
      </c>
      <c r="AG7" s="141">
        <f t="shared" si="0"/>
        <v>0</v>
      </c>
      <c r="AH7" s="141">
        <f t="shared" si="0"/>
        <v>1218031</v>
      </c>
      <c r="AI7" s="141">
        <f t="shared" si="0"/>
        <v>56769</v>
      </c>
      <c r="AJ7" s="141">
        <f aca="true" t="shared" si="1" ref="AJ7:BO7">SUM(AJ8:AJ27)</f>
        <v>35534</v>
      </c>
      <c r="AK7" s="141">
        <f t="shared" si="1"/>
        <v>43100</v>
      </c>
      <c r="AL7" s="141">
        <f t="shared" si="1"/>
        <v>1149</v>
      </c>
      <c r="AM7" s="141">
        <f t="shared" si="1"/>
        <v>14424496</v>
      </c>
      <c r="AN7" s="141">
        <f t="shared" si="1"/>
        <v>3063394</v>
      </c>
      <c r="AO7" s="141">
        <f t="shared" si="1"/>
        <v>1878740</v>
      </c>
      <c r="AP7" s="141">
        <f t="shared" si="1"/>
        <v>991224</v>
      </c>
      <c r="AQ7" s="141">
        <f t="shared" si="1"/>
        <v>157313</v>
      </c>
      <c r="AR7" s="141">
        <f t="shared" si="1"/>
        <v>36117</v>
      </c>
      <c r="AS7" s="141">
        <f t="shared" si="1"/>
        <v>3093026</v>
      </c>
      <c r="AT7" s="141">
        <f t="shared" si="1"/>
        <v>214169</v>
      </c>
      <c r="AU7" s="141">
        <f t="shared" si="1"/>
        <v>2643826</v>
      </c>
      <c r="AV7" s="141">
        <f t="shared" si="1"/>
        <v>235031</v>
      </c>
      <c r="AW7" s="141">
        <f t="shared" si="1"/>
        <v>29667</v>
      </c>
      <c r="AX7" s="141">
        <f t="shared" si="1"/>
        <v>8214065</v>
      </c>
      <c r="AY7" s="141">
        <f t="shared" si="1"/>
        <v>3479706</v>
      </c>
      <c r="AZ7" s="141">
        <f t="shared" si="1"/>
        <v>3990478</v>
      </c>
      <c r="BA7" s="141">
        <f t="shared" si="1"/>
        <v>616592</v>
      </c>
      <c r="BB7" s="141">
        <f t="shared" si="1"/>
        <v>127289</v>
      </c>
      <c r="BC7" s="141">
        <f t="shared" si="1"/>
        <v>491457</v>
      </c>
      <c r="BD7" s="141">
        <f t="shared" si="1"/>
        <v>24344</v>
      </c>
      <c r="BE7" s="141">
        <f t="shared" si="1"/>
        <v>219036</v>
      </c>
      <c r="BF7" s="141">
        <f t="shared" si="1"/>
        <v>15996966</v>
      </c>
      <c r="BG7" s="141">
        <f t="shared" si="1"/>
        <v>12031</v>
      </c>
      <c r="BH7" s="141">
        <f t="shared" si="1"/>
        <v>5573</v>
      </c>
      <c r="BI7" s="141">
        <f t="shared" si="1"/>
        <v>0</v>
      </c>
      <c r="BJ7" s="141">
        <f t="shared" si="1"/>
        <v>0</v>
      </c>
      <c r="BK7" s="141">
        <f t="shared" si="1"/>
        <v>5092</v>
      </c>
      <c r="BL7" s="141">
        <f t="shared" si="1"/>
        <v>481</v>
      </c>
      <c r="BM7" s="141">
        <f t="shared" si="1"/>
        <v>6458</v>
      </c>
      <c r="BN7" s="141">
        <f t="shared" si="1"/>
        <v>77446</v>
      </c>
      <c r="BO7" s="141">
        <f t="shared" si="1"/>
        <v>1672371</v>
      </c>
      <c r="BP7" s="141">
        <f aca="true" t="shared" si="2" ref="BP7:CU7">SUM(BP8:BP27)</f>
        <v>361724</v>
      </c>
      <c r="BQ7" s="141">
        <f t="shared" si="2"/>
        <v>318856</v>
      </c>
      <c r="BR7" s="141">
        <f t="shared" si="2"/>
        <v>0</v>
      </c>
      <c r="BS7" s="141">
        <f t="shared" si="2"/>
        <v>42868</v>
      </c>
      <c r="BT7" s="141">
        <f t="shared" si="2"/>
        <v>0</v>
      </c>
      <c r="BU7" s="141">
        <f t="shared" si="2"/>
        <v>804382</v>
      </c>
      <c r="BV7" s="141">
        <f t="shared" si="2"/>
        <v>62363</v>
      </c>
      <c r="BW7" s="141">
        <f t="shared" si="2"/>
        <v>742019</v>
      </c>
      <c r="BX7" s="141">
        <f t="shared" si="2"/>
        <v>0</v>
      </c>
      <c r="BY7" s="141">
        <f t="shared" si="2"/>
        <v>1691</v>
      </c>
      <c r="BZ7" s="141">
        <f t="shared" si="2"/>
        <v>498220</v>
      </c>
      <c r="CA7" s="141">
        <f t="shared" si="2"/>
        <v>198527</v>
      </c>
      <c r="CB7" s="141">
        <f t="shared" si="2"/>
        <v>255611</v>
      </c>
      <c r="CC7" s="141">
        <f t="shared" si="2"/>
        <v>23493</v>
      </c>
      <c r="CD7" s="141">
        <f t="shared" si="2"/>
        <v>20589</v>
      </c>
      <c r="CE7" s="141">
        <f t="shared" si="2"/>
        <v>1126258</v>
      </c>
      <c r="CF7" s="141">
        <f t="shared" si="2"/>
        <v>6354</v>
      </c>
      <c r="CG7" s="141">
        <f t="shared" si="2"/>
        <v>72557</v>
      </c>
      <c r="CH7" s="141">
        <f t="shared" si="2"/>
        <v>1756959</v>
      </c>
      <c r="CI7" s="141">
        <f t="shared" si="2"/>
        <v>1365465</v>
      </c>
      <c r="CJ7" s="141">
        <f t="shared" si="2"/>
        <v>1315907</v>
      </c>
      <c r="CK7" s="141">
        <f t="shared" si="2"/>
        <v>0</v>
      </c>
      <c r="CL7" s="141">
        <f t="shared" si="2"/>
        <v>1218031</v>
      </c>
      <c r="CM7" s="141">
        <f t="shared" si="2"/>
        <v>61861</v>
      </c>
      <c r="CN7" s="141">
        <f t="shared" si="2"/>
        <v>36015</v>
      </c>
      <c r="CO7" s="141">
        <f t="shared" si="2"/>
        <v>49558</v>
      </c>
      <c r="CP7" s="141">
        <f t="shared" si="2"/>
        <v>78595</v>
      </c>
      <c r="CQ7" s="141">
        <f t="shared" si="2"/>
        <v>16096867</v>
      </c>
      <c r="CR7" s="141">
        <f t="shared" si="2"/>
        <v>3425118</v>
      </c>
      <c r="CS7" s="141">
        <f t="shared" si="2"/>
        <v>2197596</v>
      </c>
      <c r="CT7" s="141">
        <f t="shared" si="2"/>
        <v>991224</v>
      </c>
      <c r="CU7" s="141">
        <f t="shared" si="2"/>
        <v>200181</v>
      </c>
      <c r="CV7" s="141">
        <f aca="true" t="shared" si="3" ref="CV7:DJ7">SUM(CV8:CV27)</f>
        <v>36117</v>
      </c>
      <c r="CW7" s="141">
        <f t="shared" si="3"/>
        <v>3897408</v>
      </c>
      <c r="CX7" s="141">
        <f t="shared" si="3"/>
        <v>276532</v>
      </c>
      <c r="CY7" s="141">
        <f t="shared" si="3"/>
        <v>3385845</v>
      </c>
      <c r="CZ7" s="141">
        <f t="shared" si="3"/>
        <v>235031</v>
      </c>
      <c r="DA7" s="141">
        <f t="shared" si="3"/>
        <v>31358</v>
      </c>
      <c r="DB7" s="141">
        <f t="shared" si="3"/>
        <v>8712285</v>
      </c>
      <c r="DC7" s="141">
        <f t="shared" si="3"/>
        <v>3678233</v>
      </c>
      <c r="DD7" s="141">
        <f t="shared" si="3"/>
        <v>4246089</v>
      </c>
      <c r="DE7" s="141">
        <f t="shared" si="3"/>
        <v>640085</v>
      </c>
      <c r="DF7" s="141">
        <f t="shared" si="3"/>
        <v>147878</v>
      </c>
      <c r="DG7" s="141">
        <f t="shared" si="3"/>
        <v>1617715</v>
      </c>
      <c r="DH7" s="141">
        <f t="shared" si="3"/>
        <v>30698</v>
      </c>
      <c r="DI7" s="141">
        <f t="shared" si="3"/>
        <v>291593</v>
      </c>
      <c r="DJ7" s="141">
        <f t="shared" si="3"/>
        <v>17753925</v>
      </c>
    </row>
    <row r="8" spans="1:114" ht="12" customHeight="1">
      <c r="A8" s="142" t="s">
        <v>116</v>
      </c>
      <c r="B8" s="140" t="s">
        <v>326</v>
      </c>
      <c r="C8" s="142" t="s">
        <v>346</v>
      </c>
      <c r="D8" s="141">
        <f>SUM(E8,+L8)</f>
        <v>5009991</v>
      </c>
      <c r="E8" s="141">
        <f>SUM(F8:I8)+K8</f>
        <v>774838</v>
      </c>
      <c r="F8" s="141">
        <v>113131</v>
      </c>
      <c r="G8" s="141">
        <v>0</v>
      </c>
      <c r="H8" s="141">
        <v>0</v>
      </c>
      <c r="I8" s="141">
        <v>473549</v>
      </c>
      <c r="J8" s="141"/>
      <c r="K8" s="141">
        <v>188158</v>
      </c>
      <c r="L8" s="141">
        <v>4235153</v>
      </c>
      <c r="M8" s="141">
        <f>SUM(N8,+U8)</f>
        <v>503547</v>
      </c>
      <c r="N8" s="141">
        <f>SUM(O8:R8)+T8</f>
        <v>509</v>
      </c>
      <c r="O8" s="141">
        <v>0</v>
      </c>
      <c r="P8" s="141">
        <v>0</v>
      </c>
      <c r="Q8" s="141">
        <v>0</v>
      </c>
      <c r="R8" s="141">
        <v>509</v>
      </c>
      <c r="S8" s="141"/>
      <c r="T8" s="141">
        <v>0</v>
      </c>
      <c r="U8" s="141">
        <v>503038</v>
      </c>
      <c r="V8" s="141">
        <f aca="true" t="shared" si="4" ref="V8:AD8">+SUM(D8,M8)</f>
        <v>5513538</v>
      </c>
      <c r="W8" s="141">
        <f t="shared" si="4"/>
        <v>775347</v>
      </c>
      <c r="X8" s="141">
        <f t="shared" si="4"/>
        <v>113131</v>
      </c>
      <c r="Y8" s="141">
        <f t="shared" si="4"/>
        <v>0</v>
      </c>
      <c r="Z8" s="141">
        <f t="shared" si="4"/>
        <v>0</v>
      </c>
      <c r="AA8" s="141">
        <f t="shared" si="4"/>
        <v>474058</v>
      </c>
      <c r="AB8" s="141">
        <f t="shared" si="4"/>
        <v>0</v>
      </c>
      <c r="AC8" s="141">
        <f t="shared" si="4"/>
        <v>188158</v>
      </c>
      <c r="AD8" s="141">
        <f t="shared" si="4"/>
        <v>4738191</v>
      </c>
      <c r="AE8" s="141">
        <f>SUM(AF8,+AK8)</f>
        <v>873048</v>
      </c>
      <c r="AF8" s="141">
        <f>SUM(AG8:AJ8)</f>
        <v>851053</v>
      </c>
      <c r="AG8" s="141">
        <v>0</v>
      </c>
      <c r="AH8" s="141">
        <v>808519</v>
      </c>
      <c r="AI8" s="141">
        <v>38091</v>
      </c>
      <c r="AJ8" s="141">
        <v>4443</v>
      </c>
      <c r="AK8" s="141">
        <v>21995</v>
      </c>
      <c r="AL8" s="141">
        <v>0</v>
      </c>
      <c r="AM8" s="141">
        <f>SUM(AN8,AS8,AW8,AX8,BD8)</f>
        <v>4077898</v>
      </c>
      <c r="AN8" s="141">
        <f>SUM(AO8:AR8)</f>
        <v>1252368</v>
      </c>
      <c r="AO8" s="141">
        <v>400645</v>
      </c>
      <c r="AP8" s="141">
        <v>851723</v>
      </c>
      <c r="AQ8" s="141">
        <v>0</v>
      </c>
      <c r="AR8" s="141">
        <v>0</v>
      </c>
      <c r="AS8" s="141">
        <f>SUM(AT8:AV8)</f>
        <v>564340</v>
      </c>
      <c r="AT8" s="141">
        <v>92980</v>
      </c>
      <c r="AU8" s="141">
        <v>352882</v>
      </c>
      <c r="AV8" s="141">
        <v>118478</v>
      </c>
      <c r="AW8" s="141">
        <v>26484</v>
      </c>
      <c r="AX8" s="141">
        <f>SUM(AY8:BB8)</f>
        <v>2234706</v>
      </c>
      <c r="AY8" s="141">
        <v>1046533</v>
      </c>
      <c r="AZ8" s="141">
        <v>1011723</v>
      </c>
      <c r="BA8" s="141">
        <v>161007</v>
      </c>
      <c r="BB8" s="141">
        <v>15443</v>
      </c>
      <c r="BC8" s="141">
        <v>0</v>
      </c>
      <c r="BD8" s="141">
        <v>0</v>
      </c>
      <c r="BE8" s="141">
        <v>59045</v>
      </c>
      <c r="BF8" s="141">
        <f>SUM(AE8,+AM8,+BE8)</f>
        <v>5009991</v>
      </c>
      <c r="BG8" s="141">
        <f>SUM(BH8,+BM8)</f>
        <v>481</v>
      </c>
      <c r="BH8" s="141">
        <f>SUM(BI8:BL8)</f>
        <v>481</v>
      </c>
      <c r="BI8" s="141">
        <v>0</v>
      </c>
      <c r="BJ8" s="141">
        <v>0</v>
      </c>
      <c r="BK8" s="141">
        <v>0</v>
      </c>
      <c r="BL8" s="141">
        <v>481</v>
      </c>
      <c r="BM8" s="141">
        <v>0</v>
      </c>
      <c r="BN8" s="141">
        <v>65070</v>
      </c>
      <c r="BO8" s="141">
        <f>SUM(BP8,BU8,BY8,BZ8,CF8)</f>
        <v>99503</v>
      </c>
      <c r="BP8" s="141">
        <f>SUM(BQ8:BT8)</f>
        <v>7204</v>
      </c>
      <c r="BQ8" s="141">
        <v>7204</v>
      </c>
      <c r="BR8" s="141">
        <v>0</v>
      </c>
      <c r="BS8" s="141">
        <v>0</v>
      </c>
      <c r="BT8" s="141">
        <v>0</v>
      </c>
      <c r="BU8" s="141">
        <f>SUM(BV8:BX8)</f>
        <v>52613</v>
      </c>
      <c r="BV8" s="141">
        <v>52613</v>
      </c>
      <c r="BW8" s="141">
        <v>0</v>
      </c>
      <c r="BX8" s="141">
        <v>0</v>
      </c>
      <c r="BY8" s="141">
        <v>0</v>
      </c>
      <c r="BZ8" s="141">
        <f>SUM(CA8:CD8)</f>
        <v>39686</v>
      </c>
      <c r="CA8" s="141">
        <v>39686</v>
      </c>
      <c r="CB8" s="141">
        <v>0</v>
      </c>
      <c r="CC8" s="141">
        <v>0</v>
      </c>
      <c r="CD8" s="141">
        <v>0</v>
      </c>
      <c r="CE8" s="141">
        <v>338493</v>
      </c>
      <c r="CF8" s="141">
        <v>0</v>
      </c>
      <c r="CG8" s="141">
        <v>0</v>
      </c>
      <c r="CH8" s="141">
        <f>SUM(BG8,+BO8,+CG8)</f>
        <v>99984</v>
      </c>
      <c r="CI8" s="141">
        <f aca="true" t="shared" si="5" ref="CI8:DJ8">SUM(AE8,+BG8)</f>
        <v>873529</v>
      </c>
      <c r="CJ8" s="141">
        <f t="shared" si="5"/>
        <v>851534</v>
      </c>
      <c r="CK8" s="141">
        <f t="shared" si="5"/>
        <v>0</v>
      </c>
      <c r="CL8" s="141">
        <f t="shared" si="5"/>
        <v>808519</v>
      </c>
      <c r="CM8" s="141">
        <f t="shared" si="5"/>
        <v>38091</v>
      </c>
      <c r="CN8" s="141">
        <f t="shared" si="5"/>
        <v>4924</v>
      </c>
      <c r="CO8" s="141">
        <f t="shared" si="5"/>
        <v>21995</v>
      </c>
      <c r="CP8" s="141">
        <f t="shared" si="5"/>
        <v>65070</v>
      </c>
      <c r="CQ8" s="141">
        <f t="shared" si="5"/>
        <v>4177401</v>
      </c>
      <c r="CR8" s="141">
        <f t="shared" si="5"/>
        <v>1259572</v>
      </c>
      <c r="CS8" s="141">
        <f t="shared" si="5"/>
        <v>407849</v>
      </c>
      <c r="CT8" s="141">
        <f t="shared" si="5"/>
        <v>851723</v>
      </c>
      <c r="CU8" s="141">
        <f t="shared" si="5"/>
        <v>0</v>
      </c>
      <c r="CV8" s="141">
        <f t="shared" si="5"/>
        <v>0</v>
      </c>
      <c r="CW8" s="141">
        <f t="shared" si="5"/>
        <v>616953</v>
      </c>
      <c r="CX8" s="141">
        <f t="shared" si="5"/>
        <v>145593</v>
      </c>
      <c r="CY8" s="141">
        <f t="shared" si="5"/>
        <v>352882</v>
      </c>
      <c r="CZ8" s="141">
        <f t="shared" si="5"/>
        <v>118478</v>
      </c>
      <c r="DA8" s="141">
        <f t="shared" si="5"/>
        <v>26484</v>
      </c>
      <c r="DB8" s="141">
        <f t="shared" si="5"/>
        <v>2274392</v>
      </c>
      <c r="DC8" s="141">
        <f t="shared" si="5"/>
        <v>1086219</v>
      </c>
      <c r="DD8" s="141">
        <f t="shared" si="5"/>
        <v>1011723</v>
      </c>
      <c r="DE8" s="141">
        <f t="shared" si="5"/>
        <v>161007</v>
      </c>
      <c r="DF8" s="141">
        <f t="shared" si="5"/>
        <v>15443</v>
      </c>
      <c r="DG8" s="141">
        <f t="shared" si="5"/>
        <v>338493</v>
      </c>
      <c r="DH8" s="141">
        <f t="shared" si="5"/>
        <v>0</v>
      </c>
      <c r="DI8" s="141">
        <f t="shared" si="5"/>
        <v>59045</v>
      </c>
      <c r="DJ8" s="141">
        <f t="shared" si="5"/>
        <v>5109975</v>
      </c>
    </row>
    <row r="9" spans="1:114" ht="12" customHeight="1">
      <c r="A9" s="142" t="s">
        <v>116</v>
      </c>
      <c r="B9" s="140" t="s">
        <v>327</v>
      </c>
      <c r="C9" s="142" t="s">
        <v>347</v>
      </c>
      <c r="D9" s="141">
        <f aca="true" t="shared" si="6" ref="D9:D27">SUM(E9,+L9)</f>
        <v>2335596</v>
      </c>
      <c r="E9" s="141">
        <f aca="true" t="shared" si="7" ref="E9:E27">SUM(F9:I9)+K9</f>
        <v>486367</v>
      </c>
      <c r="F9" s="141">
        <v>0</v>
      </c>
      <c r="G9" s="141">
        <v>0</v>
      </c>
      <c r="H9" s="141">
        <v>0</v>
      </c>
      <c r="I9" s="141">
        <v>394590</v>
      </c>
      <c r="J9" s="141"/>
      <c r="K9" s="141">
        <v>91777</v>
      </c>
      <c r="L9" s="141">
        <v>1849229</v>
      </c>
      <c r="M9" s="141">
        <f aca="true" t="shared" si="8" ref="M9:M27">SUM(N9,+U9)</f>
        <v>389768</v>
      </c>
      <c r="N9" s="141">
        <f aca="true" t="shared" si="9" ref="N9:N27">SUM(O9:R9)+T9</f>
        <v>31565</v>
      </c>
      <c r="O9" s="141">
        <v>25029</v>
      </c>
      <c r="P9" s="141">
        <v>3873</v>
      </c>
      <c r="Q9" s="141">
        <v>0</v>
      </c>
      <c r="R9" s="141">
        <v>2278</v>
      </c>
      <c r="S9" s="141"/>
      <c r="T9" s="141">
        <v>385</v>
      </c>
      <c r="U9" s="141">
        <v>358203</v>
      </c>
      <c r="V9" s="141">
        <f aca="true" t="shared" si="10" ref="V9:V27">+SUM(D9,M9)</f>
        <v>2725364</v>
      </c>
      <c r="W9" s="141">
        <f aca="true" t="shared" si="11" ref="W9:W27">+SUM(E9,N9)</f>
        <v>517932</v>
      </c>
      <c r="X9" s="141">
        <f aca="true" t="shared" si="12" ref="X9:X27">+SUM(F9,O9)</f>
        <v>25029</v>
      </c>
      <c r="Y9" s="141">
        <f aca="true" t="shared" si="13" ref="Y9:Y27">+SUM(G9,P9)</f>
        <v>3873</v>
      </c>
      <c r="Z9" s="141">
        <f aca="true" t="shared" si="14" ref="Z9:Z27">+SUM(H9,Q9)</f>
        <v>0</v>
      </c>
      <c r="AA9" s="141">
        <f aca="true" t="shared" si="15" ref="AA9:AA27">+SUM(I9,R9)</f>
        <v>396868</v>
      </c>
      <c r="AB9" s="141">
        <f aca="true" t="shared" si="16" ref="AB9:AB27">+SUM(J9,S9)</f>
        <v>0</v>
      </c>
      <c r="AC9" s="141">
        <f aca="true" t="shared" si="17" ref="AC9:AC27">+SUM(K9,T9)</f>
        <v>92162</v>
      </c>
      <c r="AD9" s="141">
        <f aca="true" t="shared" si="18" ref="AD9:AD27">+SUM(L9,U9)</f>
        <v>2207432</v>
      </c>
      <c r="AE9" s="141">
        <f aca="true" t="shared" si="19" ref="AE9:AE27">SUM(AF9,+AK9)</f>
        <v>23918</v>
      </c>
      <c r="AF9" s="141">
        <f aca="true" t="shared" si="20" ref="AF9:AF27">SUM(AG9:AJ9)</f>
        <v>23918</v>
      </c>
      <c r="AG9" s="141">
        <v>0</v>
      </c>
      <c r="AH9" s="141">
        <v>20035</v>
      </c>
      <c r="AI9" s="141">
        <v>3883</v>
      </c>
      <c r="AJ9" s="141">
        <v>0</v>
      </c>
      <c r="AK9" s="141">
        <v>0</v>
      </c>
      <c r="AL9" s="141">
        <v>0</v>
      </c>
      <c r="AM9" s="141">
        <f aca="true" t="shared" si="21" ref="AM9:AM27">SUM(AN9,AS9,AW9,AX9,BD9)</f>
        <v>2303917</v>
      </c>
      <c r="AN9" s="141">
        <f aca="true" t="shared" si="22" ref="AN9:AN27">SUM(AO9:AR9)</f>
        <v>614559</v>
      </c>
      <c r="AO9" s="141">
        <v>510345</v>
      </c>
      <c r="AP9" s="141">
        <v>38596</v>
      </c>
      <c r="AQ9" s="141">
        <v>62370</v>
      </c>
      <c r="AR9" s="141">
        <v>3248</v>
      </c>
      <c r="AS9" s="141">
        <f aca="true" t="shared" si="23" ref="AS9:AS27">SUM(AT9:AV9)</f>
        <v>388238</v>
      </c>
      <c r="AT9" s="141">
        <v>8341</v>
      </c>
      <c r="AU9" s="141">
        <v>370872</v>
      </c>
      <c r="AV9" s="141">
        <v>9025</v>
      </c>
      <c r="AW9" s="141">
        <v>991</v>
      </c>
      <c r="AX9" s="141">
        <f aca="true" t="shared" si="24" ref="AX9:AX27">SUM(AY9:BB9)</f>
        <v>1275785</v>
      </c>
      <c r="AY9" s="141">
        <v>417930</v>
      </c>
      <c r="AZ9" s="141">
        <v>777515</v>
      </c>
      <c r="BA9" s="141">
        <v>42582</v>
      </c>
      <c r="BB9" s="141">
        <v>37758</v>
      </c>
      <c r="BC9" s="141">
        <v>0</v>
      </c>
      <c r="BD9" s="141">
        <v>24344</v>
      </c>
      <c r="BE9" s="141">
        <v>7761</v>
      </c>
      <c r="BF9" s="141">
        <f aca="true" t="shared" si="25" ref="BF9:BF27">SUM(AE9,+AM9,+BE9)</f>
        <v>2335596</v>
      </c>
      <c r="BG9" s="141">
        <f aca="true" t="shared" si="26" ref="BG9:BG27">SUM(BH9,+BM9)</f>
        <v>6458</v>
      </c>
      <c r="BH9" s="141">
        <f aca="true" t="shared" si="27" ref="BH9:BH27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6458</v>
      </c>
      <c r="BN9" s="141">
        <v>0</v>
      </c>
      <c r="BO9" s="141">
        <f aca="true" t="shared" si="28" ref="BO9:BO27">SUM(BP9,BU9,BY9,BZ9,CF9)</f>
        <v>380634</v>
      </c>
      <c r="BP9" s="141">
        <f aca="true" t="shared" si="29" ref="BP9:BP27">SUM(BQ9:BT9)</f>
        <v>111391</v>
      </c>
      <c r="BQ9" s="141">
        <v>101537</v>
      </c>
      <c r="BR9" s="141">
        <v>0</v>
      </c>
      <c r="BS9" s="141">
        <v>9854</v>
      </c>
      <c r="BT9" s="141">
        <v>0</v>
      </c>
      <c r="BU9" s="141">
        <f aca="true" t="shared" si="30" ref="BU9:BU27">SUM(BV9:BX9)</f>
        <v>178053</v>
      </c>
      <c r="BV9" s="141">
        <v>0</v>
      </c>
      <c r="BW9" s="141">
        <v>178053</v>
      </c>
      <c r="BX9" s="141">
        <v>0</v>
      </c>
      <c r="BY9" s="141">
        <v>0</v>
      </c>
      <c r="BZ9" s="141">
        <f aca="true" t="shared" si="31" ref="BZ9:BZ27">SUM(CA9:CD9)</f>
        <v>84836</v>
      </c>
      <c r="CA9" s="141">
        <v>0</v>
      </c>
      <c r="CB9" s="141">
        <v>84836</v>
      </c>
      <c r="CC9" s="141">
        <v>0</v>
      </c>
      <c r="CD9" s="141">
        <v>0</v>
      </c>
      <c r="CE9" s="141">
        <v>0</v>
      </c>
      <c r="CF9" s="141">
        <v>6354</v>
      </c>
      <c r="CG9" s="141">
        <v>2676</v>
      </c>
      <c r="CH9" s="141">
        <f aca="true" t="shared" si="32" ref="CH9:CH27">SUM(BG9,+BO9,+CG9)</f>
        <v>389768</v>
      </c>
      <c r="CI9" s="141">
        <f aca="true" t="shared" si="33" ref="CI9:CI27">SUM(AE9,+BG9)</f>
        <v>30376</v>
      </c>
      <c r="CJ9" s="141">
        <f aca="true" t="shared" si="34" ref="CJ9:CJ27">SUM(AF9,+BH9)</f>
        <v>23918</v>
      </c>
      <c r="CK9" s="141">
        <f aca="true" t="shared" si="35" ref="CK9:CK27">SUM(AG9,+BI9)</f>
        <v>0</v>
      </c>
      <c r="CL9" s="141">
        <f aca="true" t="shared" si="36" ref="CL9:CL27">SUM(AH9,+BJ9)</f>
        <v>20035</v>
      </c>
      <c r="CM9" s="141">
        <f aca="true" t="shared" si="37" ref="CM9:CM27">SUM(AI9,+BK9)</f>
        <v>3883</v>
      </c>
      <c r="CN9" s="141">
        <f aca="true" t="shared" si="38" ref="CN9:CN27">SUM(AJ9,+BL9)</f>
        <v>0</v>
      </c>
      <c r="CO9" s="141">
        <f aca="true" t="shared" si="39" ref="CO9:CO27">SUM(AK9,+BM9)</f>
        <v>6458</v>
      </c>
      <c r="CP9" s="141">
        <f aca="true" t="shared" si="40" ref="CP9:CP27">SUM(AL9,+BN9)</f>
        <v>0</v>
      </c>
      <c r="CQ9" s="141">
        <f aca="true" t="shared" si="41" ref="CQ9:CQ27">SUM(AM9,+BO9)</f>
        <v>2684551</v>
      </c>
      <c r="CR9" s="141">
        <f aca="true" t="shared" si="42" ref="CR9:CR27">SUM(AN9,+BP9)</f>
        <v>725950</v>
      </c>
      <c r="CS9" s="141">
        <f aca="true" t="shared" si="43" ref="CS9:CS27">SUM(AO9,+BQ9)</f>
        <v>611882</v>
      </c>
      <c r="CT9" s="141">
        <f aca="true" t="shared" si="44" ref="CT9:CT27">SUM(AP9,+BR9)</f>
        <v>38596</v>
      </c>
      <c r="CU9" s="141">
        <f aca="true" t="shared" si="45" ref="CU9:CU27">SUM(AQ9,+BS9)</f>
        <v>72224</v>
      </c>
      <c r="CV9" s="141">
        <f aca="true" t="shared" si="46" ref="CV9:CV27">SUM(AR9,+BT9)</f>
        <v>3248</v>
      </c>
      <c r="CW9" s="141">
        <f aca="true" t="shared" si="47" ref="CW9:CW27">SUM(AS9,+BU9)</f>
        <v>566291</v>
      </c>
      <c r="CX9" s="141">
        <f aca="true" t="shared" si="48" ref="CX9:CX27">SUM(AT9,+BV9)</f>
        <v>8341</v>
      </c>
      <c r="CY9" s="141">
        <f aca="true" t="shared" si="49" ref="CY9:CY27">SUM(AU9,+BW9)</f>
        <v>548925</v>
      </c>
      <c r="CZ9" s="141">
        <f aca="true" t="shared" si="50" ref="CZ9:CZ27">SUM(AV9,+BX9)</f>
        <v>9025</v>
      </c>
      <c r="DA9" s="141">
        <f aca="true" t="shared" si="51" ref="DA9:DA27">SUM(AW9,+BY9)</f>
        <v>991</v>
      </c>
      <c r="DB9" s="141">
        <f aca="true" t="shared" si="52" ref="DB9:DB27">SUM(AX9,+BZ9)</f>
        <v>1360621</v>
      </c>
      <c r="DC9" s="141">
        <f aca="true" t="shared" si="53" ref="DC9:DC27">SUM(AY9,+CA9)</f>
        <v>417930</v>
      </c>
      <c r="DD9" s="141">
        <f aca="true" t="shared" si="54" ref="DD9:DD27">SUM(AZ9,+CB9)</f>
        <v>862351</v>
      </c>
      <c r="DE9" s="141">
        <f aca="true" t="shared" si="55" ref="DE9:DE27">SUM(BA9,+CC9)</f>
        <v>42582</v>
      </c>
      <c r="DF9" s="141">
        <f aca="true" t="shared" si="56" ref="DF9:DF27">SUM(BB9,+CD9)</f>
        <v>37758</v>
      </c>
      <c r="DG9" s="141">
        <f aca="true" t="shared" si="57" ref="DG9:DG27">SUM(BC9,+CE9)</f>
        <v>0</v>
      </c>
      <c r="DH9" s="141">
        <f aca="true" t="shared" si="58" ref="DH9:DH27">SUM(BD9,+CF9)</f>
        <v>30698</v>
      </c>
      <c r="DI9" s="141">
        <f aca="true" t="shared" si="59" ref="DI9:DI27">SUM(BE9,+CG9)</f>
        <v>10437</v>
      </c>
      <c r="DJ9" s="141">
        <f aca="true" t="shared" si="60" ref="DJ9:DJ27">SUM(BF9,+CH9)</f>
        <v>2725364</v>
      </c>
    </row>
    <row r="10" spans="1:114" ht="12" customHeight="1">
      <c r="A10" s="142" t="s">
        <v>116</v>
      </c>
      <c r="B10" s="140" t="s">
        <v>328</v>
      </c>
      <c r="C10" s="142" t="s">
        <v>348</v>
      </c>
      <c r="D10" s="141">
        <f t="shared" si="6"/>
        <v>1270203</v>
      </c>
      <c r="E10" s="141">
        <f t="shared" si="7"/>
        <v>205059</v>
      </c>
      <c r="F10" s="141">
        <v>0</v>
      </c>
      <c r="G10" s="141">
        <v>0</v>
      </c>
      <c r="H10" s="141">
        <v>0</v>
      </c>
      <c r="I10" s="141">
        <v>172623</v>
      </c>
      <c r="J10" s="141"/>
      <c r="K10" s="141">
        <v>32436</v>
      </c>
      <c r="L10" s="141">
        <v>1065144</v>
      </c>
      <c r="M10" s="141">
        <f t="shared" si="8"/>
        <v>213967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213967</v>
      </c>
      <c r="V10" s="141">
        <f t="shared" si="10"/>
        <v>1484170</v>
      </c>
      <c r="W10" s="141">
        <f t="shared" si="11"/>
        <v>205059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172623</v>
      </c>
      <c r="AB10" s="141">
        <f t="shared" si="16"/>
        <v>0</v>
      </c>
      <c r="AC10" s="141">
        <f t="shared" si="17"/>
        <v>32436</v>
      </c>
      <c r="AD10" s="141">
        <f t="shared" si="18"/>
        <v>1279111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1235857</v>
      </c>
      <c r="AN10" s="141">
        <f t="shared" si="22"/>
        <v>359077</v>
      </c>
      <c r="AO10" s="141">
        <v>239048</v>
      </c>
      <c r="AP10" s="141">
        <v>49496</v>
      </c>
      <c r="AQ10" s="141">
        <v>44622</v>
      </c>
      <c r="AR10" s="141">
        <v>25911</v>
      </c>
      <c r="AS10" s="141">
        <f t="shared" si="23"/>
        <v>448368</v>
      </c>
      <c r="AT10" s="141">
        <v>49637</v>
      </c>
      <c r="AU10" s="141">
        <v>351782</v>
      </c>
      <c r="AV10" s="141">
        <v>46949</v>
      </c>
      <c r="AW10" s="141">
        <v>0</v>
      </c>
      <c r="AX10" s="141">
        <f t="shared" si="24"/>
        <v>428412</v>
      </c>
      <c r="AY10" s="141">
        <v>257633</v>
      </c>
      <c r="AZ10" s="141">
        <v>155950</v>
      </c>
      <c r="BA10" s="141">
        <v>14829</v>
      </c>
      <c r="BB10" s="141">
        <v>0</v>
      </c>
      <c r="BC10" s="141">
        <v>34139</v>
      </c>
      <c r="BD10" s="141">
        <v>0</v>
      </c>
      <c r="BE10" s="141">
        <v>207</v>
      </c>
      <c r="BF10" s="141">
        <f t="shared" si="25"/>
        <v>1236064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23417</v>
      </c>
      <c r="BP10" s="141">
        <f t="shared" si="29"/>
        <v>7729</v>
      </c>
      <c r="BQ10" s="141">
        <v>7729</v>
      </c>
      <c r="BR10" s="141">
        <v>0</v>
      </c>
      <c r="BS10" s="141">
        <v>0</v>
      </c>
      <c r="BT10" s="141">
        <v>0</v>
      </c>
      <c r="BU10" s="141">
        <f t="shared" si="30"/>
        <v>5248</v>
      </c>
      <c r="BV10" s="141">
        <v>5248</v>
      </c>
      <c r="BW10" s="141">
        <v>0</v>
      </c>
      <c r="BX10" s="141">
        <v>0</v>
      </c>
      <c r="BY10" s="141">
        <v>1691</v>
      </c>
      <c r="BZ10" s="141">
        <f t="shared" si="31"/>
        <v>8749</v>
      </c>
      <c r="CA10" s="141">
        <v>8749</v>
      </c>
      <c r="CB10" s="141">
        <v>0</v>
      </c>
      <c r="CC10" s="141">
        <v>0</v>
      </c>
      <c r="CD10" s="141">
        <v>0</v>
      </c>
      <c r="CE10" s="141">
        <v>190550</v>
      </c>
      <c r="CF10" s="141">
        <v>0</v>
      </c>
      <c r="CG10" s="141">
        <v>0</v>
      </c>
      <c r="CH10" s="141">
        <f t="shared" si="32"/>
        <v>23417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1259274</v>
      </c>
      <c r="CR10" s="141">
        <f t="shared" si="42"/>
        <v>366806</v>
      </c>
      <c r="CS10" s="141">
        <f t="shared" si="43"/>
        <v>246777</v>
      </c>
      <c r="CT10" s="141">
        <f t="shared" si="44"/>
        <v>49496</v>
      </c>
      <c r="CU10" s="141">
        <f t="shared" si="45"/>
        <v>44622</v>
      </c>
      <c r="CV10" s="141">
        <f t="shared" si="46"/>
        <v>25911</v>
      </c>
      <c r="CW10" s="141">
        <f t="shared" si="47"/>
        <v>453616</v>
      </c>
      <c r="CX10" s="141">
        <f t="shared" si="48"/>
        <v>54885</v>
      </c>
      <c r="CY10" s="141">
        <f t="shared" si="49"/>
        <v>351782</v>
      </c>
      <c r="CZ10" s="141">
        <f t="shared" si="50"/>
        <v>46949</v>
      </c>
      <c r="DA10" s="141">
        <f t="shared" si="51"/>
        <v>1691</v>
      </c>
      <c r="DB10" s="141">
        <f t="shared" si="52"/>
        <v>437161</v>
      </c>
      <c r="DC10" s="141">
        <f t="shared" si="53"/>
        <v>266382</v>
      </c>
      <c r="DD10" s="141">
        <f t="shared" si="54"/>
        <v>155950</v>
      </c>
      <c r="DE10" s="141">
        <f t="shared" si="55"/>
        <v>14829</v>
      </c>
      <c r="DF10" s="141">
        <f t="shared" si="56"/>
        <v>0</v>
      </c>
      <c r="DG10" s="141">
        <f t="shared" si="57"/>
        <v>224689</v>
      </c>
      <c r="DH10" s="141">
        <f t="shared" si="58"/>
        <v>0</v>
      </c>
      <c r="DI10" s="141">
        <f t="shared" si="59"/>
        <v>207</v>
      </c>
      <c r="DJ10" s="141">
        <f t="shared" si="60"/>
        <v>1259481</v>
      </c>
    </row>
    <row r="11" spans="1:114" ht="12" customHeight="1">
      <c r="A11" s="142" t="s">
        <v>116</v>
      </c>
      <c r="B11" s="140" t="s">
        <v>329</v>
      </c>
      <c r="C11" s="142" t="s">
        <v>349</v>
      </c>
      <c r="D11" s="141">
        <f t="shared" si="6"/>
        <v>771246</v>
      </c>
      <c r="E11" s="141">
        <f t="shared" si="7"/>
        <v>327956</v>
      </c>
      <c r="F11" s="141">
        <v>0</v>
      </c>
      <c r="G11" s="141">
        <v>0</v>
      </c>
      <c r="H11" s="141">
        <v>0</v>
      </c>
      <c r="I11" s="141">
        <v>317660</v>
      </c>
      <c r="J11" s="141"/>
      <c r="K11" s="141">
        <v>10296</v>
      </c>
      <c r="L11" s="141">
        <v>443290</v>
      </c>
      <c r="M11" s="141">
        <f t="shared" si="8"/>
        <v>105281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0</v>
      </c>
      <c r="U11" s="141">
        <v>105281</v>
      </c>
      <c r="V11" s="141">
        <f t="shared" si="10"/>
        <v>876527</v>
      </c>
      <c r="W11" s="141">
        <f t="shared" si="11"/>
        <v>327956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317660</v>
      </c>
      <c r="AB11" s="141">
        <f t="shared" si="16"/>
        <v>0</v>
      </c>
      <c r="AC11" s="141">
        <f t="shared" si="17"/>
        <v>10296</v>
      </c>
      <c r="AD11" s="141">
        <f t="shared" si="18"/>
        <v>548571</v>
      </c>
      <c r="AE11" s="141">
        <f t="shared" si="19"/>
        <v>1297</v>
      </c>
      <c r="AF11" s="141">
        <f t="shared" si="20"/>
        <v>1297</v>
      </c>
      <c r="AG11" s="141">
        <v>0</v>
      </c>
      <c r="AH11" s="141">
        <v>1297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706240</v>
      </c>
      <c r="AN11" s="141">
        <f t="shared" si="22"/>
        <v>97534</v>
      </c>
      <c r="AO11" s="141">
        <v>59131</v>
      </c>
      <c r="AP11" s="141">
        <v>26833</v>
      </c>
      <c r="AQ11" s="141">
        <v>4862</v>
      </c>
      <c r="AR11" s="141">
        <v>6708</v>
      </c>
      <c r="AS11" s="141">
        <f t="shared" si="23"/>
        <v>209158</v>
      </c>
      <c r="AT11" s="141">
        <v>8212</v>
      </c>
      <c r="AU11" s="141">
        <v>196471</v>
      </c>
      <c r="AV11" s="141">
        <v>4475</v>
      </c>
      <c r="AW11" s="141">
        <v>0</v>
      </c>
      <c r="AX11" s="141">
        <f t="shared" si="24"/>
        <v>399548</v>
      </c>
      <c r="AY11" s="141">
        <v>150095</v>
      </c>
      <c r="AZ11" s="141">
        <v>188687</v>
      </c>
      <c r="BA11" s="141">
        <v>60766</v>
      </c>
      <c r="BB11" s="141">
        <v>0</v>
      </c>
      <c r="BC11" s="141">
        <v>0</v>
      </c>
      <c r="BD11" s="141">
        <v>0</v>
      </c>
      <c r="BE11" s="141">
        <v>63709</v>
      </c>
      <c r="BF11" s="141">
        <f t="shared" si="25"/>
        <v>771246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2821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635</v>
      </c>
      <c r="BV11" s="141">
        <v>635</v>
      </c>
      <c r="BW11" s="141">
        <v>0</v>
      </c>
      <c r="BX11" s="141">
        <v>0</v>
      </c>
      <c r="BY11" s="141">
        <v>0</v>
      </c>
      <c r="BZ11" s="141">
        <f t="shared" si="31"/>
        <v>2186</v>
      </c>
      <c r="CA11" s="141">
        <v>2186</v>
      </c>
      <c r="CB11" s="141">
        <v>0</v>
      </c>
      <c r="CC11" s="141">
        <v>0</v>
      </c>
      <c r="CD11" s="141">
        <v>0</v>
      </c>
      <c r="CE11" s="141">
        <v>98663</v>
      </c>
      <c r="CF11" s="141">
        <v>0</v>
      </c>
      <c r="CG11" s="141">
        <v>3797</v>
      </c>
      <c r="CH11" s="141">
        <f t="shared" si="32"/>
        <v>6618</v>
      </c>
      <c r="CI11" s="141">
        <f t="shared" si="33"/>
        <v>1297</v>
      </c>
      <c r="CJ11" s="141">
        <f t="shared" si="34"/>
        <v>1297</v>
      </c>
      <c r="CK11" s="141">
        <f t="shared" si="35"/>
        <v>0</v>
      </c>
      <c r="CL11" s="141">
        <f t="shared" si="36"/>
        <v>1297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709061</v>
      </c>
      <c r="CR11" s="141">
        <f t="shared" si="42"/>
        <v>97534</v>
      </c>
      <c r="CS11" s="141">
        <f t="shared" si="43"/>
        <v>59131</v>
      </c>
      <c r="CT11" s="141">
        <f t="shared" si="44"/>
        <v>26833</v>
      </c>
      <c r="CU11" s="141">
        <f t="shared" si="45"/>
        <v>4862</v>
      </c>
      <c r="CV11" s="141">
        <f t="shared" si="46"/>
        <v>6708</v>
      </c>
      <c r="CW11" s="141">
        <f t="shared" si="47"/>
        <v>209793</v>
      </c>
      <c r="CX11" s="141">
        <f t="shared" si="48"/>
        <v>8847</v>
      </c>
      <c r="CY11" s="141">
        <f t="shared" si="49"/>
        <v>196471</v>
      </c>
      <c r="CZ11" s="141">
        <f t="shared" si="50"/>
        <v>4475</v>
      </c>
      <c r="DA11" s="141">
        <f t="shared" si="51"/>
        <v>0</v>
      </c>
      <c r="DB11" s="141">
        <f t="shared" si="52"/>
        <v>401734</v>
      </c>
      <c r="DC11" s="141">
        <f t="shared" si="53"/>
        <v>152281</v>
      </c>
      <c r="DD11" s="141">
        <f t="shared" si="54"/>
        <v>188687</v>
      </c>
      <c r="DE11" s="141">
        <f t="shared" si="55"/>
        <v>60766</v>
      </c>
      <c r="DF11" s="141">
        <f t="shared" si="56"/>
        <v>0</v>
      </c>
      <c r="DG11" s="141">
        <f t="shared" si="57"/>
        <v>98663</v>
      </c>
      <c r="DH11" s="141">
        <f t="shared" si="58"/>
        <v>0</v>
      </c>
      <c r="DI11" s="141">
        <f t="shared" si="59"/>
        <v>67506</v>
      </c>
      <c r="DJ11" s="141">
        <f t="shared" si="60"/>
        <v>777864</v>
      </c>
    </row>
    <row r="12" spans="1:114" ht="12" customHeight="1">
      <c r="A12" s="142" t="s">
        <v>116</v>
      </c>
      <c r="B12" s="140" t="s">
        <v>330</v>
      </c>
      <c r="C12" s="142" t="s">
        <v>350</v>
      </c>
      <c r="D12" s="141">
        <f t="shared" si="6"/>
        <v>1730021</v>
      </c>
      <c r="E12" s="141">
        <f t="shared" si="7"/>
        <v>378221</v>
      </c>
      <c r="F12" s="141">
        <v>51100</v>
      </c>
      <c r="G12" s="141">
        <v>0</v>
      </c>
      <c r="H12" s="141">
        <v>129000</v>
      </c>
      <c r="I12" s="141">
        <v>125550</v>
      </c>
      <c r="J12" s="141"/>
      <c r="K12" s="141">
        <v>72571</v>
      </c>
      <c r="L12" s="141">
        <v>1351800</v>
      </c>
      <c r="M12" s="141">
        <f t="shared" si="8"/>
        <v>343219</v>
      </c>
      <c r="N12" s="141">
        <f t="shared" si="9"/>
        <v>45569</v>
      </c>
      <c r="O12" s="141">
        <v>6046</v>
      </c>
      <c r="P12" s="141">
        <v>2418</v>
      </c>
      <c r="Q12" s="141">
        <v>0</v>
      </c>
      <c r="R12" s="141">
        <v>37027</v>
      </c>
      <c r="S12" s="141"/>
      <c r="T12" s="141">
        <v>78</v>
      </c>
      <c r="U12" s="141">
        <v>297650</v>
      </c>
      <c r="V12" s="141">
        <f t="shared" si="10"/>
        <v>2073240</v>
      </c>
      <c r="W12" s="141">
        <f t="shared" si="11"/>
        <v>423790</v>
      </c>
      <c r="X12" s="141">
        <f t="shared" si="12"/>
        <v>57146</v>
      </c>
      <c r="Y12" s="141">
        <f t="shared" si="13"/>
        <v>2418</v>
      </c>
      <c r="Z12" s="141">
        <f t="shared" si="14"/>
        <v>129000</v>
      </c>
      <c r="AA12" s="141">
        <f t="shared" si="15"/>
        <v>162577</v>
      </c>
      <c r="AB12" s="141">
        <f t="shared" si="16"/>
        <v>0</v>
      </c>
      <c r="AC12" s="141">
        <f t="shared" si="17"/>
        <v>72649</v>
      </c>
      <c r="AD12" s="141">
        <f t="shared" si="18"/>
        <v>1649450</v>
      </c>
      <c r="AE12" s="141">
        <f t="shared" si="19"/>
        <v>212858</v>
      </c>
      <c r="AF12" s="141">
        <f t="shared" si="20"/>
        <v>212858</v>
      </c>
      <c r="AG12" s="141">
        <v>0</v>
      </c>
      <c r="AH12" s="141">
        <v>212858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1512272</v>
      </c>
      <c r="AN12" s="141">
        <f t="shared" si="22"/>
        <v>160723</v>
      </c>
      <c r="AO12" s="141">
        <v>150820</v>
      </c>
      <c r="AP12" s="141">
        <v>9903</v>
      </c>
      <c r="AQ12" s="141">
        <v>0</v>
      </c>
      <c r="AR12" s="141">
        <v>0</v>
      </c>
      <c r="AS12" s="141">
        <f t="shared" si="23"/>
        <v>358734</v>
      </c>
      <c r="AT12" s="141">
        <v>15354</v>
      </c>
      <c r="AU12" s="141">
        <v>321626</v>
      </c>
      <c r="AV12" s="141">
        <v>21754</v>
      </c>
      <c r="AW12" s="141">
        <v>0</v>
      </c>
      <c r="AX12" s="141">
        <f t="shared" si="24"/>
        <v>992815</v>
      </c>
      <c r="AY12" s="141">
        <v>282088</v>
      </c>
      <c r="AZ12" s="141">
        <v>672374</v>
      </c>
      <c r="BA12" s="141">
        <v>38353</v>
      </c>
      <c r="BB12" s="141">
        <v>0</v>
      </c>
      <c r="BC12" s="141">
        <v>0</v>
      </c>
      <c r="BD12" s="141">
        <v>0</v>
      </c>
      <c r="BE12" s="141">
        <v>4891</v>
      </c>
      <c r="BF12" s="141">
        <f t="shared" si="25"/>
        <v>1730021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318984</v>
      </c>
      <c r="BP12" s="141">
        <f t="shared" si="29"/>
        <v>42560</v>
      </c>
      <c r="BQ12" s="141">
        <v>42560</v>
      </c>
      <c r="BR12" s="141">
        <v>0</v>
      </c>
      <c r="BS12" s="141">
        <v>0</v>
      </c>
      <c r="BT12" s="141">
        <v>0</v>
      </c>
      <c r="BU12" s="141">
        <f t="shared" si="30"/>
        <v>165665</v>
      </c>
      <c r="BV12" s="141">
        <v>325</v>
      </c>
      <c r="BW12" s="141">
        <v>165340</v>
      </c>
      <c r="BX12" s="141">
        <v>0</v>
      </c>
      <c r="BY12" s="141">
        <v>0</v>
      </c>
      <c r="BZ12" s="141">
        <f t="shared" si="31"/>
        <v>110759</v>
      </c>
      <c r="CA12" s="141">
        <v>48786</v>
      </c>
      <c r="CB12" s="141">
        <v>61973</v>
      </c>
      <c r="CC12" s="141">
        <v>0</v>
      </c>
      <c r="CD12" s="141">
        <v>0</v>
      </c>
      <c r="CE12" s="141">
        <v>0</v>
      </c>
      <c r="CF12" s="141">
        <v>0</v>
      </c>
      <c r="CG12" s="141">
        <v>24235</v>
      </c>
      <c r="CH12" s="141">
        <f t="shared" si="32"/>
        <v>343219</v>
      </c>
      <c r="CI12" s="141">
        <f t="shared" si="33"/>
        <v>212858</v>
      </c>
      <c r="CJ12" s="141">
        <f t="shared" si="34"/>
        <v>212858</v>
      </c>
      <c r="CK12" s="141">
        <f t="shared" si="35"/>
        <v>0</v>
      </c>
      <c r="CL12" s="141">
        <f t="shared" si="36"/>
        <v>212858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1831256</v>
      </c>
      <c r="CR12" s="141">
        <f t="shared" si="42"/>
        <v>203283</v>
      </c>
      <c r="CS12" s="141">
        <f t="shared" si="43"/>
        <v>193380</v>
      </c>
      <c r="CT12" s="141">
        <f t="shared" si="44"/>
        <v>9903</v>
      </c>
      <c r="CU12" s="141">
        <f t="shared" si="45"/>
        <v>0</v>
      </c>
      <c r="CV12" s="141">
        <f t="shared" si="46"/>
        <v>0</v>
      </c>
      <c r="CW12" s="141">
        <f t="shared" si="47"/>
        <v>524399</v>
      </c>
      <c r="CX12" s="141">
        <f t="shared" si="48"/>
        <v>15679</v>
      </c>
      <c r="CY12" s="141">
        <f t="shared" si="49"/>
        <v>486966</v>
      </c>
      <c r="CZ12" s="141">
        <f t="shared" si="50"/>
        <v>21754</v>
      </c>
      <c r="DA12" s="141">
        <f t="shared" si="51"/>
        <v>0</v>
      </c>
      <c r="DB12" s="141">
        <f t="shared" si="52"/>
        <v>1103574</v>
      </c>
      <c r="DC12" s="141">
        <f t="shared" si="53"/>
        <v>330874</v>
      </c>
      <c r="DD12" s="141">
        <f t="shared" si="54"/>
        <v>734347</v>
      </c>
      <c r="DE12" s="141">
        <f t="shared" si="55"/>
        <v>38353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29126</v>
      </c>
      <c r="DJ12" s="141">
        <f t="shared" si="60"/>
        <v>2073240</v>
      </c>
    </row>
    <row r="13" spans="1:114" ht="12" customHeight="1">
      <c r="A13" s="142" t="s">
        <v>116</v>
      </c>
      <c r="B13" s="140" t="s">
        <v>331</v>
      </c>
      <c r="C13" s="142" t="s">
        <v>351</v>
      </c>
      <c r="D13" s="141">
        <f t="shared" si="6"/>
        <v>844934</v>
      </c>
      <c r="E13" s="141">
        <f t="shared" si="7"/>
        <v>111034</v>
      </c>
      <c r="F13" s="141">
        <v>0</v>
      </c>
      <c r="G13" s="141">
        <v>0</v>
      </c>
      <c r="H13" s="141">
        <v>0</v>
      </c>
      <c r="I13" s="141">
        <v>61086</v>
      </c>
      <c r="J13" s="141"/>
      <c r="K13" s="141">
        <v>49948</v>
      </c>
      <c r="L13" s="141">
        <v>733900</v>
      </c>
      <c r="M13" s="141">
        <f t="shared" si="8"/>
        <v>135523</v>
      </c>
      <c r="N13" s="141">
        <f t="shared" si="9"/>
        <v>1847</v>
      </c>
      <c r="O13" s="141">
        <v>0</v>
      </c>
      <c r="P13" s="141">
        <v>0</v>
      </c>
      <c r="Q13" s="141">
        <v>0</v>
      </c>
      <c r="R13" s="141">
        <v>1517</v>
      </c>
      <c r="S13" s="141"/>
      <c r="T13" s="141">
        <v>330</v>
      </c>
      <c r="U13" s="141">
        <v>133676</v>
      </c>
      <c r="V13" s="141">
        <f t="shared" si="10"/>
        <v>980457</v>
      </c>
      <c r="W13" s="141">
        <f t="shared" si="11"/>
        <v>112881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62603</v>
      </c>
      <c r="AB13" s="141">
        <f t="shared" si="16"/>
        <v>0</v>
      </c>
      <c r="AC13" s="141">
        <f t="shared" si="17"/>
        <v>50278</v>
      </c>
      <c r="AD13" s="141">
        <f t="shared" si="18"/>
        <v>867576</v>
      </c>
      <c r="AE13" s="141">
        <f t="shared" si="19"/>
        <v>31170</v>
      </c>
      <c r="AF13" s="141">
        <f t="shared" si="20"/>
        <v>21195</v>
      </c>
      <c r="AG13" s="141">
        <v>0</v>
      </c>
      <c r="AH13" s="141">
        <v>0</v>
      </c>
      <c r="AI13" s="141">
        <v>14748</v>
      </c>
      <c r="AJ13" s="141">
        <v>6447</v>
      </c>
      <c r="AK13" s="141">
        <v>9975</v>
      </c>
      <c r="AL13" s="141">
        <v>0</v>
      </c>
      <c r="AM13" s="141">
        <f t="shared" si="21"/>
        <v>786425</v>
      </c>
      <c r="AN13" s="141">
        <f t="shared" si="22"/>
        <v>88226</v>
      </c>
      <c r="AO13" s="141">
        <v>88226</v>
      </c>
      <c r="AP13" s="141">
        <v>0</v>
      </c>
      <c r="AQ13" s="141">
        <v>0</v>
      </c>
      <c r="AR13" s="141">
        <v>0</v>
      </c>
      <c r="AS13" s="141">
        <f t="shared" si="23"/>
        <v>289780</v>
      </c>
      <c r="AT13" s="141">
        <v>0</v>
      </c>
      <c r="AU13" s="141">
        <v>279028</v>
      </c>
      <c r="AV13" s="141">
        <v>10752</v>
      </c>
      <c r="AW13" s="141">
        <v>0</v>
      </c>
      <c r="AX13" s="141">
        <f t="shared" si="24"/>
        <v>408419</v>
      </c>
      <c r="AY13" s="141">
        <v>173675</v>
      </c>
      <c r="AZ13" s="141">
        <v>149618</v>
      </c>
      <c r="BA13" s="141">
        <v>84448</v>
      </c>
      <c r="BB13" s="141">
        <v>678</v>
      </c>
      <c r="BC13" s="141">
        <v>0</v>
      </c>
      <c r="BD13" s="141">
        <v>0</v>
      </c>
      <c r="BE13" s="141">
        <v>27339</v>
      </c>
      <c r="BF13" s="141">
        <f t="shared" si="25"/>
        <v>844934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135523</v>
      </c>
      <c r="BP13" s="141">
        <f t="shared" si="29"/>
        <v>50778</v>
      </c>
      <c r="BQ13" s="141">
        <v>17764</v>
      </c>
      <c r="BR13" s="141">
        <v>0</v>
      </c>
      <c r="BS13" s="141">
        <v>33014</v>
      </c>
      <c r="BT13" s="141">
        <v>0</v>
      </c>
      <c r="BU13" s="141">
        <f t="shared" si="30"/>
        <v>74401</v>
      </c>
      <c r="BV13" s="141">
        <v>0</v>
      </c>
      <c r="BW13" s="141">
        <v>74401</v>
      </c>
      <c r="BX13" s="141">
        <v>0</v>
      </c>
      <c r="BY13" s="141">
        <v>0</v>
      </c>
      <c r="BZ13" s="141">
        <f t="shared" si="31"/>
        <v>10344</v>
      </c>
      <c r="CA13" s="141">
        <v>0</v>
      </c>
      <c r="CB13" s="141">
        <v>4618</v>
      </c>
      <c r="CC13" s="141">
        <v>5726</v>
      </c>
      <c r="CD13" s="141">
        <v>0</v>
      </c>
      <c r="CE13" s="141">
        <v>0</v>
      </c>
      <c r="CF13" s="141">
        <v>0</v>
      </c>
      <c r="CG13" s="141">
        <v>0</v>
      </c>
      <c r="CH13" s="141">
        <f t="shared" si="32"/>
        <v>135523</v>
      </c>
      <c r="CI13" s="141">
        <f t="shared" si="33"/>
        <v>31170</v>
      </c>
      <c r="CJ13" s="141">
        <f t="shared" si="34"/>
        <v>21195</v>
      </c>
      <c r="CK13" s="141">
        <f t="shared" si="35"/>
        <v>0</v>
      </c>
      <c r="CL13" s="141">
        <f t="shared" si="36"/>
        <v>0</v>
      </c>
      <c r="CM13" s="141">
        <f t="shared" si="37"/>
        <v>14748</v>
      </c>
      <c r="CN13" s="141">
        <f t="shared" si="38"/>
        <v>6447</v>
      </c>
      <c r="CO13" s="141">
        <f t="shared" si="39"/>
        <v>9975</v>
      </c>
      <c r="CP13" s="141">
        <f t="shared" si="40"/>
        <v>0</v>
      </c>
      <c r="CQ13" s="141">
        <f t="shared" si="41"/>
        <v>921948</v>
      </c>
      <c r="CR13" s="141">
        <f t="shared" si="42"/>
        <v>139004</v>
      </c>
      <c r="CS13" s="141">
        <f t="shared" si="43"/>
        <v>105990</v>
      </c>
      <c r="CT13" s="141">
        <f t="shared" si="44"/>
        <v>0</v>
      </c>
      <c r="CU13" s="141">
        <f t="shared" si="45"/>
        <v>33014</v>
      </c>
      <c r="CV13" s="141">
        <f t="shared" si="46"/>
        <v>0</v>
      </c>
      <c r="CW13" s="141">
        <f t="shared" si="47"/>
        <v>364181</v>
      </c>
      <c r="CX13" s="141">
        <f t="shared" si="48"/>
        <v>0</v>
      </c>
      <c r="CY13" s="141">
        <f t="shared" si="49"/>
        <v>353429</v>
      </c>
      <c r="CZ13" s="141">
        <f t="shared" si="50"/>
        <v>10752</v>
      </c>
      <c r="DA13" s="141">
        <f t="shared" si="51"/>
        <v>0</v>
      </c>
      <c r="DB13" s="141">
        <f t="shared" si="52"/>
        <v>418763</v>
      </c>
      <c r="DC13" s="141">
        <f t="shared" si="53"/>
        <v>173675</v>
      </c>
      <c r="DD13" s="141">
        <f t="shared" si="54"/>
        <v>154236</v>
      </c>
      <c r="DE13" s="141">
        <f t="shared" si="55"/>
        <v>90174</v>
      </c>
      <c r="DF13" s="141">
        <f t="shared" si="56"/>
        <v>678</v>
      </c>
      <c r="DG13" s="141">
        <f t="shared" si="57"/>
        <v>0</v>
      </c>
      <c r="DH13" s="141">
        <f t="shared" si="58"/>
        <v>0</v>
      </c>
      <c r="DI13" s="141">
        <f t="shared" si="59"/>
        <v>27339</v>
      </c>
      <c r="DJ13" s="141">
        <f t="shared" si="60"/>
        <v>980457</v>
      </c>
    </row>
    <row r="14" spans="1:114" ht="12" customHeight="1">
      <c r="A14" s="142" t="s">
        <v>116</v>
      </c>
      <c r="B14" s="140" t="s">
        <v>332</v>
      </c>
      <c r="C14" s="142" t="s">
        <v>352</v>
      </c>
      <c r="D14" s="141">
        <f t="shared" si="6"/>
        <v>587422</v>
      </c>
      <c r="E14" s="141">
        <f t="shared" si="7"/>
        <v>117826</v>
      </c>
      <c r="F14" s="141">
        <v>0</v>
      </c>
      <c r="G14" s="141">
        <v>0</v>
      </c>
      <c r="H14" s="141">
        <v>0</v>
      </c>
      <c r="I14" s="141">
        <v>112685</v>
      </c>
      <c r="J14" s="141"/>
      <c r="K14" s="141">
        <v>5141</v>
      </c>
      <c r="L14" s="141">
        <v>469596</v>
      </c>
      <c r="M14" s="141">
        <f t="shared" si="8"/>
        <v>119186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119186</v>
      </c>
      <c r="V14" s="141">
        <f t="shared" si="10"/>
        <v>706608</v>
      </c>
      <c r="W14" s="141">
        <f t="shared" si="11"/>
        <v>117826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112685</v>
      </c>
      <c r="AB14" s="141">
        <f t="shared" si="16"/>
        <v>0</v>
      </c>
      <c r="AC14" s="141">
        <f t="shared" si="17"/>
        <v>5141</v>
      </c>
      <c r="AD14" s="141">
        <f t="shared" si="18"/>
        <v>588782</v>
      </c>
      <c r="AE14" s="141">
        <f t="shared" si="19"/>
        <v>120015</v>
      </c>
      <c r="AF14" s="141">
        <f t="shared" si="20"/>
        <v>118860</v>
      </c>
      <c r="AG14" s="141">
        <v>0</v>
      </c>
      <c r="AH14" s="141">
        <v>118860</v>
      </c>
      <c r="AI14" s="141">
        <v>0</v>
      </c>
      <c r="AJ14" s="141">
        <v>0</v>
      </c>
      <c r="AK14" s="141">
        <v>1155</v>
      </c>
      <c r="AL14" s="141">
        <v>0</v>
      </c>
      <c r="AM14" s="141">
        <f t="shared" si="21"/>
        <v>432207</v>
      </c>
      <c r="AN14" s="141">
        <f t="shared" si="22"/>
        <v>22278</v>
      </c>
      <c r="AO14" s="141">
        <v>22278</v>
      </c>
      <c r="AP14" s="141">
        <v>0</v>
      </c>
      <c r="AQ14" s="141">
        <v>0</v>
      </c>
      <c r="AR14" s="141">
        <v>0</v>
      </c>
      <c r="AS14" s="141">
        <f t="shared" si="23"/>
        <v>61589</v>
      </c>
      <c r="AT14" s="141">
        <v>0</v>
      </c>
      <c r="AU14" s="141">
        <v>61589</v>
      </c>
      <c r="AV14" s="141">
        <v>0</v>
      </c>
      <c r="AW14" s="141">
        <v>0</v>
      </c>
      <c r="AX14" s="141">
        <f t="shared" si="24"/>
        <v>348340</v>
      </c>
      <c r="AY14" s="141">
        <v>135899</v>
      </c>
      <c r="AZ14" s="141">
        <v>169986</v>
      </c>
      <c r="BA14" s="141">
        <v>42455</v>
      </c>
      <c r="BB14" s="141">
        <v>0</v>
      </c>
      <c r="BC14" s="141">
        <v>35200</v>
      </c>
      <c r="BD14" s="141">
        <v>0</v>
      </c>
      <c r="BE14" s="141">
        <v>0</v>
      </c>
      <c r="BF14" s="141">
        <f t="shared" si="25"/>
        <v>552222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119186</v>
      </c>
      <c r="CF14" s="141">
        <v>0</v>
      </c>
      <c r="CG14" s="141">
        <v>0</v>
      </c>
      <c r="CH14" s="141">
        <f t="shared" si="32"/>
        <v>0</v>
      </c>
      <c r="CI14" s="141">
        <f t="shared" si="33"/>
        <v>120015</v>
      </c>
      <c r="CJ14" s="141">
        <f t="shared" si="34"/>
        <v>118860</v>
      </c>
      <c r="CK14" s="141">
        <f t="shared" si="35"/>
        <v>0</v>
      </c>
      <c r="CL14" s="141">
        <f t="shared" si="36"/>
        <v>118860</v>
      </c>
      <c r="CM14" s="141">
        <f t="shared" si="37"/>
        <v>0</v>
      </c>
      <c r="CN14" s="141">
        <f t="shared" si="38"/>
        <v>0</v>
      </c>
      <c r="CO14" s="141">
        <f t="shared" si="39"/>
        <v>1155</v>
      </c>
      <c r="CP14" s="141">
        <f t="shared" si="40"/>
        <v>0</v>
      </c>
      <c r="CQ14" s="141">
        <f t="shared" si="41"/>
        <v>432207</v>
      </c>
      <c r="CR14" s="141">
        <f t="shared" si="42"/>
        <v>22278</v>
      </c>
      <c r="CS14" s="141">
        <f t="shared" si="43"/>
        <v>22278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61589</v>
      </c>
      <c r="CX14" s="141">
        <f t="shared" si="48"/>
        <v>0</v>
      </c>
      <c r="CY14" s="141">
        <f t="shared" si="49"/>
        <v>61589</v>
      </c>
      <c r="CZ14" s="141">
        <f t="shared" si="50"/>
        <v>0</v>
      </c>
      <c r="DA14" s="141">
        <f t="shared" si="51"/>
        <v>0</v>
      </c>
      <c r="DB14" s="141">
        <f t="shared" si="52"/>
        <v>348340</v>
      </c>
      <c r="DC14" s="141">
        <f t="shared" si="53"/>
        <v>135899</v>
      </c>
      <c r="DD14" s="141">
        <f t="shared" si="54"/>
        <v>169986</v>
      </c>
      <c r="DE14" s="141">
        <f t="shared" si="55"/>
        <v>42455</v>
      </c>
      <c r="DF14" s="141">
        <f t="shared" si="56"/>
        <v>0</v>
      </c>
      <c r="DG14" s="141">
        <f t="shared" si="57"/>
        <v>154386</v>
      </c>
      <c r="DH14" s="141">
        <f t="shared" si="58"/>
        <v>0</v>
      </c>
      <c r="DI14" s="141">
        <f t="shared" si="59"/>
        <v>0</v>
      </c>
      <c r="DJ14" s="141">
        <f t="shared" si="60"/>
        <v>552222</v>
      </c>
    </row>
    <row r="15" spans="1:114" ht="12" customHeight="1">
      <c r="A15" s="142" t="s">
        <v>116</v>
      </c>
      <c r="B15" s="140" t="s">
        <v>333</v>
      </c>
      <c r="C15" s="142" t="s">
        <v>353</v>
      </c>
      <c r="D15" s="141">
        <f t="shared" si="6"/>
        <v>353586</v>
      </c>
      <c r="E15" s="141">
        <f t="shared" si="7"/>
        <v>39900</v>
      </c>
      <c r="F15" s="141">
        <v>0</v>
      </c>
      <c r="G15" s="141">
        <v>0</v>
      </c>
      <c r="H15" s="141">
        <v>0</v>
      </c>
      <c r="I15" s="141">
        <v>39900</v>
      </c>
      <c r="J15" s="141"/>
      <c r="K15" s="141">
        <v>0</v>
      </c>
      <c r="L15" s="141">
        <v>313686</v>
      </c>
      <c r="M15" s="141">
        <f t="shared" si="8"/>
        <v>86532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86532</v>
      </c>
      <c r="V15" s="141">
        <f t="shared" si="10"/>
        <v>440118</v>
      </c>
      <c r="W15" s="141">
        <f t="shared" si="11"/>
        <v>39900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39900</v>
      </c>
      <c r="AB15" s="141">
        <f t="shared" si="16"/>
        <v>0</v>
      </c>
      <c r="AC15" s="141">
        <f t="shared" si="17"/>
        <v>0</v>
      </c>
      <c r="AD15" s="141">
        <f t="shared" si="18"/>
        <v>400218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201129</v>
      </c>
      <c r="AN15" s="141">
        <f t="shared" si="22"/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f t="shared" si="24"/>
        <v>201129</v>
      </c>
      <c r="AY15" s="141">
        <v>155350</v>
      </c>
      <c r="AZ15" s="141">
        <v>33771</v>
      </c>
      <c r="BA15" s="141">
        <v>11172</v>
      </c>
      <c r="BB15" s="141">
        <v>836</v>
      </c>
      <c r="BC15" s="141">
        <v>152457</v>
      </c>
      <c r="BD15" s="141">
        <v>0</v>
      </c>
      <c r="BE15" s="141">
        <v>0</v>
      </c>
      <c r="BF15" s="141">
        <f t="shared" si="25"/>
        <v>201129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86532</v>
      </c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201129</v>
      </c>
      <c r="CR15" s="141">
        <f t="shared" si="42"/>
        <v>0</v>
      </c>
      <c r="CS15" s="141">
        <f t="shared" si="43"/>
        <v>0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0</v>
      </c>
      <c r="CX15" s="141">
        <f t="shared" si="48"/>
        <v>0</v>
      </c>
      <c r="CY15" s="141">
        <f t="shared" si="49"/>
        <v>0</v>
      </c>
      <c r="CZ15" s="141">
        <f t="shared" si="50"/>
        <v>0</v>
      </c>
      <c r="DA15" s="141">
        <f t="shared" si="51"/>
        <v>0</v>
      </c>
      <c r="DB15" s="141">
        <f t="shared" si="52"/>
        <v>201129</v>
      </c>
      <c r="DC15" s="141">
        <f t="shared" si="53"/>
        <v>155350</v>
      </c>
      <c r="DD15" s="141">
        <f t="shared" si="54"/>
        <v>33771</v>
      </c>
      <c r="DE15" s="141">
        <f t="shared" si="55"/>
        <v>11172</v>
      </c>
      <c r="DF15" s="141">
        <f t="shared" si="56"/>
        <v>836</v>
      </c>
      <c r="DG15" s="141">
        <f t="shared" si="57"/>
        <v>238989</v>
      </c>
      <c r="DH15" s="141">
        <f t="shared" si="58"/>
        <v>0</v>
      </c>
      <c r="DI15" s="141">
        <f t="shared" si="59"/>
        <v>0</v>
      </c>
      <c r="DJ15" s="141">
        <f t="shared" si="60"/>
        <v>201129</v>
      </c>
    </row>
    <row r="16" spans="1:114" ht="12" customHeight="1">
      <c r="A16" s="142" t="s">
        <v>116</v>
      </c>
      <c r="B16" s="140" t="s">
        <v>334</v>
      </c>
      <c r="C16" s="142" t="s">
        <v>354</v>
      </c>
      <c r="D16" s="141">
        <f t="shared" si="6"/>
        <v>875798</v>
      </c>
      <c r="E16" s="141">
        <f t="shared" si="7"/>
        <v>90805</v>
      </c>
      <c r="F16" s="141">
        <v>0</v>
      </c>
      <c r="G16" s="141">
        <v>0</v>
      </c>
      <c r="H16" s="141">
        <v>0</v>
      </c>
      <c r="I16" s="141">
        <v>68331</v>
      </c>
      <c r="J16" s="141"/>
      <c r="K16" s="141">
        <v>22474</v>
      </c>
      <c r="L16" s="141">
        <v>784993</v>
      </c>
      <c r="M16" s="141">
        <f t="shared" si="8"/>
        <v>220835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220835</v>
      </c>
      <c r="V16" s="141">
        <f t="shared" si="10"/>
        <v>1096633</v>
      </c>
      <c r="W16" s="141">
        <f t="shared" si="11"/>
        <v>90805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68331</v>
      </c>
      <c r="AB16" s="141">
        <f t="shared" si="16"/>
        <v>0</v>
      </c>
      <c r="AC16" s="141">
        <f t="shared" si="17"/>
        <v>22474</v>
      </c>
      <c r="AD16" s="141">
        <f t="shared" si="18"/>
        <v>1005828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855249</v>
      </c>
      <c r="AN16" s="141">
        <f t="shared" si="22"/>
        <v>89170</v>
      </c>
      <c r="AO16" s="141">
        <v>89170</v>
      </c>
      <c r="AP16" s="141">
        <v>0</v>
      </c>
      <c r="AQ16" s="141">
        <v>0</v>
      </c>
      <c r="AR16" s="141">
        <v>0</v>
      </c>
      <c r="AS16" s="141">
        <f t="shared" si="23"/>
        <v>204695</v>
      </c>
      <c r="AT16" s="141">
        <v>5773</v>
      </c>
      <c r="AU16" s="141">
        <v>198922</v>
      </c>
      <c r="AV16" s="141">
        <v>0</v>
      </c>
      <c r="AW16" s="141">
        <v>0</v>
      </c>
      <c r="AX16" s="141">
        <f t="shared" si="24"/>
        <v>561384</v>
      </c>
      <c r="AY16" s="141">
        <v>195208</v>
      </c>
      <c r="AZ16" s="141">
        <v>366176</v>
      </c>
      <c r="BA16" s="141">
        <v>0</v>
      </c>
      <c r="BB16" s="141">
        <v>0</v>
      </c>
      <c r="BC16" s="141">
        <v>0</v>
      </c>
      <c r="BD16" s="141">
        <v>0</v>
      </c>
      <c r="BE16" s="141">
        <v>20549</v>
      </c>
      <c r="BF16" s="141">
        <f t="shared" si="25"/>
        <v>875798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220735</v>
      </c>
      <c r="BP16" s="141">
        <f t="shared" si="29"/>
        <v>19206</v>
      </c>
      <c r="BQ16" s="141">
        <v>19206</v>
      </c>
      <c r="BR16" s="141">
        <v>0</v>
      </c>
      <c r="BS16" s="141">
        <v>0</v>
      </c>
      <c r="BT16" s="141">
        <v>0</v>
      </c>
      <c r="BU16" s="141">
        <f t="shared" si="30"/>
        <v>103653</v>
      </c>
      <c r="BV16" s="141">
        <v>0</v>
      </c>
      <c r="BW16" s="141">
        <v>103653</v>
      </c>
      <c r="BX16" s="141">
        <v>0</v>
      </c>
      <c r="BY16" s="141">
        <v>0</v>
      </c>
      <c r="BZ16" s="141">
        <f t="shared" si="31"/>
        <v>97876</v>
      </c>
      <c r="CA16" s="141">
        <v>0</v>
      </c>
      <c r="CB16" s="141">
        <v>93311</v>
      </c>
      <c r="CC16" s="141">
        <v>4565</v>
      </c>
      <c r="CD16" s="141">
        <v>0</v>
      </c>
      <c r="CE16" s="141">
        <v>0</v>
      </c>
      <c r="CF16" s="141">
        <v>0</v>
      </c>
      <c r="CG16" s="141">
        <v>100</v>
      </c>
      <c r="CH16" s="141">
        <f t="shared" si="32"/>
        <v>220835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1075984</v>
      </c>
      <c r="CR16" s="141">
        <f t="shared" si="42"/>
        <v>108376</v>
      </c>
      <c r="CS16" s="141">
        <f t="shared" si="43"/>
        <v>108376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308348</v>
      </c>
      <c r="CX16" s="141">
        <f t="shared" si="48"/>
        <v>5773</v>
      </c>
      <c r="CY16" s="141">
        <f t="shared" si="49"/>
        <v>302575</v>
      </c>
      <c r="CZ16" s="141">
        <f t="shared" si="50"/>
        <v>0</v>
      </c>
      <c r="DA16" s="141">
        <f t="shared" si="51"/>
        <v>0</v>
      </c>
      <c r="DB16" s="141">
        <f t="shared" si="52"/>
        <v>659260</v>
      </c>
      <c r="DC16" s="141">
        <f t="shared" si="53"/>
        <v>195208</v>
      </c>
      <c r="DD16" s="141">
        <f t="shared" si="54"/>
        <v>459487</v>
      </c>
      <c r="DE16" s="141">
        <f t="shared" si="55"/>
        <v>4565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20649</v>
      </c>
      <c r="DJ16" s="141">
        <f t="shared" si="60"/>
        <v>1096633</v>
      </c>
    </row>
    <row r="17" spans="1:114" ht="12" customHeight="1">
      <c r="A17" s="142" t="s">
        <v>116</v>
      </c>
      <c r="B17" s="140" t="s">
        <v>335</v>
      </c>
      <c r="C17" s="142" t="s">
        <v>355</v>
      </c>
      <c r="D17" s="141">
        <f t="shared" si="6"/>
        <v>598742</v>
      </c>
      <c r="E17" s="141">
        <f t="shared" si="7"/>
        <v>80264</v>
      </c>
      <c r="F17" s="141">
        <v>0</v>
      </c>
      <c r="G17" s="141">
        <v>0</v>
      </c>
      <c r="H17" s="141">
        <v>0</v>
      </c>
      <c r="I17" s="141">
        <v>59535</v>
      </c>
      <c r="J17" s="141"/>
      <c r="K17" s="141">
        <v>20729</v>
      </c>
      <c r="L17" s="141">
        <v>518478</v>
      </c>
      <c r="M17" s="141">
        <f t="shared" si="8"/>
        <v>133858</v>
      </c>
      <c r="N17" s="141">
        <f t="shared" si="9"/>
        <v>33286</v>
      </c>
      <c r="O17" s="141">
        <v>0</v>
      </c>
      <c r="P17" s="141">
        <v>0</v>
      </c>
      <c r="Q17" s="141">
        <v>0</v>
      </c>
      <c r="R17" s="141">
        <v>33286</v>
      </c>
      <c r="S17" s="141"/>
      <c r="T17" s="141">
        <v>0</v>
      </c>
      <c r="U17" s="141">
        <v>100572</v>
      </c>
      <c r="V17" s="141">
        <f t="shared" si="10"/>
        <v>732600</v>
      </c>
      <c r="W17" s="141">
        <f t="shared" si="11"/>
        <v>113550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92821</v>
      </c>
      <c r="AB17" s="141">
        <f t="shared" si="16"/>
        <v>0</v>
      </c>
      <c r="AC17" s="141">
        <f t="shared" si="17"/>
        <v>20729</v>
      </c>
      <c r="AD17" s="141">
        <f t="shared" si="18"/>
        <v>619050</v>
      </c>
      <c r="AE17" s="141">
        <f t="shared" si="19"/>
        <v>14543</v>
      </c>
      <c r="AF17" s="141">
        <f t="shared" si="20"/>
        <v>14543</v>
      </c>
      <c r="AG17" s="141">
        <v>0</v>
      </c>
      <c r="AH17" s="141">
        <v>0</v>
      </c>
      <c r="AI17" s="141">
        <v>0</v>
      </c>
      <c r="AJ17" s="141">
        <v>14543</v>
      </c>
      <c r="AK17" s="141">
        <v>0</v>
      </c>
      <c r="AL17" s="141">
        <v>0</v>
      </c>
      <c r="AM17" s="141">
        <f t="shared" si="21"/>
        <v>579177</v>
      </c>
      <c r="AN17" s="141">
        <f t="shared" si="22"/>
        <v>96153</v>
      </c>
      <c r="AO17" s="141">
        <v>96153</v>
      </c>
      <c r="AP17" s="141">
        <v>0</v>
      </c>
      <c r="AQ17" s="141">
        <v>0</v>
      </c>
      <c r="AR17" s="141">
        <v>0</v>
      </c>
      <c r="AS17" s="141">
        <f t="shared" si="23"/>
        <v>49851</v>
      </c>
      <c r="AT17" s="141">
        <v>0</v>
      </c>
      <c r="AU17" s="141">
        <v>49851</v>
      </c>
      <c r="AV17" s="141">
        <v>0</v>
      </c>
      <c r="AW17" s="141">
        <v>0</v>
      </c>
      <c r="AX17" s="141">
        <f t="shared" si="24"/>
        <v>433173</v>
      </c>
      <c r="AY17" s="141">
        <v>182779</v>
      </c>
      <c r="AZ17" s="141">
        <v>203823</v>
      </c>
      <c r="BA17" s="141">
        <v>35792</v>
      </c>
      <c r="BB17" s="141">
        <v>10779</v>
      </c>
      <c r="BC17" s="141">
        <v>0</v>
      </c>
      <c r="BD17" s="141">
        <v>0</v>
      </c>
      <c r="BE17" s="141">
        <v>5022</v>
      </c>
      <c r="BF17" s="141">
        <f t="shared" si="25"/>
        <v>598742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133673</v>
      </c>
      <c r="BP17" s="141">
        <f t="shared" si="29"/>
        <v>48951</v>
      </c>
      <c r="BQ17" s="141">
        <v>48951</v>
      </c>
      <c r="BR17" s="141">
        <v>0</v>
      </c>
      <c r="BS17" s="141">
        <v>0</v>
      </c>
      <c r="BT17" s="141">
        <v>0</v>
      </c>
      <c r="BU17" s="141">
        <f t="shared" si="30"/>
        <v>72177</v>
      </c>
      <c r="BV17" s="141">
        <v>0</v>
      </c>
      <c r="BW17" s="141">
        <v>72177</v>
      </c>
      <c r="BX17" s="141">
        <v>0</v>
      </c>
      <c r="BY17" s="141">
        <v>0</v>
      </c>
      <c r="BZ17" s="141">
        <f t="shared" si="31"/>
        <v>12545</v>
      </c>
      <c r="CA17" s="141">
        <v>0</v>
      </c>
      <c r="CB17" s="141">
        <v>0</v>
      </c>
      <c r="CC17" s="141">
        <v>5744</v>
      </c>
      <c r="CD17" s="141">
        <v>6801</v>
      </c>
      <c r="CE17" s="141">
        <v>0</v>
      </c>
      <c r="CF17" s="141">
        <v>0</v>
      </c>
      <c r="CG17" s="141">
        <v>185</v>
      </c>
      <c r="CH17" s="141">
        <f t="shared" si="32"/>
        <v>133858</v>
      </c>
      <c r="CI17" s="141">
        <f t="shared" si="33"/>
        <v>14543</v>
      </c>
      <c r="CJ17" s="141">
        <f t="shared" si="34"/>
        <v>14543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14543</v>
      </c>
      <c r="CO17" s="141">
        <f t="shared" si="39"/>
        <v>0</v>
      </c>
      <c r="CP17" s="141">
        <f t="shared" si="40"/>
        <v>0</v>
      </c>
      <c r="CQ17" s="141">
        <f t="shared" si="41"/>
        <v>712850</v>
      </c>
      <c r="CR17" s="141">
        <f t="shared" si="42"/>
        <v>145104</v>
      </c>
      <c r="CS17" s="141">
        <f t="shared" si="43"/>
        <v>145104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122028</v>
      </c>
      <c r="CX17" s="141">
        <f t="shared" si="48"/>
        <v>0</v>
      </c>
      <c r="CY17" s="141">
        <f t="shared" si="49"/>
        <v>122028</v>
      </c>
      <c r="CZ17" s="141">
        <f t="shared" si="50"/>
        <v>0</v>
      </c>
      <c r="DA17" s="141">
        <f t="shared" si="51"/>
        <v>0</v>
      </c>
      <c r="DB17" s="141">
        <f t="shared" si="52"/>
        <v>445718</v>
      </c>
      <c r="DC17" s="141">
        <f t="shared" si="53"/>
        <v>182779</v>
      </c>
      <c r="DD17" s="141">
        <f t="shared" si="54"/>
        <v>203823</v>
      </c>
      <c r="DE17" s="141">
        <f t="shared" si="55"/>
        <v>41536</v>
      </c>
      <c r="DF17" s="141">
        <f t="shared" si="56"/>
        <v>17580</v>
      </c>
      <c r="DG17" s="141">
        <f t="shared" si="57"/>
        <v>0</v>
      </c>
      <c r="DH17" s="141">
        <f t="shared" si="58"/>
        <v>0</v>
      </c>
      <c r="DI17" s="141">
        <f t="shared" si="59"/>
        <v>5207</v>
      </c>
      <c r="DJ17" s="141">
        <f t="shared" si="60"/>
        <v>732600</v>
      </c>
    </row>
    <row r="18" spans="1:114" ht="12" customHeight="1">
      <c r="A18" s="142" t="s">
        <v>116</v>
      </c>
      <c r="B18" s="140" t="s">
        <v>336</v>
      </c>
      <c r="C18" s="142" t="s">
        <v>356</v>
      </c>
      <c r="D18" s="141">
        <f t="shared" si="6"/>
        <v>410946</v>
      </c>
      <c r="E18" s="141">
        <f t="shared" si="7"/>
        <v>14772</v>
      </c>
      <c r="F18" s="141">
        <v>0</v>
      </c>
      <c r="G18" s="141">
        <v>0</v>
      </c>
      <c r="H18" s="141">
        <v>0</v>
      </c>
      <c r="I18" s="141">
        <v>1323</v>
      </c>
      <c r="J18" s="141"/>
      <c r="K18" s="141">
        <v>13449</v>
      </c>
      <c r="L18" s="141">
        <v>396174</v>
      </c>
      <c r="M18" s="141">
        <f t="shared" si="8"/>
        <v>47840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47840</v>
      </c>
      <c r="V18" s="141">
        <f t="shared" si="10"/>
        <v>458786</v>
      </c>
      <c r="W18" s="141">
        <f t="shared" si="11"/>
        <v>14772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1323</v>
      </c>
      <c r="AB18" s="141">
        <f t="shared" si="16"/>
        <v>0</v>
      </c>
      <c r="AC18" s="141">
        <f t="shared" si="17"/>
        <v>13449</v>
      </c>
      <c r="AD18" s="141">
        <f t="shared" si="18"/>
        <v>444014</v>
      </c>
      <c r="AE18" s="141">
        <f t="shared" si="19"/>
        <v>56462</v>
      </c>
      <c r="AF18" s="141">
        <f t="shared" si="20"/>
        <v>56462</v>
      </c>
      <c r="AG18" s="141">
        <v>0</v>
      </c>
      <c r="AH18" s="141">
        <v>56462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354484</v>
      </c>
      <c r="AN18" s="141">
        <f t="shared" si="22"/>
        <v>26705</v>
      </c>
      <c r="AO18" s="141">
        <v>397</v>
      </c>
      <c r="AP18" s="141">
        <v>0</v>
      </c>
      <c r="AQ18" s="141">
        <v>26308</v>
      </c>
      <c r="AR18" s="141">
        <v>0</v>
      </c>
      <c r="AS18" s="141">
        <f t="shared" si="23"/>
        <v>111936</v>
      </c>
      <c r="AT18" s="141">
        <v>0</v>
      </c>
      <c r="AU18" s="141">
        <v>111936</v>
      </c>
      <c r="AV18" s="141">
        <v>0</v>
      </c>
      <c r="AW18" s="141">
        <v>0</v>
      </c>
      <c r="AX18" s="141">
        <f t="shared" si="24"/>
        <v>215843</v>
      </c>
      <c r="AY18" s="141">
        <v>127516</v>
      </c>
      <c r="AZ18" s="141">
        <v>56217</v>
      </c>
      <c r="BA18" s="141">
        <v>32110</v>
      </c>
      <c r="BB18" s="141">
        <v>0</v>
      </c>
      <c r="BC18" s="141">
        <v>0</v>
      </c>
      <c r="BD18" s="141">
        <v>0</v>
      </c>
      <c r="BE18" s="141">
        <v>0</v>
      </c>
      <c r="BF18" s="141">
        <f t="shared" si="25"/>
        <v>410946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7714</v>
      </c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40126</v>
      </c>
      <c r="CF18" s="141">
        <v>0</v>
      </c>
      <c r="CG18" s="141">
        <v>0</v>
      </c>
      <c r="CH18" s="141">
        <f t="shared" si="32"/>
        <v>0</v>
      </c>
      <c r="CI18" s="141">
        <f t="shared" si="33"/>
        <v>56462</v>
      </c>
      <c r="CJ18" s="141">
        <f t="shared" si="34"/>
        <v>56462</v>
      </c>
      <c r="CK18" s="141">
        <f t="shared" si="35"/>
        <v>0</v>
      </c>
      <c r="CL18" s="141">
        <f t="shared" si="36"/>
        <v>56462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7714</v>
      </c>
      <c r="CQ18" s="141">
        <f t="shared" si="41"/>
        <v>354484</v>
      </c>
      <c r="CR18" s="141">
        <f t="shared" si="42"/>
        <v>26705</v>
      </c>
      <c r="CS18" s="141">
        <f t="shared" si="43"/>
        <v>397</v>
      </c>
      <c r="CT18" s="141">
        <f t="shared" si="44"/>
        <v>0</v>
      </c>
      <c r="CU18" s="141">
        <f t="shared" si="45"/>
        <v>26308</v>
      </c>
      <c r="CV18" s="141">
        <f t="shared" si="46"/>
        <v>0</v>
      </c>
      <c r="CW18" s="141">
        <f t="shared" si="47"/>
        <v>111936</v>
      </c>
      <c r="CX18" s="141">
        <f t="shared" si="48"/>
        <v>0</v>
      </c>
      <c r="CY18" s="141">
        <f t="shared" si="49"/>
        <v>111936</v>
      </c>
      <c r="CZ18" s="141">
        <f t="shared" si="50"/>
        <v>0</v>
      </c>
      <c r="DA18" s="141">
        <f t="shared" si="51"/>
        <v>0</v>
      </c>
      <c r="DB18" s="141">
        <f t="shared" si="52"/>
        <v>215843</v>
      </c>
      <c r="DC18" s="141">
        <f t="shared" si="53"/>
        <v>127516</v>
      </c>
      <c r="DD18" s="141">
        <f t="shared" si="54"/>
        <v>56217</v>
      </c>
      <c r="DE18" s="141">
        <f t="shared" si="55"/>
        <v>32110</v>
      </c>
      <c r="DF18" s="141">
        <f t="shared" si="56"/>
        <v>0</v>
      </c>
      <c r="DG18" s="141">
        <f t="shared" si="57"/>
        <v>40126</v>
      </c>
      <c r="DH18" s="141">
        <f t="shared" si="58"/>
        <v>0</v>
      </c>
      <c r="DI18" s="141">
        <f t="shared" si="59"/>
        <v>0</v>
      </c>
      <c r="DJ18" s="141">
        <f t="shared" si="60"/>
        <v>410946</v>
      </c>
    </row>
    <row r="19" spans="1:114" ht="12" customHeight="1">
      <c r="A19" s="142" t="s">
        <v>116</v>
      </c>
      <c r="B19" s="140" t="s">
        <v>337</v>
      </c>
      <c r="C19" s="142" t="s">
        <v>357</v>
      </c>
      <c r="D19" s="141">
        <f t="shared" si="6"/>
        <v>159305</v>
      </c>
      <c r="E19" s="141">
        <f t="shared" si="7"/>
        <v>21454</v>
      </c>
      <c r="F19" s="141">
        <v>0</v>
      </c>
      <c r="G19" s="141">
        <v>0</v>
      </c>
      <c r="H19" s="141">
        <v>0</v>
      </c>
      <c r="I19" s="141">
        <v>12643</v>
      </c>
      <c r="J19" s="141"/>
      <c r="K19" s="141">
        <v>8811</v>
      </c>
      <c r="L19" s="141">
        <v>137851</v>
      </c>
      <c r="M19" s="141">
        <f t="shared" si="8"/>
        <v>26768</v>
      </c>
      <c r="N19" s="141">
        <f t="shared" si="9"/>
        <v>2593</v>
      </c>
      <c r="O19" s="141">
        <v>0</v>
      </c>
      <c r="P19" s="141">
        <v>0</v>
      </c>
      <c r="Q19" s="141">
        <v>0</v>
      </c>
      <c r="R19" s="141">
        <v>2593</v>
      </c>
      <c r="S19" s="141"/>
      <c r="T19" s="141">
        <v>0</v>
      </c>
      <c r="U19" s="141">
        <v>24175</v>
      </c>
      <c r="V19" s="141">
        <f t="shared" si="10"/>
        <v>186073</v>
      </c>
      <c r="W19" s="141">
        <f t="shared" si="11"/>
        <v>24047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15236</v>
      </c>
      <c r="AB19" s="141">
        <f t="shared" si="16"/>
        <v>0</v>
      </c>
      <c r="AC19" s="141">
        <f t="shared" si="17"/>
        <v>8811</v>
      </c>
      <c r="AD19" s="141">
        <f t="shared" si="18"/>
        <v>162026</v>
      </c>
      <c r="AE19" s="141">
        <f t="shared" si="19"/>
        <v>10101</v>
      </c>
      <c r="AF19" s="141">
        <f t="shared" si="20"/>
        <v>10101</v>
      </c>
      <c r="AG19" s="141">
        <v>0</v>
      </c>
      <c r="AH19" s="141">
        <v>0</v>
      </c>
      <c r="AI19" s="141">
        <v>0</v>
      </c>
      <c r="AJ19" s="141">
        <v>10101</v>
      </c>
      <c r="AK19" s="141">
        <v>0</v>
      </c>
      <c r="AL19" s="141">
        <v>0</v>
      </c>
      <c r="AM19" s="141">
        <f t="shared" si="21"/>
        <v>149204</v>
      </c>
      <c r="AN19" s="141">
        <f t="shared" si="22"/>
        <v>28924</v>
      </c>
      <c r="AO19" s="141">
        <v>28924</v>
      </c>
      <c r="AP19" s="141">
        <v>0</v>
      </c>
      <c r="AQ19" s="141">
        <v>0</v>
      </c>
      <c r="AR19" s="141">
        <v>0</v>
      </c>
      <c r="AS19" s="141">
        <f t="shared" si="23"/>
        <v>35041</v>
      </c>
      <c r="AT19" s="141">
        <v>6816</v>
      </c>
      <c r="AU19" s="141">
        <v>27593</v>
      </c>
      <c r="AV19" s="141">
        <v>632</v>
      </c>
      <c r="AW19" s="141">
        <v>2192</v>
      </c>
      <c r="AX19" s="141">
        <f t="shared" si="24"/>
        <v>83047</v>
      </c>
      <c r="AY19" s="141">
        <v>57765</v>
      </c>
      <c r="AZ19" s="141">
        <v>11956</v>
      </c>
      <c r="BA19" s="141">
        <v>193</v>
      </c>
      <c r="BB19" s="141">
        <v>13133</v>
      </c>
      <c r="BC19" s="141">
        <v>0</v>
      </c>
      <c r="BD19" s="141">
        <v>0</v>
      </c>
      <c r="BE19" s="141">
        <v>0</v>
      </c>
      <c r="BF19" s="141">
        <f t="shared" si="25"/>
        <v>159305</v>
      </c>
      <c r="BG19" s="141">
        <f t="shared" si="26"/>
        <v>5092</v>
      </c>
      <c r="BH19" s="141">
        <f t="shared" si="27"/>
        <v>5092</v>
      </c>
      <c r="BI19" s="141">
        <v>0</v>
      </c>
      <c r="BJ19" s="141">
        <v>0</v>
      </c>
      <c r="BK19" s="141">
        <v>5092</v>
      </c>
      <c r="BL19" s="141">
        <v>0</v>
      </c>
      <c r="BM19" s="141">
        <v>0</v>
      </c>
      <c r="BN19" s="141">
        <v>0</v>
      </c>
      <c r="BO19" s="141">
        <f t="shared" si="28"/>
        <v>21676</v>
      </c>
      <c r="BP19" s="141">
        <f t="shared" si="29"/>
        <v>5310</v>
      </c>
      <c r="BQ19" s="141">
        <v>5310</v>
      </c>
      <c r="BR19" s="141">
        <v>0</v>
      </c>
      <c r="BS19" s="141">
        <v>0</v>
      </c>
      <c r="BT19" s="141">
        <v>0</v>
      </c>
      <c r="BU19" s="141">
        <f t="shared" si="30"/>
        <v>9405</v>
      </c>
      <c r="BV19" s="141">
        <v>3542</v>
      </c>
      <c r="BW19" s="141">
        <v>5863</v>
      </c>
      <c r="BX19" s="141">
        <v>0</v>
      </c>
      <c r="BY19" s="141">
        <v>0</v>
      </c>
      <c r="BZ19" s="141">
        <f t="shared" si="31"/>
        <v>6961</v>
      </c>
      <c r="CA19" s="141">
        <v>0</v>
      </c>
      <c r="CB19" s="141">
        <v>0</v>
      </c>
      <c r="CC19" s="141">
        <v>6961</v>
      </c>
      <c r="CD19" s="141">
        <v>0</v>
      </c>
      <c r="CE19" s="141">
        <v>0</v>
      </c>
      <c r="CF19" s="141">
        <v>0</v>
      </c>
      <c r="CG19" s="141">
        <v>0</v>
      </c>
      <c r="CH19" s="141">
        <f t="shared" si="32"/>
        <v>26768</v>
      </c>
      <c r="CI19" s="141">
        <f t="shared" si="33"/>
        <v>15193</v>
      </c>
      <c r="CJ19" s="141">
        <f t="shared" si="34"/>
        <v>15193</v>
      </c>
      <c r="CK19" s="141">
        <f t="shared" si="35"/>
        <v>0</v>
      </c>
      <c r="CL19" s="141">
        <f t="shared" si="36"/>
        <v>0</v>
      </c>
      <c r="CM19" s="141">
        <f t="shared" si="37"/>
        <v>5092</v>
      </c>
      <c r="CN19" s="141">
        <f t="shared" si="38"/>
        <v>10101</v>
      </c>
      <c r="CO19" s="141">
        <f t="shared" si="39"/>
        <v>0</v>
      </c>
      <c r="CP19" s="141">
        <f t="shared" si="40"/>
        <v>0</v>
      </c>
      <c r="CQ19" s="141">
        <f t="shared" si="41"/>
        <v>170880</v>
      </c>
      <c r="CR19" s="141">
        <f t="shared" si="42"/>
        <v>34234</v>
      </c>
      <c r="CS19" s="141">
        <f t="shared" si="43"/>
        <v>34234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44446</v>
      </c>
      <c r="CX19" s="141">
        <f t="shared" si="48"/>
        <v>10358</v>
      </c>
      <c r="CY19" s="141">
        <f t="shared" si="49"/>
        <v>33456</v>
      </c>
      <c r="CZ19" s="141">
        <f t="shared" si="50"/>
        <v>632</v>
      </c>
      <c r="DA19" s="141">
        <f t="shared" si="51"/>
        <v>2192</v>
      </c>
      <c r="DB19" s="141">
        <f t="shared" si="52"/>
        <v>90008</v>
      </c>
      <c r="DC19" s="141">
        <f t="shared" si="53"/>
        <v>57765</v>
      </c>
      <c r="DD19" s="141">
        <f t="shared" si="54"/>
        <v>11956</v>
      </c>
      <c r="DE19" s="141">
        <f t="shared" si="55"/>
        <v>7154</v>
      </c>
      <c r="DF19" s="141">
        <f t="shared" si="56"/>
        <v>13133</v>
      </c>
      <c r="DG19" s="141">
        <f t="shared" si="57"/>
        <v>0</v>
      </c>
      <c r="DH19" s="141">
        <f t="shared" si="58"/>
        <v>0</v>
      </c>
      <c r="DI19" s="141">
        <f t="shared" si="59"/>
        <v>0</v>
      </c>
      <c r="DJ19" s="141">
        <f t="shared" si="60"/>
        <v>186073</v>
      </c>
    </row>
    <row r="20" spans="1:114" ht="12" customHeight="1">
      <c r="A20" s="142" t="s">
        <v>116</v>
      </c>
      <c r="B20" s="140" t="s">
        <v>338</v>
      </c>
      <c r="C20" s="142" t="s">
        <v>358</v>
      </c>
      <c r="D20" s="141">
        <f t="shared" si="6"/>
        <v>115263</v>
      </c>
      <c r="E20" s="141">
        <f t="shared" si="7"/>
        <v>31876</v>
      </c>
      <c r="F20" s="141">
        <v>0</v>
      </c>
      <c r="G20" s="141">
        <v>0</v>
      </c>
      <c r="H20" s="141">
        <v>0</v>
      </c>
      <c r="I20" s="141">
        <v>1084</v>
      </c>
      <c r="J20" s="141"/>
      <c r="K20" s="141">
        <v>30792</v>
      </c>
      <c r="L20" s="141">
        <v>83387</v>
      </c>
      <c r="M20" s="141">
        <f t="shared" si="8"/>
        <v>75471</v>
      </c>
      <c r="N20" s="141">
        <f t="shared" si="9"/>
        <v>34158</v>
      </c>
      <c r="O20" s="141">
        <v>0</v>
      </c>
      <c r="P20" s="141">
        <v>0</v>
      </c>
      <c r="Q20" s="141">
        <v>0</v>
      </c>
      <c r="R20" s="141">
        <v>20937</v>
      </c>
      <c r="S20" s="141"/>
      <c r="T20" s="141">
        <v>13221</v>
      </c>
      <c r="U20" s="141">
        <v>41313</v>
      </c>
      <c r="V20" s="141">
        <f t="shared" si="10"/>
        <v>190734</v>
      </c>
      <c r="W20" s="141">
        <f t="shared" si="11"/>
        <v>66034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22021</v>
      </c>
      <c r="AB20" s="141">
        <f t="shared" si="16"/>
        <v>0</v>
      </c>
      <c r="AC20" s="141">
        <f t="shared" si="17"/>
        <v>44013</v>
      </c>
      <c r="AD20" s="141">
        <f t="shared" si="18"/>
        <v>124700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109640</v>
      </c>
      <c r="AN20" s="141">
        <f t="shared" si="22"/>
        <v>27389</v>
      </c>
      <c r="AO20" s="141">
        <v>27389</v>
      </c>
      <c r="AP20" s="141">
        <v>0</v>
      </c>
      <c r="AQ20" s="141">
        <v>0</v>
      </c>
      <c r="AR20" s="141">
        <v>0</v>
      </c>
      <c r="AS20" s="141">
        <f t="shared" si="23"/>
        <v>40166</v>
      </c>
      <c r="AT20" s="141">
        <v>2160</v>
      </c>
      <c r="AU20" s="141">
        <v>38006</v>
      </c>
      <c r="AV20" s="141">
        <v>0</v>
      </c>
      <c r="AW20" s="141">
        <v>0</v>
      </c>
      <c r="AX20" s="141">
        <f t="shared" si="24"/>
        <v>42085</v>
      </c>
      <c r="AY20" s="141">
        <v>12794</v>
      </c>
      <c r="AZ20" s="141">
        <v>3899</v>
      </c>
      <c r="BA20" s="141">
        <v>25392</v>
      </c>
      <c r="BB20" s="141">
        <v>0</v>
      </c>
      <c r="BC20" s="141">
        <v>0</v>
      </c>
      <c r="BD20" s="141">
        <v>0</v>
      </c>
      <c r="BE20" s="141">
        <v>5623</v>
      </c>
      <c r="BF20" s="141">
        <f t="shared" si="25"/>
        <v>115263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75471</v>
      </c>
      <c r="BP20" s="141">
        <f t="shared" si="29"/>
        <v>19643</v>
      </c>
      <c r="BQ20" s="141">
        <v>19643</v>
      </c>
      <c r="BR20" s="141">
        <v>0</v>
      </c>
      <c r="BS20" s="141">
        <v>0</v>
      </c>
      <c r="BT20" s="141">
        <v>0</v>
      </c>
      <c r="BU20" s="141">
        <f t="shared" si="30"/>
        <v>38252</v>
      </c>
      <c r="BV20" s="141">
        <v>0</v>
      </c>
      <c r="BW20" s="141">
        <v>38252</v>
      </c>
      <c r="BX20" s="141">
        <v>0</v>
      </c>
      <c r="BY20" s="141">
        <v>0</v>
      </c>
      <c r="BZ20" s="141">
        <f t="shared" si="31"/>
        <v>17576</v>
      </c>
      <c r="CA20" s="141">
        <v>14312</v>
      </c>
      <c r="CB20" s="141">
        <v>2767</v>
      </c>
      <c r="CC20" s="141">
        <v>497</v>
      </c>
      <c r="CD20" s="141">
        <v>0</v>
      </c>
      <c r="CE20" s="141">
        <v>0</v>
      </c>
      <c r="CF20" s="141">
        <v>0</v>
      </c>
      <c r="CG20" s="141">
        <v>0</v>
      </c>
      <c r="CH20" s="141">
        <f t="shared" si="32"/>
        <v>75471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185111</v>
      </c>
      <c r="CR20" s="141">
        <f t="shared" si="42"/>
        <v>47032</v>
      </c>
      <c r="CS20" s="141">
        <f t="shared" si="43"/>
        <v>47032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78418</v>
      </c>
      <c r="CX20" s="141">
        <f t="shared" si="48"/>
        <v>2160</v>
      </c>
      <c r="CY20" s="141">
        <f t="shared" si="49"/>
        <v>76258</v>
      </c>
      <c r="CZ20" s="141">
        <f t="shared" si="50"/>
        <v>0</v>
      </c>
      <c r="DA20" s="141">
        <f t="shared" si="51"/>
        <v>0</v>
      </c>
      <c r="DB20" s="141">
        <f t="shared" si="52"/>
        <v>59661</v>
      </c>
      <c r="DC20" s="141">
        <f t="shared" si="53"/>
        <v>27106</v>
      </c>
      <c r="DD20" s="141">
        <f t="shared" si="54"/>
        <v>6666</v>
      </c>
      <c r="DE20" s="141">
        <f t="shared" si="55"/>
        <v>25889</v>
      </c>
      <c r="DF20" s="141">
        <f t="shared" si="56"/>
        <v>0</v>
      </c>
      <c r="DG20" s="141">
        <f t="shared" si="57"/>
        <v>0</v>
      </c>
      <c r="DH20" s="141">
        <f t="shared" si="58"/>
        <v>0</v>
      </c>
      <c r="DI20" s="141">
        <f t="shared" si="59"/>
        <v>5623</v>
      </c>
      <c r="DJ20" s="141">
        <f t="shared" si="60"/>
        <v>190734</v>
      </c>
    </row>
    <row r="21" spans="1:114" ht="12" customHeight="1">
      <c r="A21" s="142" t="s">
        <v>116</v>
      </c>
      <c r="B21" s="140" t="s">
        <v>339</v>
      </c>
      <c r="C21" s="142" t="s">
        <v>359</v>
      </c>
      <c r="D21" s="141">
        <f t="shared" si="6"/>
        <v>277548</v>
      </c>
      <c r="E21" s="141">
        <f t="shared" si="7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277548</v>
      </c>
      <c r="M21" s="141">
        <f t="shared" si="8"/>
        <v>85736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85736</v>
      </c>
      <c r="V21" s="141">
        <f t="shared" si="10"/>
        <v>363284</v>
      </c>
      <c r="W21" s="141">
        <f t="shared" si="11"/>
        <v>0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0</v>
      </c>
      <c r="AB21" s="141">
        <f t="shared" si="16"/>
        <v>0</v>
      </c>
      <c r="AC21" s="141">
        <f t="shared" si="17"/>
        <v>0</v>
      </c>
      <c r="AD21" s="141">
        <f t="shared" si="18"/>
        <v>363284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170215</v>
      </c>
      <c r="AN21" s="141">
        <f t="shared" si="22"/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f t="shared" si="23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f t="shared" si="24"/>
        <v>170215</v>
      </c>
      <c r="AY21" s="141">
        <v>67040</v>
      </c>
      <c r="AZ21" s="141">
        <v>67134</v>
      </c>
      <c r="BA21" s="141">
        <v>32161</v>
      </c>
      <c r="BB21" s="141">
        <v>3880</v>
      </c>
      <c r="BC21" s="141">
        <v>107333</v>
      </c>
      <c r="BD21" s="141">
        <v>0</v>
      </c>
      <c r="BE21" s="141">
        <v>0</v>
      </c>
      <c r="BF21" s="141">
        <f t="shared" si="25"/>
        <v>170215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85736</v>
      </c>
      <c r="CF21" s="141">
        <v>0</v>
      </c>
      <c r="CG21" s="141">
        <v>0</v>
      </c>
      <c r="CH21" s="141">
        <f t="shared" si="32"/>
        <v>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170215</v>
      </c>
      <c r="CR21" s="141">
        <f t="shared" si="42"/>
        <v>0</v>
      </c>
      <c r="CS21" s="141">
        <f t="shared" si="43"/>
        <v>0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0</v>
      </c>
      <c r="CX21" s="141">
        <f t="shared" si="48"/>
        <v>0</v>
      </c>
      <c r="CY21" s="141">
        <f t="shared" si="49"/>
        <v>0</v>
      </c>
      <c r="CZ21" s="141">
        <f t="shared" si="50"/>
        <v>0</v>
      </c>
      <c r="DA21" s="141">
        <f t="shared" si="51"/>
        <v>0</v>
      </c>
      <c r="DB21" s="141">
        <f t="shared" si="52"/>
        <v>170215</v>
      </c>
      <c r="DC21" s="141">
        <f t="shared" si="53"/>
        <v>67040</v>
      </c>
      <c r="DD21" s="141">
        <f t="shared" si="54"/>
        <v>67134</v>
      </c>
      <c r="DE21" s="141">
        <f t="shared" si="55"/>
        <v>32161</v>
      </c>
      <c r="DF21" s="141">
        <f t="shared" si="56"/>
        <v>3880</v>
      </c>
      <c r="DG21" s="141">
        <f t="shared" si="57"/>
        <v>193069</v>
      </c>
      <c r="DH21" s="141">
        <f t="shared" si="58"/>
        <v>0</v>
      </c>
      <c r="DI21" s="141">
        <f t="shared" si="59"/>
        <v>0</v>
      </c>
      <c r="DJ21" s="141">
        <f t="shared" si="60"/>
        <v>170215</v>
      </c>
    </row>
    <row r="22" spans="1:114" ht="12" customHeight="1">
      <c r="A22" s="142" t="s">
        <v>116</v>
      </c>
      <c r="B22" s="140" t="s">
        <v>340</v>
      </c>
      <c r="C22" s="142" t="s">
        <v>360</v>
      </c>
      <c r="D22" s="141">
        <f t="shared" si="6"/>
        <v>325287</v>
      </c>
      <c r="E22" s="141">
        <f t="shared" si="7"/>
        <v>63074</v>
      </c>
      <c r="F22" s="141">
        <v>0</v>
      </c>
      <c r="G22" s="141">
        <v>0</v>
      </c>
      <c r="H22" s="141">
        <v>0</v>
      </c>
      <c r="I22" s="141">
        <v>52314</v>
      </c>
      <c r="J22" s="141"/>
      <c r="K22" s="141">
        <v>10760</v>
      </c>
      <c r="L22" s="141">
        <v>262213</v>
      </c>
      <c r="M22" s="141">
        <f t="shared" si="8"/>
        <v>40116</v>
      </c>
      <c r="N22" s="141">
        <f t="shared" si="9"/>
        <v>4511</v>
      </c>
      <c r="O22" s="141">
        <v>3286</v>
      </c>
      <c r="P22" s="141">
        <v>1225</v>
      </c>
      <c r="Q22" s="141">
        <v>0</v>
      </c>
      <c r="R22" s="141">
        <v>0</v>
      </c>
      <c r="S22" s="141"/>
      <c r="T22" s="141">
        <v>0</v>
      </c>
      <c r="U22" s="141">
        <v>35605</v>
      </c>
      <c r="V22" s="141">
        <f t="shared" si="10"/>
        <v>365403</v>
      </c>
      <c r="W22" s="141">
        <f t="shared" si="11"/>
        <v>67585</v>
      </c>
      <c r="X22" s="141">
        <f t="shared" si="12"/>
        <v>3286</v>
      </c>
      <c r="Y22" s="141">
        <f t="shared" si="13"/>
        <v>1225</v>
      </c>
      <c r="Z22" s="141">
        <f t="shared" si="14"/>
        <v>0</v>
      </c>
      <c r="AA22" s="141">
        <f t="shared" si="15"/>
        <v>52314</v>
      </c>
      <c r="AB22" s="141">
        <f t="shared" si="16"/>
        <v>0</v>
      </c>
      <c r="AC22" s="141">
        <f t="shared" si="17"/>
        <v>10760</v>
      </c>
      <c r="AD22" s="141">
        <f t="shared" si="18"/>
        <v>297818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304486</v>
      </c>
      <c r="AN22" s="141">
        <f t="shared" si="22"/>
        <v>46777</v>
      </c>
      <c r="AO22" s="141">
        <v>27626</v>
      </c>
      <c r="AP22" s="141">
        <v>0</v>
      </c>
      <c r="AQ22" s="141">
        <v>19151</v>
      </c>
      <c r="AR22" s="141">
        <v>0</v>
      </c>
      <c r="AS22" s="141">
        <f t="shared" si="23"/>
        <v>155823</v>
      </c>
      <c r="AT22" s="141">
        <v>0</v>
      </c>
      <c r="AU22" s="141">
        <v>134688</v>
      </c>
      <c r="AV22" s="141">
        <v>21135</v>
      </c>
      <c r="AW22" s="141">
        <v>0</v>
      </c>
      <c r="AX22" s="141">
        <f t="shared" si="24"/>
        <v>101886</v>
      </c>
      <c r="AY22" s="141">
        <v>65279</v>
      </c>
      <c r="AZ22" s="141">
        <v>26224</v>
      </c>
      <c r="BA22" s="141">
        <v>10383</v>
      </c>
      <c r="BB22" s="141">
        <v>0</v>
      </c>
      <c r="BC22" s="141">
        <v>6400</v>
      </c>
      <c r="BD22" s="141">
        <v>0</v>
      </c>
      <c r="BE22" s="141">
        <v>14401</v>
      </c>
      <c r="BF22" s="141">
        <f t="shared" si="25"/>
        <v>318887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4662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26490</v>
      </c>
      <c r="CF22" s="141">
        <v>0</v>
      </c>
      <c r="CG22" s="141">
        <v>8964</v>
      </c>
      <c r="CH22" s="141">
        <f t="shared" si="32"/>
        <v>8964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4662</v>
      </c>
      <c r="CQ22" s="141">
        <f t="shared" si="41"/>
        <v>304486</v>
      </c>
      <c r="CR22" s="141">
        <f t="shared" si="42"/>
        <v>46777</v>
      </c>
      <c r="CS22" s="141">
        <f t="shared" si="43"/>
        <v>27626</v>
      </c>
      <c r="CT22" s="141">
        <f t="shared" si="44"/>
        <v>0</v>
      </c>
      <c r="CU22" s="141">
        <f t="shared" si="45"/>
        <v>19151</v>
      </c>
      <c r="CV22" s="141">
        <f t="shared" si="46"/>
        <v>0</v>
      </c>
      <c r="CW22" s="141">
        <f t="shared" si="47"/>
        <v>155823</v>
      </c>
      <c r="CX22" s="141">
        <f t="shared" si="48"/>
        <v>0</v>
      </c>
      <c r="CY22" s="141">
        <f t="shared" si="49"/>
        <v>134688</v>
      </c>
      <c r="CZ22" s="141">
        <f t="shared" si="50"/>
        <v>21135</v>
      </c>
      <c r="DA22" s="141">
        <f t="shared" si="51"/>
        <v>0</v>
      </c>
      <c r="DB22" s="141">
        <f t="shared" si="52"/>
        <v>101886</v>
      </c>
      <c r="DC22" s="141">
        <f t="shared" si="53"/>
        <v>65279</v>
      </c>
      <c r="DD22" s="141">
        <f t="shared" si="54"/>
        <v>26224</v>
      </c>
      <c r="DE22" s="141">
        <f t="shared" si="55"/>
        <v>10383</v>
      </c>
      <c r="DF22" s="141">
        <f t="shared" si="56"/>
        <v>0</v>
      </c>
      <c r="DG22" s="141">
        <f t="shared" si="57"/>
        <v>32890</v>
      </c>
      <c r="DH22" s="141">
        <f t="shared" si="58"/>
        <v>0</v>
      </c>
      <c r="DI22" s="141">
        <f t="shared" si="59"/>
        <v>23365</v>
      </c>
      <c r="DJ22" s="141">
        <f t="shared" si="60"/>
        <v>327851</v>
      </c>
    </row>
    <row r="23" spans="1:114" ht="12" customHeight="1">
      <c r="A23" s="142" t="s">
        <v>116</v>
      </c>
      <c r="B23" s="140" t="s">
        <v>341</v>
      </c>
      <c r="C23" s="142" t="s">
        <v>361</v>
      </c>
      <c r="D23" s="141">
        <f t="shared" si="6"/>
        <v>131450</v>
      </c>
      <c r="E23" s="141">
        <f t="shared" si="7"/>
        <v>0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0</v>
      </c>
      <c r="L23" s="141">
        <v>131450</v>
      </c>
      <c r="M23" s="141">
        <f t="shared" si="8"/>
        <v>44100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44100</v>
      </c>
      <c r="V23" s="141">
        <f t="shared" si="10"/>
        <v>175550</v>
      </c>
      <c r="W23" s="141">
        <f t="shared" si="11"/>
        <v>0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0</v>
      </c>
      <c r="AB23" s="141">
        <f t="shared" si="16"/>
        <v>0</v>
      </c>
      <c r="AC23" s="141">
        <f t="shared" si="17"/>
        <v>0</v>
      </c>
      <c r="AD23" s="141">
        <f t="shared" si="18"/>
        <v>175550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36737</v>
      </c>
      <c r="AN23" s="141">
        <f t="shared" si="22"/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f t="shared" si="23"/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f t="shared" si="24"/>
        <v>36737</v>
      </c>
      <c r="AY23" s="141">
        <v>0</v>
      </c>
      <c r="AZ23" s="141">
        <v>0</v>
      </c>
      <c r="BA23" s="141">
        <v>0</v>
      </c>
      <c r="BB23" s="141">
        <v>36737</v>
      </c>
      <c r="BC23" s="141">
        <v>94713</v>
      </c>
      <c r="BD23" s="141">
        <v>0</v>
      </c>
      <c r="BE23" s="141">
        <v>0</v>
      </c>
      <c r="BF23" s="141">
        <f t="shared" si="25"/>
        <v>36737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13220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13220</v>
      </c>
      <c r="CA23" s="141">
        <v>0</v>
      </c>
      <c r="CB23" s="141">
        <v>0</v>
      </c>
      <c r="CC23" s="141">
        <v>0</v>
      </c>
      <c r="CD23" s="141">
        <v>13220</v>
      </c>
      <c r="CE23" s="141">
        <v>30880</v>
      </c>
      <c r="CF23" s="141">
        <v>0</v>
      </c>
      <c r="CG23" s="141">
        <v>0</v>
      </c>
      <c r="CH23" s="141">
        <f t="shared" si="32"/>
        <v>13220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49957</v>
      </c>
      <c r="CR23" s="141">
        <f t="shared" si="42"/>
        <v>0</v>
      </c>
      <c r="CS23" s="141">
        <f t="shared" si="43"/>
        <v>0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0</v>
      </c>
      <c r="CX23" s="141">
        <f t="shared" si="48"/>
        <v>0</v>
      </c>
      <c r="CY23" s="141">
        <f t="shared" si="49"/>
        <v>0</v>
      </c>
      <c r="CZ23" s="141">
        <f t="shared" si="50"/>
        <v>0</v>
      </c>
      <c r="DA23" s="141">
        <f t="shared" si="51"/>
        <v>0</v>
      </c>
      <c r="DB23" s="141">
        <f t="shared" si="52"/>
        <v>49957</v>
      </c>
      <c r="DC23" s="141">
        <f t="shared" si="53"/>
        <v>0</v>
      </c>
      <c r="DD23" s="141">
        <f t="shared" si="54"/>
        <v>0</v>
      </c>
      <c r="DE23" s="141">
        <f t="shared" si="55"/>
        <v>0</v>
      </c>
      <c r="DF23" s="141">
        <f t="shared" si="56"/>
        <v>49957</v>
      </c>
      <c r="DG23" s="141">
        <f t="shared" si="57"/>
        <v>125593</v>
      </c>
      <c r="DH23" s="141">
        <f t="shared" si="58"/>
        <v>0</v>
      </c>
      <c r="DI23" s="141">
        <f t="shared" si="59"/>
        <v>0</v>
      </c>
      <c r="DJ23" s="141">
        <f t="shared" si="60"/>
        <v>49957</v>
      </c>
    </row>
    <row r="24" spans="1:114" ht="12" customHeight="1">
      <c r="A24" s="142" t="s">
        <v>116</v>
      </c>
      <c r="B24" s="140" t="s">
        <v>342</v>
      </c>
      <c r="C24" s="142" t="s">
        <v>362</v>
      </c>
      <c r="D24" s="141">
        <f t="shared" si="6"/>
        <v>166777</v>
      </c>
      <c r="E24" s="141">
        <f t="shared" si="7"/>
        <v>38841</v>
      </c>
      <c r="F24" s="141">
        <v>31325</v>
      </c>
      <c r="G24" s="141">
        <v>0</v>
      </c>
      <c r="H24" s="141">
        <v>0</v>
      </c>
      <c r="I24" s="141">
        <v>240</v>
      </c>
      <c r="J24" s="141"/>
      <c r="K24" s="141">
        <v>7276</v>
      </c>
      <c r="L24" s="141">
        <v>127936</v>
      </c>
      <c r="M24" s="141">
        <f t="shared" si="8"/>
        <v>55920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55920</v>
      </c>
      <c r="V24" s="141">
        <f t="shared" si="10"/>
        <v>222697</v>
      </c>
      <c r="W24" s="141">
        <f t="shared" si="11"/>
        <v>38841</v>
      </c>
      <c r="X24" s="141">
        <f t="shared" si="12"/>
        <v>31325</v>
      </c>
      <c r="Y24" s="141">
        <f t="shared" si="13"/>
        <v>0</v>
      </c>
      <c r="Z24" s="141">
        <f t="shared" si="14"/>
        <v>0</v>
      </c>
      <c r="AA24" s="141">
        <f t="shared" si="15"/>
        <v>240</v>
      </c>
      <c r="AB24" s="141">
        <f t="shared" si="16"/>
        <v>0</v>
      </c>
      <c r="AC24" s="141">
        <f t="shared" si="17"/>
        <v>7276</v>
      </c>
      <c r="AD24" s="141">
        <f t="shared" si="18"/>
        <v>183856</v>
      </c>
      <c r="AE24" s="141">
        <f t="shared" si="19"/>
        <v>9975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9975</v>
      </c>
      <c r="AL24" s="141">
        <v>0</v>
      </c>
      <c r="AM24" s="141">
        <f t="shared" si="21"/>
        <v>156165</v>
      </c>
      <c r="AN24" s="141">
        <f t="shared" si="22"/>
        <v>12395</v>
      </c>
      <c r="AO24" s="141">
        <v>12395</v>
      </c>
      <c r="AP24" s="141">
        <v>0</v>
      </c>
      <c r="AQ24" s="141">
        <v>0</v>
      </c>
      <c r="AR24" s="141">
        <v>0</v>
      </c>
      <c r="AS24" s="141">
        <f t="shared" si="23"/>
        <v>22374</v>
      </c>
      <c r="AT24" s="141">
        <v>20385</v>
      </c>
      <c r="AU24" s="141">
        <v>858</v>
      </c>
      <c r="AV24" s="141">
        <v>1131</v>
      </c>
      <c r="AW24" s="141">
        <v>0</v>
      </c>
      <c r="AX24" s="141">
        <f t="shared" si="24"/>
        <v>121396</v>
      </c>
      <c r="AY24" s="141">
        <v>23632</v>
      </c>
      <c r="AZ24" s="141">
        <v>86324</v>
      </c>
      <c r="BA24" s="141">
        <v>9308</v>
      </c>
      <c r="BB24" s="141">
        <v>2132</v>
      </c>
      <c r="BC24" s="141">
        <v>0</v>
      </c>
      <c r="BD24" s="141">
        <v>0</v>
      </c>
      <c r="BE24" s="141">
        <v>637</v>
      </c>
      <c r="BF24" s="141">
        <f t="shared" si="25"/>
        <v>166777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55920</v>
      </c>
      <c r="CF24" s="141">
        <v>0</v>
      </c>
      <c r="CG24" s="141">
        <v>0</v>
      </c>
      <c r="CH24" s="141">
        <f t="shared" si="32"/>
        <v>0</v>
      </c>
      <c r="CI24" s="141">
        <f t="shared" si="33"/>
        <v>9975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9975</v>
      </c>
      <c r="CP24" s="141">
        <f t="shared" si="40"/>
        <v>0</v>
      </c>
      <c r="CQ24" s="141">
        <f t="shared" si="41"/>
        <v>156165</v>
      </c>
      <c r="CR24" s="141">
        <f t="shared" si="42"/>
        <v>12395</v>
      </c>
      <c r="CS24" s="141">
        <f t="shared" si="43"/>
        <v>12395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22374</v>
      </c>
      <c r="CX24" s="141">
        <f t="shared" si="48"/>
        <v>20385</v>
      </c>
      <c r="CY24" s="141">
        <f t="shared" si="49"/>
        <v>858</v>
      </c>
      <c r="CZ24" s="141">
        <f t="shared" si="50"/>
        <v>1131</v>
      </c>
      <c r="DA24" s="141">
        <f t="shared" si="51"/>
        <v>0</v>
      </c>
      <c r="DB24" s="141">
        <f t="shared" si="52"/>
        <v>121396</v>
      </c>
      <c r="DC24" s="141">
        <f t="shared" si="53"/>
        <v>23632</v>
      </c>
      <c r="DD24" s="141">
        <f t="shared" si="54"/>
        <v>86324</v>
      </c>
      <c r="DE24" s="141">
        <f t="shared" si="55"/>
        <v>9308</v>
      </c>
      <c r="DF24" s="141">
        <f t="shared" si="56"/>
        <v>2132</v>
      </c>
      <c r="DG24" s="141">
        <f t="shared" si="57"/>
        <v>55920</v>
      </c>
      <c r="DH24" s="141">
        <f t="shared" si="58"/>
        <v>0</v>
      </c>
      <c r="DI24" s="141">
        <f t="shared" si="59"/>
        <v>637</v>
      </c>
      <c r="DJ24" s="141">
        <f t="shared" si="60"/>
        <v>166777</v>
      </c>
    </row>
    <row r="25" spans="1:114" ht="12" customHeight="1">
      <c r="A25" s="142" t="s">
        <v>116</v>
      </c>
      <c r="B25" s="140" t="s">
        <v>343</v>
      </c>
      <c r="C25" s="142" t="s">
        <v>363</v>
      </c>
      <c r="D25" s="141">
        <f t="shared" si="6"/>
        <v>39174</v>
      </c>
      <c r="E25" s="141">
        <f t="shared" si="7"/>
        <v>4239</v>
      </c>
      <c r="F25" s="141">
        <v>0</v>
      </c>
      <c r="G25" s="141">
        <v>0</v>
      </c>
      <c r="H25" s="141">
        <v>0</v>
      </c>
      <c r="I25" s="141">
        <v>4064</v>
      </c>
      <c r="J25" s="141"/>
      <c r="K25" s="141">
        <v>175</v>
      </c>
      <c r="L25" s="141">
        <v>34935</v>
      </c>
      <c r="M25" s="141">
        <f t="shared" si="8"/>
        <v>16192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16192</v>
      </c>
      <c r="V25" s="141">
        <f t="shared" si="10"/>
        <v>55366</v>
      </c>
      <c r="W25" s="141">
        <f t="shared" si="11"/>
        <v>4239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4064</v>
      </c>
      <c r="AB25" s="141">
        <f t="shared" si="16"/>
        <v>0</v>
      </c>
      <c r="AC25" s="141">
        <f t="shared" si="17"/>
        <v>175</v>
      </c>
      <c r="AD25" s="141">
        <f t="shared" si="18"/>
        <v>51127</v>
      </c>
      <c r="AE25" s="141">
        <f t="shared" si="19"/>
        <v>47</v>
      </c>
      <c r="AF25" s="141">
        <f t="shared" si="20"/>
        <v>47</v>
      </c>
      <c r="AG25" s="141">
        <v>0</v>
      </c>
      <c r="AH25" s="141">
        <v>0</v>
      </c>
      <c r="AI25" s="141">
        <v>47</v>
      </c>
      <c r="AJ25" s="141">
        <v>0</v>
      </c>
      <c r="AK25" s="141">
        <v>0</v>
      </c>
      <c r="AL25" s="141">
        <v>1149</v>
      </c>
      <c r="AM25" s="141">
        <f t="shared" si="21"/>
        <v>22087</v>
      </c>
      <c r="AN25" s="141">
        <f t="shared" si="22"/>
        <v>14282</v>
      </c>
      <c r="AO25" s="141">
        <v>0</v>
      </c>
      <c r="AP25" s="141">
        <v>14282</v>
      </c>
      <c r="AQ25" s="141">
        <v>0</v>
      </c>
      <c r="AR25" s="141">
        <v>0</v>
      </c>
      <c r="AS25" s="141">
        <f t="shared" si="23"/>
        <v>4001</v>
      </c>
      <c r="AT25" s="141">
        <v>4001</v>
      </c>
      <c r="AU25" s="141">
        <v>0</v>
      </c>
      <c r="AV25" s="141">
        <v>0</v>
      </c>
      <c r="AW25" s="141">
        <v>0</v>
      </c>
      <c r="AX25" s="141">
        <f t="shared" si="24"/>
        <v>3804</v>
      </c>
      <c r="AY25" s="141">
        <v>641</v>
      </c>
      <c r="AZ25" s="141">
        <v>193</v>
      </c>
      <c r="BA25" s="141">
        <v>2285</v>
      </c>
      <c r="BB25" s="141">
        <v>685</v>
      </c>
      <c r="BC25" s="141">
        <v>15891</v>
      </c>
      <c r="BD25" s="141">
        <v>0</v>
      </c>
      <c r="BE25" s="141">
        <v>0</v>
      </c>
      <c r="BF25" s="141">
        <f t="shared" si="25"/>
        <v>22134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16192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47</v>
      </c>
      <c r="CJ25" s="141">
        <f t="shared" si="34"/>
        <v>47</v>
      </c>
      <c r="CK25" s="141">
        <f t="shared" si="35"/>
        <v>0</v>
      </c>
      <c r="CL25" s="141">
        <f t="shared" si="36"/>
        <v>0</v>
      </c>
      <c r="CM25" s="141">
        <f t="shared" si="37"/>
        <v>47</v>
      </c>
      <c r="CN25" s="141">
        <f t="shared" si="38"/>
        <v>0</v>
      </c>
      <c r="CO25" s="141">
        <f t="shared" si="39"/>
        <v>0</v>
      </c>
      <c r="CP25" s="141">
        <f t="shared" si="40"/>
        <v>1149</v>
      </c>
      <c r="CQ25" s="141">
        <f t="shared" si="41"/>
        <v>22087</v>
      </c>
      <c r="CR25" s="141">
        <f t="shared" si="42"/>
        <v>14282</v>
      </c>
      <c r="CS25" s="141">
        <f t="shared" si="43"/>
        <v>0</v>
      </c>
      <c r="CT25" s="141">
        <f t="shared" si="44"/>
        <v>14282</v>
      </c>
      <c r="CU25" s="141">
        <f t="shared" si="45"/>
        <v>0</v>
      </c>
      <c r="CV25" s="141">
        <f t="shared" si="46"/>
        <v>0</v>
      </c>
      <c r="CW25" s="141">
        <f t="shared" si="47"/>
        <v>4001</v>
      </c>
      <c r="CX25" s="141">
        <f t="shared" si="48"/>
        <v>4001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3804</v>
      </c>
      <c r="DC25" s="141">
        <f t="shared" si="53"/>
        <v>641</v>
      </c>
      <c r="DD25" s="141">
        <f t="shared" si="54"/>
        <v>193</v>
      </c>
      <c r="DE25" s="141">
        <f t="shared" si="55"/>
        <v>2285</v>
      </c>
      <c r="DF25" s="141">
        <f t="shared" si="56"/>
        <v>685</v>
      </c>
      <c r="DG25" s="141">
        <f t="shared" si="57"/>
        <v>32083</v>
      </c>
      <c r="DH25" s="141">
        <f t="shared" si="58"/>
        <v>0</v>
      </c>
      <c r="DI25" s="141">
        <f t="shared" si="59"/>
        <v>0</v>
      </c>
      <c r="DJ25" s="141">
        <f t="shared" si="60"/>
        <v>22134</v>
      </c>
    </row>
    <row r="26" spans="1:114" ht="12" customHeight="1">
      <c r="A26" s="142" t="s">
        <v>116</v>
      </c>
      <c r="B26" s="140" t="s">
        <v>344</v>
      </c>
      <c r="C26" s="142" t="s">
        <v>364</v>
      </c>
      <c r="D26" s="141">
        <f t="shared" si="6"/>
        <v>114023</v>
      </c>
      <c r="E26" s="141">
        <f t="shared" si="7"/>
        <v>15852</v>
      </c>
      <c r="F26" s="141">
        <v>0</v>
      </c>
      <c r="G26" s="141">
        <v>0</v>
      </c>
      <c r="H26" s="141">
        <v>0</v>
      </c>
      <c r="I26" s="141">
        <v>420</v>
      </c>
      <c r="J26" s="141"/>
      <c r="K26" s="141">
        <v>15432</v>
      </c>
      <c r="L26" s="141">
        <v>98171</v>
      </c>
      <c r="M26" s="141">
        <f t="shared" si="8"/>
        <v>162919</v>
      </c>
      <c r="N26" s="141">
        <f t="shared" si="9"/>
        <v>115996</v>
      </c>
      <c r="O26" s="141">
        <v>5618</v>
      </c>
      <c r="P26" s="141">
        <v>1846</v>
      </c>
      <c r="Q26" s="141">
        <v>9200</v>
      </c>
      <c r="R26" s="141">
        <v>97580</v>
      </c>
      <c r="S26" s="141"/>
      <c r="T26" s="141">
        <v>1752</v>
      </c>
      <c r="U26" s="141">
        <v>46923</v>
      </c>
      <c r="V26" s="141">
        <f t="shared" si="10"/>
        <v>276942</v>
      </c>
      <c r="W26" s="141">
        <f t="shared" si="11"/>
        <v>131848</v>
      </c>
      <c r="X26" s="141">
        <f t="shared" si="12"/>
        <v>5618</v>
      </c>
      <c r="Y26" s="141">
        <f t="shared" si="13"/>
        <v>1846</v>
      </c>
      <c r="Z26" s="141">
        <f t="shared" si="14"/>
        <v>9200</v>
      </c>
      <c r="AA26" s="141">
        <f t="shared" si="15"/>
        <v>98000</v>
      </c>
      <c r="AB26" s="141">
        <f t="shared" si="16"/>
        <v>0</v>
      </c>
      <c r="AC26" s="141">
        <f t="shared" si="17"/>
        <v>17184</v>
      </c>
      <c r="AD26" s="141">
        <f t="shared" si="18"/>
        <v>145094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f t="shared" si="21"/>
        <v>64447</v>
      </c>
      <c r="AN26" s="141">
        <f t="shared" si="22"/>
        <v>10823</v>
      </c>
      <c r="AO26" s="141">
        <v>10182</v>
      </c>
      <c r="AP26" s="141">
        <v>391</v>
      </c>
      <c r="AQ26" s="141">
        <v>0</v>
      </c>
      <c r="AR26" s="141">
        <v>250</v>
      </c>
      <c r="AS26" s="141">
        <f t="shared" si="23"/>
        <v>710</v>
      </c>
      <c r="AT26" s="141">
        <v>510</v>
      </c>
      <c r="AU26" s="141">
        <v>0</v>
      </c>
      <c r="AV26" s="141">
        <v>200</v>
      </c>
      <c r="AW26" s="141">
        <v>0</v>
      </c>
      <c r="AX26" s="141">
        <f t="shared" si="24"/>
        <v>52914</v>
      </c>
      <c r="AY26" s="141">
        <v>45778</v>
      </c>
      <c r="AZ26" s="141">
        <v>521</v>
      </c>
      <c r="BA26" s="141">
        <v>6048</v>
      </c>
      <c r="BB26" s="141">
        <v>567</v>
      </c>
      <c r="BC26" s="141">
        <v>45324</v>
      </c>
      <c r="BD26" s="141">
        <v>0</v>
      </c>
      <c r="BE26" s="141">
        <v>4252</v>
      </c>
      <c r="BF26" s="141">
        <f t="shared" si="25"/>
        <v>68699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92991</v>
      </c>
      <c r="BP26" s="141">
        <f t="shared" si="29"/>
        <v>8183</v>
      </c>
      <c r="BQ26" s="141">
        <v>8183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84808</v>
      </c>
      <c r="CA26" s="141">
        <v>84808</v>
      </c>
      <c r="CB26" s="141">
        <v>0</v>
      </c>
      <c r="CC26" s="141">
        <v>0</v>
      </c>
      <c r="CD26" s="141">
        <v>0</v>
      </c>
      <c r="CE26" s="141">
        <v>37490</v>
      </c>
      <c r="CF26" s="141">
        <v>0</v>
      </c>
      <c r="CG26" s="141">
        <v>32438</v>
      </c>
      <c r="CH26" s="141">
        <f t="shared" si="32"/>
        <v>125429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157438</v>
      </c>
      <c r="CR26" s="141">
        <f t="shared" si="42"/>
        <v>19006</v>
      </c>
      <c r="CS26" s="141">
        <f t="shared" si="43"/>
        <v>18365</v>
      </c>
      <c r="CT26" s="141">
        <f t="shared" si="44"/>
        <v>391</v>
      </c>
      <c r="CU26" s="141">
        <f t="shared" si="45"/>
        <v>0</v>
      </c>
      <c r="CV26" s="141">
        <f t="shared" si="46"/>
        <v>250</v>
      </c>
      <c r="CW26" s="141">
        <f t="shared" si="47"/>
        <v>710</v>
      </c>
      <c r="CX26" s="141">
        <f t="shared" si="48"/>
        <v>510</v>
      </c>
      <c r="CY26" s="141">
        <f t="shared" si="49"/>
        <v>0</v>
      </c>
      <c r="CZ26" s="141">
        <f t="shared" si="50"/>
        <v>200</v>
      </c>
      <c r="DA26" s="141">
        <f t="shared" si="51"/>
        <v>0</v>
      </c>
      <c r="DB26" s="141">
        <f t="shared" si="52"/>
        <v>137722</v>
      </c>
      <c r="DC26" s="141">
        <f t="shared" si="53"/>
        <v>130586</v>
      </c>
      <c r="DD26" s="141">
        <f t="shared" si="54"/>
        <v>521</v>
      </c>
      <c r="DE26" s="141">
        <f t="shared" si="55"/>
        <v>6048</v>
      </c>
      <c r="DF26" s="141">
        <f t="shared" si="56"/>
        <v>567</v>
      </c>
      <c r="DG26" s="141">
        <f t="shared" si="57"/>
        <v>82814</v>
      </c>
      <c r="DH26" s="141">
        <f t="shared" si="58"/>
        <v>0</v>
      </c>
      <c r="DI26" s="141">
        <f t="shared" si="59"/>
        <v>36690</v>
      </c>
      <c r="DJ26" s="141">
        <f t="shared" si="60"/>
        <v>194128</v>
      </c>
    </row>
    <row r="27" spans="1:114" ht="12" customHeight="1">
      <c r="A27" s="142" t="s">
        <v>116</v>
      </c>
      <c r="B27" s="140" t="s">
        <v>345</v>
      </c>
      <c r="C27" s="142" t="s">
        <v>365</v>
      </c>
      <c r="D27" s="141">
        <f t="shared" si="6"/>
        <v>372260</v>
      </c>
      <c r="E27" s="141">
        <f t="shared" si="7"/>
        <v>63849</v>
      </c>
      <c r="F27" s="141">
        <v>0</v>
      </c>
      <c r="G27" s="141">
        <v>0</v>
      </c>
      <c r="H27" s="141">
        <v>0</v>
      </c>
      <c r="I27" s="141">
        <v>7681</v>
      </c>
      <c r="J27" s="141"/>
      <c r="K27" s="141">
        <v>56168</v>
      </c>
      <c r="L27" s="141">
        <v>308411</v>
      </c>
      <c r="M27" s="141">
        <f t="shared" si="8"/>
        <v>153885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153885</v>
      </c>
      <c r="V27" s="141">
        <f t="shared" si="10"/>
        <v>526145</v>
      </c>
      <c r="W27" s="141">
        <f t="shared" si="11"/>
        <v>63849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7681</v>
      </c>
      <c r="AB27" s="141">
        <f t="shared" si="16"/>
        <v>0</v>
      </c>
      <c r="AC27" s="141">
        <f t="shared" si="17"/>
        <v>56168</v>
      </c>
      <c r="AD27" s="141">
        <f t="shared" si="18"/>
        <v>462296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366660</v>
      </c>
      <c r="AN27" s="141">
        <f t="shared" si="22"/>
        <v>116011</v>
      </c>
      <c r="AO27" s="141">
        <v>116011</v>
      </c>
      <c r="AP27" s="141">
        <v>0</v>
      </c>
      <c r="AQ27" s="141">
        <v>0</v>
      </c>
      <c r="AR27" s="141">
        <v>0</v>
      </c>
      <c r="AS27" s="141">
        <f t="shared" si="23"/>
        <v>148222</v>
      </c>
      <c r="AT27" s="141">
        <v>0</v>
      </c>
      <c r="AU27" s="141">
        <v>147722</v>
      </c>
      <c r="AV27" s="141">
        <v>500</v>
      </c>
      <c r="AW27" s="141">
        <v>0</v>
      </c>
      <c r="AX27" s="141">
        <f t="shared" si="24"/>
        <v>102427</v>
      </c>
      <c r="AY27" s="141">
        <v>82071</v>
      </c>
      <c r="AZ27" s="141">
        <v>8387</v>
      </c>
      <c r="BA27" s="141">
        <v>7308</v>
      </c>
      <c r="BB27" s="141">
        <v>4661</v>
      </c>
      <c r="BC27" s="141">
        <v>0</v>
      </c>
      <c r="BD27" s="141">
        <v>0</v>
      </c>
      <c r="BE27" s="141">
        <v>5600</v>
      </c>
      <c r="BF27" s="141">
        <f t="shared" si="25"/>
        <v>372260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153723</v>
      </c>
      <c r="BP27" s="141">
        <f t="shared" si="29"/>
        <v>40769</v>
      </c>
      <c r="BQ27" s="141">
        <v>40769</v>
      </c>
      <c r="BR27" s="141">
        <v>0</v>
      </c>
      <c r="BS27" s="141">
        <v>0</v>
      </c>
      <c r="BT27" s="141">
        <v>0</v>
      </c>
      <c r="BU27" s="141">
        <f t="shared" si="30"/>
        <v>104280</v>
      </c>
      <c r="BV27" s="141">
        <v>0</v>
      </c>
      <c r="BW27" s="141">
        <v>104280</v>
      </c>
      <c r="BX27" s="141">
        <v>0</v>
      </c>
      <c r="BY27" s="141">
        <v>0</v>
      </c>
      <c r="BZ27" s="141">
        <f t="shared" si="31"/>
        <v>8674</v>
      </c>
      <c r="CA27" s="141">
        <v>0</v>
      </c>
      <c r="CB27" s="141">
        <v>8106</v>
      </c>
      <c r="CC27" s="141">
        <v>0</v>
      </c>
      <c r="CD27" s="141">
        <v>568</v>
      </c>
      <c r="CE27" s="141">
        <v>0</v>
      </c>
      <c r="CF27" s="141">
        <v>0</v>
      </c>
      <c r="CG27" s="141">
        <v>162</v>
      </c>
      <c r="CH27" s="141">
        <f t="shared" si="32"/>
        <v>153885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520383</v>
      </c>
      <c r="CR27" s="141">
        <f t="shared" si="42"/>
        <v>156780</v>
      </c>
      <c r="CS27" s="141">
        <f t="shared" si="43"/>
        <v>156780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252502</v>
      </c>
      <c r="CX27" s="141">
        <f t="shared" si="48"/>
        <v>0</v>
      </c>
      <c r="CY27" s="141">
        <f t="shared" si="49"/>
        <v>252002</v>
      </c>
      <c r="CZ27" s="141">
        <f t="shared" si="50"/>
        <v>500</v>
      </c>
      <c r="DA27" s="141">
        <f t="shared" si="51"/>
        <v>0</v>
      </c>
      <c r="DB27" s="141">
        <f t="shared" si="52"/>
        <v>111101</v>
      </c>
      <c r="DC27" s="141">
        <f t="shared" si="53"/>
        <v>82071</v>
      </c>
      <c r="DD27" s="141">
        <f t="shared" si="54"/>
        <v>16493</v>
      </c>
      <c r="DE27" s="141">
        <f t="shared" si="55"/>
        <v>7308</v>
      </c>
      <c r="DF27" s="141">
        <f t="shared" si="56"/>
        <v>5229</v>
      </c>
      <c r="DG27" s="141">
        <f t="shared" si="57"/>
        <v>0</v>
      </c>
      <c r="DH27" s="141">
        <f t="shared" si="58"/>
        <v>0</v>
      </c>
      <c r="DI27" s="141">
        <f t="shared" si="59"/>
        <v>5762</v>
      </c>
      <c r="DJ27" s="141">
        <f t="shared" si="60"/>
        <v>526145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391</v>
      </c>
      <c r="B7" s="140" t="s">
        <v>389</v>
      </c>
      <c r="C7" s="139" t="s">
        <v>390</v>
      </c>
      <c r="D7" s="141">
        <f aca="true" t="shared" si="0" ref="D7:AI7">SUM(D8:D14)</f>
        <v>136825</v>
      </c>
      <c r="E7" s="141">
        <f t="shared" si="0"/>
        <v>88909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81192</v>
      </c>
      <c r="J7" s="141">
        <f t="shared" si="0"/>
        <v>538416</v>
      </c>
      <c r="K7" s="141">
        <f t="shared" si="0"/>
        <v>7717</v>
      </c>
      <c r="L7" s="141">
        <f t="shared" si="0"/>
        <v>47916</v>
      </c>
      <c r="M7" s="141">
        <f t="shared" si="0"/>
        <v>91251</v>
      </c>
      <c r="N7" s="141">
        <f t="shared" si="0"/>
        <v>54902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46086</v>
      </c>
      <c r="S7" s="141">
        <f t="shared" si="0"/>
        <v>1192294</v>
      </c>
      <c r="T7" s="141">
        <f t="shared" si="0"/>
        <v>8816</v>
      </c>
      <c r="U7" s="141">
        <f t="shared" si="0"/>
        <v>36349</v>
      </c>
      <c r="V7" s="141">
        <f t="shared" si="0"/>
        <v>228076</v>
      </c>
      <c r="W7" s="141">
        <f t="shared" si="0"/>
        <v>143811</v>
      </c>
      <c r="X7" s="141">
        <f t="shared" si="0"/>
        <v>0</v>
      </c>
      <c r="Y7" s="141">
        <f t="shared" si="0"/>
        <v>0</v>
      </c>
      <c r="Z7" s="141">
        <f t="shared" si="0"/>
        <v>0</v>
      </c>
      <c r="AA7" s="141">
        <f t="shared" si="0"/>
        <v>127278</v>
      </c>
      <c r="AB7" s="141">
        <f t="shared" si="0"/>
        <v>1730710</v>
      </c>
      <c r="AC7" s="141">
        <f t="shared" si="0"/>
        <v>16533</v>
      </c>
      <c r="AD7" s="141">
        <f t="shared" si="0"/>
        <v>84265</v>
      </c>
      <c r="AE7" s="141">
        <f t="shared" si="0"/>
        <v>13388</v>
      </c>
      <c r="AF7" s="141">
        <f t="shared" si="0"/>
        <v>12600</v>
      </c>
      <c r="AG7" s="141">
        <f t="shared" si="0"/>
        <v>0</v>
      </c>
      <c r="AH7" s="141">
        <f t="shared" si="0"/>
        <v>12600</v>
      </c>
      <c r="AI7" s="141">
        <f t="shared" si="0"/>
        <v>0</v>
      </c>
      <c r="AJ7" s="141">
        <f aca="true" t="shared" si="1" ref="AJ7:BO7">SUM(AJ8:AJ14)</f>
        <v>0</v>
      </c>
      <c r="AK7" s="141">
        <f t="shared" si="1"/>
        <v>788</v>
      </c>
      <c r="AL7" s="141">
        <f t="shared" si="1"/>
        <v>0</v>
      </c>
      <c r="AM7" s="141">
        <f t="shared" si="1"/>
        <v>615153</v>
      </c>
      <c r="AN7" s="141">
        <f t="shared" si="1"/>
        <v>116432</v>
      </c>
      <c r="AO7" s="141">
        <f t="shared" si="1"/>
        <v>95624</v>
      </c>
      <c r="AP7" s="141">
        <f t="shared" si="1"/>
        <v>0</v>
      </c>
      <c r="AQ7" s="141">
        <f t="shared" si="1"/>
        <v>20808</v>
      </c>
      <c r="AR7" s="141">
        <f t="shared" si="1"/>
        <v>0</v>
      </c>
      <c r="AS7" s="141">
        <f t="shared" si="1"/>
        <v>269509</v>
      </c>
      <c r="AT7" s="141">
        <f t="shared" si="1"/>
        <v>0</v>
      </c>
      <c r="AU7" s="141">
        <f t="shared" si="1"/>
        <v>269135</v>
      </c>
      <c r="AV7" s="141">
        <f t="shared" si="1"/>
        <v>374</v>
      </c>
      <c r="AW7" s="141">
        <f t="shared" si="1"/>
        <v>0</v>
      </c>
      <c r="AX7" s="141">
        <f t="shared" si="1"/>
        <v>229212</v>
      </c>
      <c r="AY7" s="141">
        <f t="shared" si="1"/>
        <v>59430</v>
      </c>
      <c r="AZ7" s="141">
        <f t="shared" si="1"/>
        <v>152186</v>
      </c>
      <c r="BA7" s="141">
        <f t="shared" si="1"/>
        <v>12565</v>
      </c>
      <c r="BB7" s="141">
        <f t="shared" si="1"/>
        <v>5031</v>
      </c>
      <c r="BC7" s="141">
        <f t="shared" si="1"/>
        <v>0</v>
      </c>
      <c r="BD7" s="141">
        <f t="shared" si="1"/>
        <v>0</v>
      </c>
      <c r="BE7" s="141">
        <f t="shared" si="1"/>
        <v>46700</v>
      </c>
      <c r="BF7" s="141">
        <f t="shared" si="1"/>
        <v>675241</v>
      </c>
      <c r="BG7" s="141">
        <f t="shared" si="1"/>
        <v>77446</v>
      </c>
      <c r="BH7" s="141">
        <f t="shared" si="1"/>
        <v>77446</v>
      </c>
      <c r="BI7" s="141">
        <f t="shared" si="1"/>
        <v>0</v>
      </c>
      <c r="BJ7" s="141">
        <f t="shared" si="1"/>
        <v>77446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1133311</v>
      </c>
      <c r="BP7" s="141">
        <f aca="true" t="shared" si="2" ref="BP7:CU7">SUM(BP8:BP14)</f>
        <v>304758</v>
      </c>
      <c r="BQ7" s="141">
        <f t="shared" si="2"/>
        <v>217136</v>
      </c>
      <c r="BR7" s="141">
        <f t="shared" si="2"/>
        <v>0</v>
      </c>
      <c r="BS7" s="141">
        <f t="shared" si="2"/>
        <v>87622</v>
      </c>
      <c r="BT7" s="141">
        <f t="shared" si="2"/>
        <v>0</v>
      </c>
      <c r="BU7" s="141">
        <f t="shared" si="2"/>
        <v>679978</v>
      </c>
      <c r="BV7" s="141">
        <f t="shared" si="2"/>
        <v>0</v>
      </c>
      <c r="BW7" s="141">
        <f t="shared" si="2"/>
        <v>679978</v>
      </c>
      <c r="BX7" s="141">
        <f t="shared" si="2"/>
        <v>0</v>
      </c>
      <c r="BY7" s="141">
        <f t="shared" si="2"/>
        <v>0</v>
      </c>
      <c r="BZ7" s="141">
        <f t="shared" si="2"/>
        <v>148575</v>
      </c>
      <c r="CA7" s="141">
        <f t="shared" si="2"/>
        <v>60</v>
      </c>
      <c r="CB7" s="141">
        <f t="shared" si="2"/>
        <v>129153</v>
      </c>
      <c r="CC7" s="141">
        <f t="shared" si="2"/>
        <v>5681</v>
      </c>
      <c r="CD7" s="141">
        <f t="shared" si="2"/>
        <v>13681</v>
      </c>
      <c r="CE7" s="141">
        <f t="shared" si="2"/>
        <v>0</v>
      </c>
      <c r="CF7" s="141">
        <f t="shared" si="2"/>
        <v>0</v>
      </c>
      <c r="CG7" s="141">
        <f t="shared" si="2"/>
        <v>72788</v>
      </c>
      <c r="CH7" s="141">
        <f t="shared" si="2"/>
        <v>1283545</v>
      </c>
      <c r="CI7" s="141">
        <f t="shared" si="2"/>
        <v>90834</v>
      </c>
      <c r="CJ7" s="141">
        <f t="shared" si="2"/>
        <v>90046</v>
      </c>
      <c r="CK7" s="141">
        <f t="shared" si="2"/>
        <v>0</v>
      </c>
      <c r="CL7" s="141">
        <f t="shared" si="2"/>
        <v>90046</v>
      </c>
      <c r="CM7" s="141">
        <f t="shared" si="2"/>
        <v>0</v>
      </c>
      <c r="CN7" s="141">
        <f t="shared" si="2"/>
        <v>0</v>
      </c>
      <c r="CO7" s="141">
        <f t="shared" si="2"/>
        <v>788</v>
      </c>
      <c r="CP7" s="141">
        <f t="shared" si="2"/>
        <v>0</v>
      </c>
      <c r="CQ7" s="141">
        <f t="shared" si="2"/>
        <v>1748464</v>
      </c>
      <c r="CR7" s="141">
        <f t="shared" si="2"/>
        <v>421190</v>
      </c>
      <c r="CS7" s="141">
        <f t="shared" si="2"/>
        <v>312760</v>
      </c>
      <c r="CT7" s="141">
        <f t="shared" si="2"/>
        <v>0</v>
      </c>
      <c r="CU7" s="141">
        <f t="shared" si="2"/>
        <v>108430</v>
      </c>
      <c r="CV7" s="141">
        <f aca="true" t="shared" si="3" ref="CV7:DJ7">SUM(CV8:CV14)</f>
        <v>0</v>
      </c>
      <c r="CW7" s="141">
        <f t="shared" si="3"/>
        <v>949487</v>
      </c>
      <c r="CX7" s="141">
        <f t="shared" si="3"/>
        <v>0</v>
      </c>
      <c r="CY7" s="141">
        <f t="shared" si="3"/>
        <v>949113</v>
      </c>
      <c r="CZ7" s="141">
        <f t="shared" si="3"/>
        <v>374</v>
      </c>
      <c r="DA7" s="141">
        <f t="shared" si="3"/>
        <v>0</v>
      </c>
      <c r="DB7" s="141">
        <f t="shared" si="3"/>
        <v>377787</v>
      </c>
      <c r="DC7" s="141">
        <f t="shared" si="3"/>
        <v>59490</v>
      </c>
      <c r="DD7" s="141">
        <f t="shared" si="3"/>
        <v>281339</v>
      </c>
      <c r="DE7" s="141">
        <f t="shared" si="3"/>
        <v>18246</v>
      </c>
      <c r="DF7" s="141">
        <f t="shared" si="3"/>
        <v>18712</v>
      </c>
      <c r="DG7" s="141">
        <f t="shared" si="3"/>
        <v>0</v>
      </c>
      <c r="DH7" s="141">
        <f t="shared" si="3"/>
        <v>0</v>
      </c>
      <c r="DI7" s="141">
        <f t="shared" si="3"/>
        <v>119488</v>
      </c>
      <c r="DJ7" s="141">
        <f t="shared" si="3"/>
        <v>1958786</v>
      </c>
    </row>
    <row r="8" spans="1:114" ht="12" customHeight="1">
      <c r="A8" s="142" t="s">
        <v>116</v>
      </c>
      <c r="B8" s="140" t="s">
        <v>368</v>
      </c>
      <c r="C8" s="142" t="s">
        <v>375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16822</v>
      </c>
      <c r="N8" s="141">
        <f>SUM(O8:R8)+T8</f>
        <v>16822</v>
      </c>
      <c r="O8" s="141">
        <v>0</v>
      </c>
      <c r="P8" s="141">
        <v>0</v>
      </c>
      <c r="Q8" s="141">
        <v>0</v>
      </c>
      <c r="R8" s="141">
        <v>16822</v>
      </c>
      <c r="S8" s="141">
        <v>463496</v>
      </c>
      <c r="T8" s="141">
        <v>0</v>
      </c>
      <c r="U8" s="141">
        <v>0</v>
      </c>
      <c r="V8" s="141">
        <f aca="true" t="shared" si="4" ref="V8:AD8">+SUM(D8,M8)</f>
        <v>16822</v>
      </c>
      <c r="W8" s="141">
        <f t="shared" si="4"/>
        <v>16822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16822</v>
      </c>
      <c r="AB8" s="141">
        <f t="shared" si="4"/>
        <v>463496</v>
      </c>
      <c r="AC8" s="141">
        <f t="shared" si="4"/>
        <v>0</v>
      </c>
      <c r="AD8" s="141">
        <f t="shared" si="4"/>
        <v>0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77446</v>
      </c>
      <c r="BH8" s="141">
        <f>SUM(BI8:BL8)</f>
        <v>77446</v>
      </c>
      <c r="BI8" s="141">
        <v>0</v>
      </c>
      <c r="BJ8" s="141">
        <v>77446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369623</v>
      </c>
      <c r="BP8" s="141">
        <f>SUM(BQ8:BT8)</f>
        <v>100251</v>
      </c>
      <c r="BQ8" s="141">
        <v>76991</v>
      </c>
      <c r="BR8" s="141">
        <v>0</v>
      </c>
      <c r="BS8" s="141">
        <v>23260</v>
      </c>
      <c r="BT8" s="141">
        <v>0</v>
      </c>
      <c r="BU8" s="141">
        <f>SUM(BV8:BX8)</f>
        <v>227722</v>
      </c>
      <c r="BV8" s="141">
        <v>0</v>
      </c>
      <c r="BW8" s="141">
        <v>227722</v>
      </c>
      <c r="BX8" s="141">
        <v>0</v>
      </c>
      <c r="BY8" s="141">
        <v>0</v>
      </c>
      <c r="BZ8" s="141">
        <f>SUM(CA8:CD8)</f>
        <v>41650</v>
      </c>
      <c r="CA8" s="141">
        <v>0</v>
      </c>
      <c r="CB8" s="141">
        <v>41650</v>
      </c>
      <c r="CC8" s="141">
        <v>0</v>
      </c>
      <c r="CD8" s="141">
        <v>0</v>
      </c>
      <c r="CE8" s="141"/>
      <c r="CF8" s="141">
        <v>0</v>
      </c>
      <c r="CG8" s="141">
        <v>33249</v>
      </c>
      <c r="CH8" s="141">
        <f>SUM(BG8,+BO8,+CG8)</f>
        <v>480318</v>
      </c>
      <c r="CI8" s="141">
        <f aca="true" t="shared" si="5" ref="CI8:DJ8">SUM(AE8,+BG8)</f>
        <v>77446</v>
      </c>
      <c r="CJ8" s="141">
        <f t="shared" si="5"/>
        <v>77446</v>
      </c>
      <c r="CK8" s="141">
        <f t="shared" si="5"/>
        <v>0</v>
      </c>
      <c r="CL8" s="141">
        <f t="shared" si="5"/>
        <v>77446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369623</v>
      </c>
      <c r="CR8" s="141">
        <f t="shared" si="5"/>
        <v>100251</v>
      </c>
      <c r="CS8" s="141">
        <f t="shared" si="5"/>
        <v>76991</v>
      </c>
      <c r="CT8" s="141">
        <f t="shared" si="5"/>
        <v>0</v>
      </c>
      <c r="CU8" s="141">
        <f t="shared" si="5"/>
        <v>23260</v>
      </c>
      <c r="CV8" s="141">
        <f t="shared" si="5"/>
        <v>0</v>
      </c>
      <c r="CW8" s="141">
        <f t="shared" si="5"/>
        <v>227722</v>
      </c>
      <c r="CX8" s="141">
        <f t="shared" si="5"/>
        <v>0</v>
      </c>
      <c r="CY8" s="141">
        <f t="shared" si="5"/>
        <v>227722</v>
      </c>
      <c r="CZ8" s="141">
        <f t="shared" si="5"/>
        <v>0</v>
      </c>
      <c r="DA8" s="141">
        <f t="shared" si="5"/>
        <v>0</v>
      </c>
      <c r="DB8" s="141">
        <f t="shared" si="5"/>
        <v>41650</v>
      </c>
      <c r="DC8" s="141">
        <f t="shared" si="5"/>
        <v>0</v>
      </c>
      <c r="DD8" s="141">
        <f t="shared" si="5"/>
        <v>41650</v>
      </c>
      <c r="DE8" s="141">
        <f t="shared" si="5"/>
        <v>0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33249</v>
      </c>
      <c r="DJ8" s="141">
        <f t="shared" si="5"/>
        <v>480318</v>
      </c>
    </row>
    <row r="9" spans="1:114" ht="12" customHeight="1">
      <c r="A9" s="142" t="s">
        <v>116</v>
      </c>
      <c r="B9" s="140" t="s">
        <v>369</v>
      </c>
      <c r="C9" s="142" t="s">
        <v>376</v>
      </c>
      <c r="D9" s="141">
        <f aca="true" t="shared" si="6" ref="D9:D14">SUM(E9,+L9)</f>
        <v>0</v>
      </c>
      <c r="E9" s="141">
        <f aca="true" t="shared" si="7" ref="E9:E14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14">SUM(N9,+U9)</f>
        <v>53066</v>
      </c>
      <c r="N9" s="141">
        <f aca="true" t="shared" si="9" ref="N9:N14">SUM(O9:R9)+T9</f>
        <v>8618</v>
      </c>
      <c r="O9" s="141">
        <v>0</v>
      </c>
      <c r="P9" s="141">
        <v>0</v>
      </c>
      <c r="Q9" s="141">
        <v>0</v>
      </c>
      <c r="R9" s="141">
        <v>8618</v>
      </c>
      <c r="S9" s="141">
        <v>156596</v>
      </c>
      <c r="T9" s="141">
        <v>0</v>
      </c>
      <c r="U9" s="141">
        <v>44448</v>
      </c>
      <c r="V9" s="141">
        <f aca="true" t="shared" si="10" ref="V9:V14">+SUM(D9,M9)</f>
        <v>53066</v>
      </c>
      <c r="W9" s="141">
        <f aca="true" t="shared" si="11" ref="W9:W14">+SUM(E9,N9)</f>
        <v>8618</v>
      </c>
      <c r="X9" s="141">
        <f aca="true" t="shared" si="12" ref="X9:X14">+SUM(F9,O9)</f>
        <v>0</v>
      </c>
      <c r="Y9" s="141">
        <f aca="true" t="shared" si="13" ref="Y9:Y14">+SUM(G9,P9)</f>
        <v>0</v>
      </c>
      <c r="Z9" s="141">
        <f aca="true" t="shared" si="14" ref="Z9:Z14">+SUM(H9,Q9)</f>
        <v>0</v>
      </c>
      <c r="AA9" s="141">
        <f aca="true" t="shared" si="15" ref="AA9:AA14">+SUM(I9,R9)</f>
        <v>8618</v>
      </c>
      <c r="AB9" s="141">
        <f aca="true" t="shared" si="16" ref="AB9:AB14">+SUM(J9,S9)</f>
        <v>156596</v>
      </c>
      <c r="AC9" s="141">
        <f aca="true" t="shared" si="17" ref="AC9:AC14">+SUM(K9,T9)</f>
        <v>0</v>
      </c>
      <c r="AD9" s="141">
        <f aca="true" t="shared" si="18" ref="AD9:AD14">+SUM(L9,U9)</f>
        <v>44448</v>
      </c>
      <c r="AE9" s="141">
        <f aca="true" t="shared" si="19" ref="AE9:AE14">SUM(AF9,+AK9)</f>
        <v>0</v>
      </c>
      <c r="AF9" s="141">
        <f aca="true" t="shared" si="20" ref="AF9:AF14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4">SUM(AN9,AS9,AW9,AX9,BD9)</f>
        <v>0</v>
      </c>
      <c r="AN9" s="141">
        <f aca="true" t="shared" si="22" ref="AN9:AN14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14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14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14">SUM(AE9,+AM9,+BE9)</f>
        <v>0</v>
      </c>
      <c r="BG9" s="141">
        <f aca="true" t="shared" si="26" ref="BG9:BG14">SUM(BH9,+BM9)</f>
        <v>0</v>
      </c>
      <c r="BH9" s="141">
        <f aca="true" t="shared" si="27" ref="BH9:BH14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4">SUM(BP9,BU9,BY9,BZ9,CF9)</f>
        <v>209662</v>
      </c>
      <c r="BP9" s="141">
        <f aca="true" t="shared" si="29" ref="BP9:BP14">SUM(BQ9:BT9)</f>
        <v>71364</v>
      </c>
      <c r="BQ9" s="141">
        <v>71364</v>
      </c>
      <c r="BR9" s="141">
        <v>0</v>
      </c>
      <c r="BS9" s="141">
        <v>0</v>
      </c>
      <c r="BT9" s="141">
        <v>0</v>
      </c>
      <c r="BU9" s="141">
        <f aca="true" t="shared" si="30" ref="BU9:BU14">SUM(BV9:BX9)</f>
        <v>129178</v>
      </c>
      <c r="BV9" s="141">
        <v>0</v>
      </c>
      <c r="BW9" s="141">
        <v>129178</v>
      </c>
      <c r="BX9" s="141">
        <v>0</v>
      </c>
      <c r="BY9" s="141">
        <v>0</v>
      </c>
      <c r="BZ9" s="141">
        <f aca="true" t="shared" si="31" ref="BZ9:BZ14">SUM(CA9:CD9)</f>
        <v>9120</v>
      </c>
      <c r="CA9" s="141">
        <v>0</v>
      </c>
      <c r="CB9" s="141">
        <v>7155</v>
      </c>
      <c r="CC9" s="141">
        <v>1965</v>
      </c>
      <c r="CD9" s="141">
        <v>0</v>
      </c>
      <c r="CE9" s="141"/>
      <c r="CF9" s="141">
        <v>0</v>
      </c>
      <c r="CG9" s="141">
        <v>0</v>
      </c>
      <c r="CH9" s="141">
        <f aca="true" t="shared" si="32" ref="CH9:CH14">SUM(BG9,+BO9,+CG9)</f>
        <v>209662</v>
      </c>
      <c r="CI9" s="141">
        <f aca="true" t="shared" si="33" ref="CI9:CI14">SUM(AE9,+BG9)</f>
        <v>0</v>
      </c>
      <c r="CJ9" s="141">
        <f aca="true" t="shared" si="34" ref="CJ9:CJ14">SUM(AF9,+BH9)</f>
        <v>0</v>
      </c>
      <c r="CK9" s="141">
        <f aca="true" t="shared" si="35" ref="CK9:CK14">SUM(AG9,+BI9)</f>
        <v>0</v>
      </c>
      <c r="CL9" s="141">
        <f aca="true" t="shared" si="36" ref="CL9:CL14">SUM(AH9,+BJ9)</f>
        <v>0</v>
      </c>
      <c r="CM9" s="141">
        <f aca="true" t="shared" si="37" ref="CM9:CM14">SUM(AI9,+BK9)</f>
        <v>0</v>
      </c>
      <c r="CN9" s="141">
        <f aca="true" t="shared" si="38" ref="CN9:CN14">SUM(AJ9,+BL9)</f>
        <v>0</v>
      </c>
      <c r="CO9" s="141">
        <f aca="true" t="shared" si="39" ref="CO9:CO14">SUM(AK9,+BM9)</f>
        <v>0</v>
      </c>
      <c r="CP9" s="141">
        <f aca="true" t="shared" si="40" ref="CP9:CP14">SUM(AL9,+BN9)</f>
        <v>0</v>
      </c>
      <c r="CQ9" s="141">
        <f aca="true" t="shared" si="41" ref="CQ9:CQ14">SUM(AM9,+BO9)</f>
        <v>209662</v>
      </c>
      <c r="CR9" s="141">
        <f aca="true" t="shared" si="42" ref="CR9:CR14">SUM(AN9,+BP9)</f>
        <v>71364</v>
      </c>
      <c r="CS9" s="141">
        <f aca="true" t="shared" si="43" ref="CS9:CS14">SUM(AO9,+BQ9)</f>
        <v>71364</v>
      </c>
      <c r="CT9" s="141">
        <f aca="true" t="shared" si="44" ref="CT9:CT14">SUM(AP9,+BR9)</f>
        <v>0</v>
      </c>
      <c r="CU9" s="141">
        <f aca="true" t="shared" si="45" ref="CU9:CU14">SUM(AQ9,+BS9)</f>
        <v>0</v>
      </c>
      <c r="CV9" s="141">
        <f aca="true" t="shared" si="46" ref="CV9:CV14">SUM(AR9,+BT9)</f>
        <v>0</v>
      </c>
      <c r="CW9" s="141">
        <f aca="true" t="shared" si="47" ref="CW9:CW14">SUM(AS9,+BU9)</f>
        <v>129178</v>
      </c>
      <c r="CX9" s="141">
        <f aca="true" t="shared" si="48" ref="CX9:CX14">SUM(AT9,+BV9)</f>
        <v>0</v>
      </c>
      <c r="CY9" s="141">
        <f aca="true" t="shared" si="49" ref="CY9:CY14">SUM(AU9,+BW9)</f>
        <v>129178</v>
      </c>
      <c r="CZ9" s="141">
        <f aca="true" t="shared" si="50" ref="CZ9:CZ14">SUM(AV9,+BX9)</f>
        <v>0</v>
      </c>
      <c r="DA9" s="141">
        <f aca="true" t="shared" si="51" ref="DA9:DA14">SUM(AW9,+BY9)</f>
        <v>0</v>
      </c>
      <c r="DB9" s="141">
        <f aca="true" t="shared" si="52" ref="DB9:DB14">SUM(AX9,+BZ9)</f>
        <v>9120</v>
      </c>
      <c r="DC9" s="141">
        <f aca="true" t="shared" si="53" ref="DC9:DC14">SUM(AY9,+CA9)</f>
        <v>0</v>
      </c>
      <c r="DD9" s="141">
        <f aca="true" t="shared" si="54" ref="DD9:DD14">SUM(AZ9,+CB9)</f>
        <v>7155</v>
      </c>
      <c r="DE9" s="141">
        <f aca="true" t="shared" si="55" ref="DE9:DE14">SUM(BA9,+CC9)</f>
        <v>1965</v>
      </c>
      <c r="DF9" s="141">
        <f aca="true" t="shared" si="56" ref="DF9:DF14">SUM(BB9,+CD9)</f>
        <v>0</v>
      </c>
      <c r="DG9" s="141">
        <f aca="true" t="shared" si="57" ref="DG9:DG14">SUM(BC9,+CE9)</f>
        <v>0</v>
      </c>
      <c r="DH9" s="141">
        <f aca="true" t="shared" si="58" ref="DH9:DH14">SUM(BD9,+CF9)</f>
        <v>0</v>
      </c>
      <c r="DI9" s="141">
        <f aca="true" t="shared" si="59" ref="DI9:DI14">SUM(BE9,+CG9)</f>
        <v>0</v>
      </c>
      <c r="DJ9" s="141">
        <f aca="true" t="shared" si="60" ref="DJ9:DJ14">SUM(BF9,+CH9)</f>
        <v>209662</v>
      </c>
    </row>
    <row r="10" spans="1:114" ht="12" customHeight="1">
      <c r="A10" s="142" t="s">
        <v>116</v>
      </c>
      <c r="B10" s="140" t="s">
        <v>370</v>
      </c>
      <c r="C10" s="142" t="s">
        <v>377</v>
      </c>
      <c r="D10" s="141">
        <f t="shared" si="6"/>
        <v>0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f t="shared" si="8"/>
        <v>10363</v>
      </c>
      <c r="N10" s="141">
        <f t="shared" si="9"/>
        <v>10363</v>
      </c>
      <c r="O10" s="141">
        <v>0</v>
      </c>
      <c r="P10" s="141">
        <v>0</v>
      </c>
      <c r="Q10" s="141">
        <v>0</v>
      </c>
      <c r="R10" s="141">
        <v>10363</v>
      </c>
      <c r="S10" s="141">
        <v>173387</v>
      </c>
      <c r="T10" s="141">
        <v>0</v>
      </c>
      <c r="U10" s="141">
        <v>0</v>
      </c>
      <c r="V10" s="141">
        <f t="shared" si="10"/>
        <v>10363</v>
      </c>
      <c r="W10" s="141">
        <f t="shared" si="11"/>
        <v>10363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10363</v>
      </c>
      <c r="AB10" s="141">
        <f t="shared" si="16"/>
        <v>173387</v>
      </c>
      <c r="AC10" s="141">
        <f t="shared" si="17"/>
        <v>0</v>
      </c>
      <c r="AD10" s="141">
        <f t="shared" si="18"/>
        <v>0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/>
      <c r="BD10" s="141">
        <v>0</v>
      </c>
      <c r="BE10" s="141">
        <v>0</v>
      </c>
      <c r="BF10" s="141">
        <f t="shared" si="25"/>
        <v>0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163047</v>
      </c>
      <c r="BP10" s="141">
        <f t="shared" si="29"/>
        <v>53410</v>
      </c>
      <c r="BQ10" s="141">
        <v>22650</v>
      </c>
      <c r="BR10" s="141">
        <v>0</v>
      </c>
      <c r="BS10" s="141">
        <v>30760</v>
      </c>
      <c r="BT10" s="141">
        <v>0</v>
      </c>
      <c r="BU10" s="141">
        <f t="shared" si="30"/>
        <v>107836</v>
      </c>
      <c r="BV10" s="141">
        <v>0</v>
      </c>
      <c r="BW10" s="141">
        <v>107836</v>
      </c>
      <c r="BX10" s="141">
        <v>0</v>
      </c>
      <c r="BY10" s="141">
        <v>0</v>
      </c>
      <c r="BZ10" s="141">
        <f t="shared" si="31"/>
        <v>1801</v>
      </c>
      <c r="CA10" s="141">
        <v>60</v>
      </c>
      <c r="CB10" s="141">
        <v>0</v>
      </c>
      <c r="CC10" s="141">
        <v>1741</v>
      </c>
      <c r="CD10" s="141">
        <v>0</v>
      </c>
      <c r="CE10" s="141"/>
      <c r="CF10" s="141">
        <v>0</v>
      </c>
      <c r="CG10" s="141">
        <v>20703</v>
      </c>
      <c r="CH10" s="141">
        <f t="shared" si="32"/>
        <v>183750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163047</v>
      </c>
      <c r="CR10" s="141">
        <f t="shared" si="42"/>
        <v>53410</v>
      </c>
      <c r="CS10" s="141">
        <f t="shared" si="43"/>
        <v>22650</v>
      </c>
      <c r="CT10" s="141">
        <f t="shared" si="44"/>
        <v>0</v>
      </c>
      <c r="CU10" s="141">
        <f t="shared" si="45"/>
        <v>30760</v>
      </c>
      <c r="CV10" s="141">
        <f t="shared" si="46"/>
        <v>0</v>
      </c>
      <c r="CW10" s="141">
        <f t="shared" si="47"/>
        <v>107836</v>
      </c>
      <c r="CX10" s="141">
        <f t="shared" si="48"/>
        <v>0</v>
      </c>
      <c r="CY10" s="141">
        <f t="shared" si="49"/>
        <v>107836</v>
      </c>
      <c r="CZ10" s="141">
        <f t="shared" si="50"/>
        <v>0</v>
      </c>
      <c r="DA10" s="141">
        <f t="shared" si="51"/>
        <v>0</v>
      </c>
      <c r="DB10" s="141">
        <f t="shared" si="52"/>
        <v>1801</v>
      </c>
      <c r="DC10" s="141">
        <f t="shared" si="53"/>
        <v>60</v>
      </c>
      <c r="DD10" s="141">
        <f t="shared" si="54"/>
        <v>0</v>
      </c>
      <c r="DE10" s="141">
        <f t="shared" si="55"/>
        <v>1741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20703</v>
      </c>
      <c r="DJ10" s="141">
        <f t="shared" si="60"/>
        <v>183750</v>
      </c>
    </row>
    <row r="11" spans="1:114" ht="12" customHeight="1">
      <c r="A11" s="142" t="s">
        <v>116</v>
      </c>
      <c r="B11" s="140" t="s">
        <v>371</v>
      </c>
      <c r="C11" s="142" t="s">
        <v>378</v>
      </c>
      <c r="D11" s="141">
        <f t="shared" si="6"/>
        <v>0</v>
      </c>
      <c r="E11" s="141">
        <f t="shared" si="7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f t="shared" si="8"/>
        <v>6030</v>
      </c>
      <c r="N11" s="141">
        <f t="shared" si="9"/>
        <v>14129</v>
      </c>
      <c r="O11" s="141">
        <v>0</v>
      </c>
      <c r="P11" s="141">
        <v>0</v>
      </c>
      <c r="Q11" s="141">
        <v>0</v>
      </c>
      <c r="R11" s="141">
        <v>5536</v>
      </c>
      <c r="S11" s="141">
        <v>154583</v>
      </c>
      <c r="T11" s="141">
        <v>8593</v>
      </c>
      <c r="U11" s="141">
        <v>-8099</v>
      </c>
      <c r="V11" s="141">
        <f t="shared" si="10"/>
        <v>6030</v>
      </c>
      <c r="W11" s="141">
        <f t="shared" si="11"/>
        <v>14129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5536</v>
      </c>
      <c r="AB11" s="141">
        <f t="shared" si="16"/>
        <v>154583</v>
      </c>
      <c r="AC11" s="141">
        <f t="shared" si="17"/>
        <v>8593</v>
      </c>
      <c r="AD11" s="141">
        <f t="shared" si="18"/>
        <v>-8099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0</v>
      </c>
      <c r="AN11" s="141">
        <f t="shared" si="22"/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f t="shared" si="23"/>
        <v>0</v>
      </c>
      <c r="AT11" s="141">
        <v>0</v>
      </c>
      <c r="AU11" s="141">
        <v>0</v>
      </c>
      <c r="AV11" s="141">
        <v>0</v>
      </c>
      <c r="AW11" s="141">
        <v>0</v>
      </c>
      <c r="AX11" s="141">
        <f t="shared" si="24"/>
        <v>0</v>
      </c>
      <c r="AY11" s="141">
        <v>0</v>
      </c>
      <c r="AZ11" s="141">
        <v>0</v>
      </c>
      <c r="BA11" s="141">
        <v>0</v>
      </c>
      <c r="BB11" s="141">
        <v>0</v>
      </c>
      <c r="BC11" s="141"/>
      <c r="BD11" s="141">
        <v>0</v>
      </c>
      <c r="BE11" s="141">
        <v>0</v>
      </c>
      <c r="BF11" s="141">
        <f t="shared" si="25"/>
        <v>0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145538</v>
      </c>
      <c r="BP11" s="141">
        <f t="shared" si="29"/>
        <v>26884</v>
      </c>
      <c r="BQ11" s="141">
        <v>26884</v>
      </c>
      <c r="BR11" s="141">
        <v>0</v>
      </c>
      <c r="BS11" s="141">
        <v>0</v>
      </c>
      <c r="BT11" s="141">
        <v>0</v>
      </c>
      <c r="BU11" s="141">
        <f t="shared" si="30"/>
        <v>102998</v>
      </c>
      <c r="BV11" s="141">
        <v>0</v>
      </c>
      <c r="BW11" s="141">
        <v>102998</v>
      </c>
      <c r="BX11" s="141">
        <v>0</v>
      </c>
      <c r="BY11" s="141">
        <v>0</v>
      </c>
      <c r="BZ11" s="141">
        <f t="shared" si="31"/>
        <v>15656</v>
      </c>
      <c r="CA11" s="141">
        <v>0</v>
      </c>
      <c r="CB11" s="141">
        <v>0</v>
      </c>
      <c r="CC11" s="141">
        <v>1975</v>
      </c>
      <c r="CD11" s="141">
        <v>13681</v>
      </c>
      <c r="CE11" s="141"/>
      <c r="CF11" s="141">
        <v>0</v>
      </c>
      <c r="CG11" s="141">
        <v>15075</v>
      </c>
      <c r="CH11" s="141">
        <f t="shared" si="32"/>
        <v>160613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145538</v>
      </c>
      <c r="CR11" s="141">
        <f t="shared" si="42"/>
        <v>26884</v>
      </c>
      <c r="CS11" s="141">
        <f t="shared" si="43"/>
        <v>26884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102998</v>
      </c>
      <c r="CX11" s="141">
        <f t="shared" si="48"/>
        <v>0</v>
      </c>
      <c r="CY11" s="141">
        <f t="shared" si="49"/>
        <v>102998</v>
      </c>
      <c r="CZ11" s="141">
        <f t="shared" si="50"/>
        <v>0</v>
      </c>
      <c r="DA11" s="141">
        <f t="shared" si="51"/>
        <v>0</v>
      </c>
      <c r="DB11" s="141">
        <f t="shared" si="52"/>
        <v>15656</v>
      </c>
      <c r="DC11" s="141">
        <f t="shared" si="53"/>
        <v>0</v>
      </c>
      <c r="DD11" s="141">
        <f t="shared" si="54"/>
        <v>0</v>
      </c>
      <c r="DE11" s="141">
        <f t="shared" si="55"/>
        <v>1975</v>
      </c>
      <c r="DF11" s="141">
        <f t="shared" si="56"/>
        <v>13681</v>
      </c>
      <c r="DG11" s="141">
        <f t="shared" si="57"/>
        <v>0</v>
      </c>
      <c r="DH11" s="141">
        <f t="shared" si="58"/>
        <v>0</v>
      </c>
      <c r="DI11" s="141">
        <f t="shared" si="59"/>
        <v>15075</v>
      </c>
      <c r="DJ11" s="141">
        <f t="shared" si="60"/>
        <v>160613</v>
      </c>
    </row>
    <row r="12" spans="1:114" ht="12" customHeight="1">
      <c r="A12" s="142" t="s">
        <v>116</v>
      </c>
      <c r="B12" s="140" t="s">
        <v>372</v>
      </c>
      <c r="C12" s="142" t="s">
        <v>379</v>
      </c>
      <c r="D12" s="141">
        <f t="shared" si="6"/>
        <v>45671</v>
      </c>
      <c r="E12" s="141">
        <f t="shared" si="7"/>
        <v>45671</v>
      </c>
      <c r="F12" s="141">
        <v>0</v>
      </c>
      <c r="G12" s="141">
        <v>0</v>
      </c>
      <c r="H12" s="141">
        <v>0</v>
      </c>
      <c r="I12" s="141">
        <v>45671</v>
      </c>
      <c r="J12" s="141">
        <v>238262</v>
      </c>
      <c r="K12" s="141">
        <v>0</v>
      </c>
      <c r="L12" s="141">
        <v>0</v>
      </c>
      <c r="M12" s="141">
        <f t="shared" si="8"/>
        <v>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f t="shared" si="10"/>
        <v>45671</v>
      </c>
      <c r="W12" s="141">
        <f t="shared" si="11"/>
        <v>45671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45671</v>
      </c>
      <c r="AB12" s="141">
        <f t="shared" si="16"/>
        <v>238262</v>
      </c>
      <c r="AC12" s="141">
        <f t="shared" si="17"/>
        <v>0</v>
      </c>
      <c r="AD12" s="141">
        <f t="shared" si="18"/>
        <v>0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280021</v>
      </c>
      <c r="AN12" s="141">
        <f t="shared" si="22"/>
        <v>61768</v>
      </c>
      <c r="AO12" s="141">
        <v>61768</v>
      </c>
      <c r="AP12" s="141">
        <v>0</v>
      </c>
      <c r="AQ12" s="141">
        <v>0</v>
      </c>
      <c r="AR12" s="141">
        <v>0</v>
      </c>
      <c r="AS12" s="141">
        <f t="shared" si="23"/>
        <v>117082</v>
      </c>
      <c r="AT12" s="141">
        <v>0</v>
      </c>
      <c r="AU12" s="141">
        <v>117082</v>
      </c>
      <c r="AV12" s="141">
        <v>0</v>
      </c>
      <c r="AW12" s="141">
        <v>0</v>
      </c>
      <c r="AX12" s="141">
        <f t="shared" si="24"/>
        <v>101171</v>
      </c>
      <c r="AY12" s="141">
        <v>0</v>
      </c>
      <c r="AZ12" s="141">
        <v>101171</v>
      </c>
      <c r="BA12" s="141">
        <v>0</v>
      </c>
      <c r="BB12" s="141">
        <v>0</v>
      </c>
      <c r="BC12" s="141"/>
      <c r="BD12" s="141">
        <v>0</v>
      </c>
      <c r="BE12" s="141">
        <v>3912</v>
      </c>
      <c r="BF12" s="141">
        <f t="shared" si="25"/>
        <v>283933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280021</v>
      </c>
      <c r="CR12" s="141">
        <f t="shared" si="42"/>
        <v>61768</v>
      </c>
      <c r="CS12" s="141">
        <f t="shared" si="43"/>
        <v>61768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117082</v>
      </c>
      <c r="CX12" s="141">
        <f t="shared" si="48"/>
        <v>0</v>
      </c>
      <c r="CY12" s="141">
        <f t="shared" si="49"/>
        <v>117082</v>
      </c>
      <c r="CZ12" s="141">
        <f t="shared" si="50"/>
        <v>0</v>
      </c>
      <c r="DA12" s="141">
        <f t="shared" si="51"/>
        <v>0</v>
      </c>
      <c r="DB12" s="141">
        <f t="shared" si="52"/>
        <v>101171</v>
      </c>
      <c r="DC12" s="141">
        <f t="shared" si="53"/>
        <v>0</v>
      </c>
      <c r="DD12" s="141">
        <f t="shared" si="54"/>
        <v>101171</v>
      </c>
      <c r="DE12" s="141">
        <f t="shared" si="55"/>
        <v>0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3912</v>
      </c>
      <c r="DJ12" s="141">
        <f t="shared" si="60"/>
        <v>283933</v>
      </c>
    </row>
    <row r="13" spans="1:114" ht="12" customHeight="1">
      <c r="A13" s="142" t="s">
        <v>116</v>
      </c>
      <c r="B13" s="140" t="s">
        <v>373</v>
      </c>
      <c r="C13" s="142" t="s">
        <v>380</v>
      </c>
      <c r="D13" s="141">
        <f t="shared" si="6"/>
        <v>12560</v>
      </c>
      <c r="E13" s="141">
        <f t="shared" si="7"/>
        <v>12560</v>
      </c>
      <c r="F13" s="141">
        <v>0</v>
      </c>
      <c r="G13" s="141">
        <v>0</v>
      </c>
      <c r="H13" s="141">
        <v>0</v>
      </c>
      <c r="I13" s="141">
        <v>5124</v>
      </c>
      <c r="J13" s="141">
        <v>100960</v>
      </c>
      <c r="K13" s="141">
        <v>7436</v>
      </c>
      <c r="L13" s="141">
        <v>0</v>
      </c>
      <c r="M13" s="141">
        <f t="shared" si="8"/>
        <v>4970</v>
      </c>
      <c r="N13" s="141">
        <f t="shared" si="9"/>
        <v>4970</v>
      </c>
      <c r="O13" s="141">
        <v>0</v>
      </c>
      <c r="P13" s="141">
        <v>0</v>
      </c>
      <c r="Q13" s="141">
        <v>0</v>
      </c>
      <c r="R13" s="141">
        <v>4747</v>
      </c>
      <c r="S13" s="141">
        <v>244232</v>
      </c>
      <c r="T13" s="141">
        <v>223</v>
      </c>
      <c r="U13" s="141">
        <v>0</v>
      </c>
      <c r="V13" s="141">
        <f t="shared" si="10"/>
        <v>17530</v>
      </c>
      <c r="W13" s="141">
        <f t="shared" si="11"/>
        <v>17530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9871</v>
      </c>
      <c r="AB13" s="141">
        <f t="shared" si="16"/>
        <v>345192</v>
      </c>
      <c r="AC13" s="141">
        <f t="shared" si="17"/>
        <v>7659</v>
      </c>
      <c r="AD13" s="141">
        <f t="shared" si="18"/>
        <v>0</v>
      </c>
      <c r="AE13" s="141">
        <f t="shared" si="19"/>
        <v>13388</v>
      </c>
      <c r="AF13" s="141">
        <f t="shared" si="20"/>
        <v>12600</v>
      </c>
      <c r="AG13" s="141">
        <v>0</v>
      </c>
      <c r="AH13" s="141">
        <v>12600</v>
      </c>
      <c r="AI13" s="141">
        <v>0</v>
      </c>
      <c r="AJ13" s="141">
        <v>0</v>
      </c>
      <c r="AK13" s="141">
        <v>788</v>
      </c>
      <c r="AL13" s="141"/>
      <c r="AM13" s="141">
        <f t="shared" si="21"/>
        <v>67416</v>
      </c>
      <c r="AN13" s="141">
        <f t="shared" si="22"/>
        <v>24995</v>
      </c>
      <c r="AO13" s="141">
        <v>24995</v>
      </c>
      <c r="AP13" s="141">
        <v>0</v>
      </c>
      <c r="AQ13" s="141">
        <v>0</v>
      </c>
      <c r="AR13" s="141">
        <v>0</v>
      </c>
      <c r="AS13" s="141">
        <f t="shared" si="23"/>
        <v>38388</v>
      </c>
      <c r="AT13" s="141">
        <v>0</v>
      </c>
      <c r="AU13" s="141">
        <v>38388</v>
      </c>
      <c r="AV13" s="141">
        <v>0</v>
      </c>
      <c r="AW13" s="141">
        <v>0</v>
      </c>
      <c r="AX13" s="141">
        <f t="shared" si="24"/>
        <v>4033</v>
      </c>
      <c r="AY13" s="141">
        <v>0</v>
      </c>
      <c r="AZ13" s="141">
        <v>0</v>
      </c>
      <c r="BA13" s="141">
        <v>0</v>
      </c>
      <c r="BB13" s="141">
        <v>4033</v>
      </c>
      <c r="BC13" s="141"/>
      <c r="BD13" s="141">
        <v>0</v>
      </c>
      <c r="BE13" s="141">
        <v>32716</v>
      </c>
      <c r="BF13" s="141">
        <f t="shared" si="25"/>
        <v>113520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245441</v>
      </c>
      <c r="BP13" s="141">
        <f t="shared" si="29"/>
        <v>52849</v>
      </c>
      <c r="BQ13" s="141">
        <v>19247</v>
      </c>
      <c r="BR13" s="141">
        <v>0</v>
      </c>
      <c r="BS13" s="141">
        <v>33602</v>
      </c>
      <c r="BT13" s="141">
        <v>0</v>
      </c>
      <c r="BU13" s="141">
        <f t="shared" si="30"/>
        <v>112244</v>
      </c>
      <c r="BV13" s="141">
        <v>0</v>
      </c>
      <c r="BW13" s="141">
        <v>112244</v>
      </c>
      <c r="BX13" s="141">
        <v>0</v>
      </c>
      <c r="BY13" s="141">
        <v>0</v>
      </c>
      <c r="BZ13" s="141">
        <f t="shared" si="31"/>
        <v>80348</v>
      </c>
      <c r="CA13" s="141">
        <v>0</v>
      </c>
      <c r="CB13" s="141">
        <v>80348</v>
      </c>
      <c r="CC13" s="141">
        <v>0</v>
      </c>
      <c r="CD13" s="141">
        <v>0</v>
      </c>
      <c r="CE13" s="141"/>
      <c r="CF13" s="141">
        <v>0</v>
      </c>
      <c r="CG13" s="141">
        <v>3761</v>
      </c>
      <c r="CH13" s="141">
        <f t="shared" si="32"/>
        <v>249202</v>
      </c>
      <c r="CI13" s="141">
        <f t="shared" si="33"/>
        <v>13388</v>
      </c>
      <c r="CJ13" s="141">
        <f t="shared" si="34"/>
        <v>12600</v>
      </c>
      <c r="CK13" s="141">
        <f t="shared" si="35"/>
        <v>0</v>
      </c>
      <c r="CL13" s="141">
        <f t="shared" si="36"/>
        <v>12600</v>
      </c>
      <c r="CM13" s="141">
        <f t="shared" si="37"/>
        <v>0</v>
      </c>
      <c r="CN13" s="141">
        <f t="shared" si="38"/>
        <v>0</v>
      </c>
      <c r="CO13" s="141">
        <f t="shared" si="39"/>
        <v>788</v>
      </c>
      <c r="CP13" s="141">
        <f t="shared" si="40"/>
        <v>0</v>
      </c>
      <c r="CQ13" s="141">
        <f t="shared" si="41"/>
        <v>312857</v>
      </c>
      <c r="CR13" s="141">
        <f t="shared" si="42"/>
        <v>77844</v>
      </c>
      <c r="CS13" s="141">
        <f t="shared" si="43"/>
        <v>44242</v>
      </c>
      <c r="CT13" s="141">
        <f t="shared" si="44"/>
        <v>0</v>
      </c>
      <c r="CU13" s="141">
        <f t="shared" si="45"/>
        <v>33602</v>
      </c>
      <c r="CV13" s="141">
        <f t="shared" si="46"/>
        <v>0</v>
      </c>
      <c r="CW13" s="141">
        <f t="shared" si="47"/>
        <v>150632</v>
      </c>
      <c r="CX13" s="141">
        <f t="shared" si="48"/>
        <v>0</v>
      </c>
      <c r="CY13" s="141">
        <f t="shared" si="49"/>
        <v>150632</v>
      </c>
      <c r="CZ13" s="141">
        <f t="shared" si="50"/>
        <v>0</v>
      </c>
      <c r="DA13" s="141">
        <f t="shared" si="51"/>
        <v>0</v>
      </c>
      <c r="DB13" s="141">
        <f t="shared" si="52"/>
        <v>84381</v>
      </c>
      <c r="DC13" s="141">
        <f t="shared" si="53"/>
        <v>0</v>
      </c>
      <c r="DD13" s="141">
        <f t="shared" si="54"/>
        <v>80348</v>
      </c>
      <c r="DE13" s="141">
        <f t="shared" si="55"/>
        <v>0</v>
      </c>
      <c r="DF13" s="141">
        <f t="shared" si="56"/>
        <v>4033</v>
      </c>
      <c r="DG13" s="141">
        <f t="shared" si="57"/>
        <v>0</v>
      </c>
      <c r="DH13" s="141">
        <f t="shared" si="58"/>
        <v>0</v>
      </c>
      <c r="DI13" s="141">
        <f t="shared" si="59"/>
        <v>36477</v>
      </c>
      <c r="DJ13" s="141">
        <f t="shared" si="60"/>
        <v>362722</v>
      </c>
    </row>
    <row r="14" spans="1:114" ht="12" customHeight="1">
      <c r="A14" s="142" t="s">
        <v>116</v>
      </c>
      <c r="B14" s="140" t="s">
        <v>374</v>
      </c>
      <c r="C14" s="142" t="s">
        <v>381</v>
      </c>
      <c r="D14" s="141">
        <f t="shared" si="6"/>
        <v>78594</v>
      </c>
      <c r="E14" s="141">
        <f t="shared" si="7"/>
        <v>30678</v>
      </c>
      <c r="F14" s="141">
        <v>0</v>
      </c>
      <c r="G14" s="141">
        <v>0</v>
      </c>
      <c r="H14" s="141">
        <v>0</v>
      </c>
      <c r="I14" s="141">
        <v>30397</v>
      </c>
      <c r="J14" s="141">
        <v>199194</v>
      </c>
      <c r="K14" s="141">
        <v>281</v>
      </c>
      <c r="L14" s="141">
        <v>47916</v>
      </c>
      <c r="M14" s="141">
        <f t="shared" si="8"/>
        <v>0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f t="shared" si="10"/>
        <v>78594</v>
      </c>
      <c r="W14" s="141">
        <f t="shared" si="11"/>
        <v>30678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30397</v>
      </c>
      <c r="AB14" s="141">
        <f t="shared" si="16"/>
        <v>199194</v>
      </c>
      <c r="AC14" s="141">
        <f t="shared" si="17"/>
        <v>281</v>
      </c>
      <c r="AD14" s="141">
        <f t="shared" si="18"/>
        <v>47916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267716</v>
      </c>
      <c r="AN14" s="141">
        <f t="shared" si="22"/>
        <v>29669</v>
      </c>
      <c r="AO14" s="141">
        <v>8861</v>
      </c>
      <c r="AP14" s="141">
        <v>0</v>
      </c>
      <c r="AQ14" s="141">
        <v>20808</v>
      </c>
      <c r="AR14" s="141">
        <v>0</v>
      </c>
      <c r="AS14" s="141">
        <f t="shared" si="23"/>
        <v>114039</v>
      </c>
      <c r="AT14" s="141">
        <v>0</v>
      </c>
      <c r="AU14" s="141">
        <v>113665</v>
      </c>
      <c r="AV14" s="141">
        <v>374</v>
      </c>
      <c r="AW14" s="141">
        <v>0</v>
      </c>
      <c r="AX14" s="141">
        <f t="shared" si="24"/>
        <v>124008</v>
      </c>
      <c r="AY14" s="141">
        <v>59430</v>
      </c>
      <c r="AZ14" s="141">
        <v>51015</v>
      </c>
      <c r="BA14" s="141">
        <v>12565</v>
      </c>
      <c r="BB14" s="141">
        <v>998</v>
      </c>
      <c r="BC14" s="141"/>
      <c r="BD14" s="141">
        <v>0</v>
      </c>
      <c r="BE14" s="141">
        <v>10072</v>
      </c>
      <c r="BF14" s="141">
        <f t="shared" si="25"/>
        <v>277788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/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267716</v>
      </c>
      <c r="CR14" s="141">
        <f t="shared" si="42"/>
        <v>29669</v>
      </c>
      <c r="CS14" s="141">
        <f t="shared" si="43"/>
        <v>8861</v>
      </c>
      <c r="CT14" s="141">
        <f t="shared" si="44"/>
        <v>0</v>
      </c>
      <c r="CU14" s="141">
        <f t="shared" si="45"/>
        <v>20808</v>
      </c>
      <c r="CV14" s="141">
        <f t="shared" si="46"/>
        <v>0</v>
      </c>
      <c r="CW14" s="141">
        <f t="shared" si="47"/>
        <v>114039</v>
      </c>
      <c r="CX14" s="141">
        <f t="shared" si="48"/>
        <v>0</v>
      </c>
      <c r="CY14" s="141">
        <f t="shared" si="49"/>
        <v>113665</v>
      </c>
      <c r="CZ14" s="141">
        <f t="shared" si="50"/>
        <v>374</v>
      </c>
      <c r="DA14" s="141">
        <f t="shared" si="51"/>
        <v>0</v>
      </c>
      <c r="DB14" s="141">
        <f t="shared" si="52"/>
        <v>124008</v>
      </c>
      <c r="DC14" s="141">
        <f t="shared" si="53"/>
        <v>59430</v>
      </c>
      <c r="DD14" s="141">
        <f t="shared" si="54"/>
        <v>51015</v>
      </c>
      <c r="DE14" s="141">
        <f t="shared" si="55"/>
        <v>12565</v>
      </c>
      <c r="DF14" s="141">
        <f t="shared" si="56"/>
        <v>998</v>
      </c>
      <c r="DG14" s="141">
        <f t="shared" si="57"/>
        <v>0</v>
      </c>
      <c r="DH14" s="141">
        <f t="shared" si="58"/>
        <v>0</v>
      </c>
      <c r="DI14" s="141">
        <f t="shared" si="59"/>
        <v>10072</v>
      </c>
      <c r="DJ14" s="141">
        <f t="shared" si="60"/>
        <v>277788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393</v>
      </c>
      <c r="B7" s="140" t="s">
        <v>367</v>
      </c>
      <c r="C7" s="139" t="s">
        <v>392</v>
      </c>
      <c r="D7" s="141">
        <f aca="true" t="shared" si="0" ref="D7:AD7">SUM(D8:D34)</f>
        <v>16626397</v>
      </c>
      <c r="E7" s="141">
        <f t="shared" si="0"/>
        <v>2955136</v>
      </c>
      <c r="F7" s="141">
        <f t="shared" si="0"/>
        <v>195556</v>
      </c>
      <c r="G7" s="141">
        <f t="shared" si="0"/>
        <v>0</v>
      </c>
      <c r="H7" s="141">
        <f t="shared" si="0"/>
        <v>129000</v>
      </c>
      <c r="I7" s="141">
        <f t="shared" si="0"/>
        <v>1986470</v>
      </c>
      <c r="J7" s="141">
        <f t="shared" si="0"/>
        <v>538416</v>
      </c>
      <c r="K7" s="141">
        <f t="shared" si="0"/>
        <v>644110</v>
      </c>
      <c r="L7" s="141">
        <f t="shared" si="0"/>
        <v>13671261</v>
      </c>
      <c r="M7" s="141">
        <f t="shared" si="0"/>
        <v>3051914</v>
      </c>
      <c r="N7" s="141">
        <f t="shared" si="0"/>
        <v>324936</v>
      </c>
      <c r="O7" s="141">
        <f t="shared" si="0"/>
        <v>39979</v>
      </c>
      <c r="P7" s="141">
        <f t="shared" si="0"/>
        <v>9362</v>
      </c>
      <c r="Q7" s="141">
        <f t="shared" si="0"/>
        <v>9200</v>
      </c>
      <c r="R7" s="141">
        <f t="shared" si="0"/>
        <v>241813</v>
      </c>
      <c r="S7" s="141">
        <f t="shared" si="0"/>
        <v>1192294</v>
      </c>
      <c r="T7" s="141">
        <f t="shared" si="0"/>
        <v>24582</v>
      </c>
      <c r="U7" s="141">
        <f t="shared" si="0"/>
        <v>2726978</v>
      </c>
      <c r="V7" s="141">
        <f t="shared" si="0"/>
        <v>19678311</v>
      </c>
      <c r="W7" s="141">
        <f t="shared" si="0"/>
        <v>3280072</v>
      </c>
      <c r="X7" s="141">
        <f t="shared" si="0"/>
        <v>235535</v>
      </c>
      <c r="Y7" s="141">
        <f t="shared" si="0"/>
        <v>9362</v>
      </c>
      <c r="Z7" s="141">
        <f t="shared" si="0"/>
        <v>138200</v>
      </c>
      <c r="AA7" s="141">
        <f t="shared" si="0"/>
        <v>2228283</v>
      </c>
      <c r="AB7" s="141">
        <f t="shared" si="0"/>
        <v>1730710</v>
      </c>
      <c r="AC7" s="141">
        <f t="shared" si="0"/>
        <v>668692</v>
      </c>
      <c r="AD7" s="141">
        <f t="shared" si="0"/>
        <v>16398239</v>
      </c>
    </row>
    <row r="8" spans="1:30" ht="12" customHeight="1">
      <c r="A8" s="142" t="s">
        <v>116</v>
      </c>
      <c r="B8" s="140" t="s">
        <v>326</v>
      </c>
      <c r="C8" s="142" t="s">
        <v>346</v>
      </c>
      <c r="D8" s="141">
        <f>SUM(E8,+L8)</f>
        <v>5009991</v>
      </c>
      <c r="E8" s="141">
        <f>+SUM(F8:I8,K8)</f>
        <v>774838</v>
      </c>
      <c r="F8" s="141">
        <v>113131</v>
      </c>
      <c r="G8" s="141">
        <v>0</v>
      </c>
      <c r="H8" s="141">
        <v>0</v>
      </c>
      <c r="I8" s="141">
        <v>473549</v>
      </c>
      <c r="J8" s="141"/>
      <c r="K8" s="141">
        <v>188158</v>
      </c>
      <c r="L8" s="141">
        <v>4235153</v>
      </c>
      <c r="M8" s="141">
        <f>SUM(N8,+U8)</f>
        <v>503547</v>
      </c>
      <c r="N8" s="141">
        <f>+SUM(O8:R8,T8)</f>
        <v>509</v>
      </c>
      <c r="O8" s="141">
        <v>0</v>
      </c>
      <c r="P8" s="141">
        <v>0</v>
      </c>
      <c r="Q8" s="141">
        <v>0</v>
      </c>
      <c r="R8" s="141">
        <v>509</v>
      </c>
      <c r="S8" s="141"/>
      <c r="T8" s="141">
        <v>0</v>
      </c>
      <c r="U8" s="141">
        <v>503038</v>
      </c>
      <c r="V8" s="141">
        <f aca="true" t="shared" si="1" ref="V8:AD8">+SUM(D8,M8)</f>
        <v>5513538</v>
      </c>
      <c r="W8" s="141">
        <f t="shared" si="1"/>
        <v>775347</v>
      </c>
      <c r="X8" s="141">
        <f t="shared" si="1"/>
        <v>113131</v>
      </c>
      <c r="Y8" s="141">
        <f t="shared" si="1"/>
        <v>0</v>
      </c>
      <c r="Z8" s="141">
        <f t="shared" si="1"/>
        <v>0</v>
      </c>
      <c r="AA8" s="141">
        <f t="shared" si="1"/>
        <v>474058</v>
      </c>
      <c r="AB8" s="141">
        <f t="shared" si="1"/>
        <v>0</v>
      </c>
      <c r="AC8" s="141">
        <f t="shared" si="1"/>
        <v>188158</v>
      </c>
      <c r="AD8" s="141">
        <f t="shared" si="1"/>
        <v>4738191</v>
      </c>
    </row>
    <row r="9" spans="1:30" ht="12" customHeight="1">
      <c r="A9" s="142" t="s">
        <v>116</v>
      </c>
      <c r="B9" s="140" t="s">
        <v>327</v>
      </c>
      <c r="C9" s="142" t="s">
        <v>347</v>
      </c>
      <c r="D9" s="141">
        <f aca="true" t="shared" si="2" ref="D9:D34">SUM(E9,+L9)</f>
        <v>2335596</v>
      </c>
      <c r="E9" s="141">
        <f aca="true" t="shared" si="3" ref="E9:E34">+SUM(F9:I9,K9)</f>
        <v>486367</v>
      </c>
      <c r="F9" s="141">
        <v>0</v>
      </c>
      <c r="G9" s="141">
        <v>0</v>
      </c>
      <c r="H9" s="141">
        <v>0</v>
      </c>
      <c r="I9" s="141">
        <v>394590</v>
      </c>
      <c r="J9" s="141"/>
      <c r="K9" s="141">
        <v>91777</v>
      </c>
      <c r="L9" s="141">
        <v>1849229</v>
      </c>
      <c r="M9" s="141">
        <f aca="true" t="shared" si="4" ref="M9:M34">SUM(N9,+U9)</f>
        <v>389768</v>
      </c>
      <c r="N9" s="141">
        <f aca="true" t="shared" si="5" ref="N9:N34">+SUM(O9:R9,T9)</f>
        <v>31565</v>
      </c>
      <c r="O9" s="141">
        <v>25029</v>
      </c>
      <c r="P9" s="141">
        <v>3873</v>
      </c>
      <c r="Q9" s="141">
        <v>0</v>
      </c>
      <c r="R9" s="141">
        <v>2278</v>
      </c>
      <c r="S9" s="141"/>
      <c r="T9" s="141">
        <v>385</v>
      </c>
      <c r="U9" s="141">
        <v>358203</v>
      </c>
      <c r="V9" s="141">
        <f aca="true" t="shared" si="6" ref="V9:V34">+SUM(D9,M9)</f>
        <v>2725364</v>
      </c>
      <c r="W9" s="141">
        <f aca="true" t="shared" si="7" ref="W9:W34">+SUM(E9,N9)</f>
        <v>517932</v>
      </c>
      <c r="X9" s="141">
        <f aca="true" t="shared" si="8" ref="X9:X34">+SUM(F9,O9)</f>
        <v>25029</v>
      </c>
      <c r="Y9" s="141">
        <f aca="true" t="shared" si="9" ref="Y9:Y34">+SUM(G9,P9)</f>
        <v>3873</v>
      </c>
      <c r="Z9" s="141">
        <f aca="true" t="shared" si="10" ref="Z9:Z34">+SUM(H9,Q9)</f>
        <v>0</v>
      </c>
      <c r="AA9" s="141">
        <f aca="true" t="shared" si="11" ref="AA9:AA34">+SUM(I9,R9)</f>
        <v>396868</v>
      </c>
      <c r="AB9" s="141">
        <f aca="true" t="shared" si="12" ref="AB9:AB34">+SUM(J9,S9)</f>
        <v>0</v>
      </c>
      <c r="AC9" s="141">
        <f aca="true" t="shared" si="13" ref="AC9:AC34">+SUM(K9,T9)</f>
        <v>92162</v>
      </c>
      <c r="AD9" s="141">
        <f aca="true" t="shared" si="14" ref="AD9:AD34">+SUM(L9,U9)</f>
        <v>2207432</v>
      </c>
    </row>
    <row r="10" spans="1:30" ht="12" customHeight="1">
      <c r="A10" s="142" t="s">
        <v>116</v>
      </c>
      <c r="B10" s="140" t="s">
        <v>328</v>
      </c>
      <c r="C10" s="142" t="s">
        <v>348</v>
      </c>
      <c r="D10" s="141">
        <f t="shared" si="2"/>
        <v>1270203</v>
      </c>
      <c r="E10" s="141">
        <f t="shared" si="3"/>
        <v>205059</v>
      </c>
      <c r="F10" s="141">
        <v>0</v>
      </c>
      <c r="G10" s="141">
        <v>0</v>
      </c>
      <c r="H10" s="141">
        <v>0</v>
      </c>
      <c r="I10" s="141">
        <v>172623</v>
      </c>
      <c r="J10" s="141"/>
      <c r="K10" s="141">
        <v>32436</v>
      </c>
      <c r="L10" s="141">
        <v>1065144</v>
      </c>
      <c r="M10" s="141">
        <f t="shared" si="4"/>
        <v>213967</v>
      </c>
      <c r="N10" s="141">
        <f t="shared" si="5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213967</v>
      </c>
      <c r="V10" s="141">
        <f t="shared" si="6"/>
        <v>1484170</v>
      </c>
      <c r="W10" s="141">
        <f t="shared" si="7"/>
        <v>205059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172623</v>
      </c>
      <c r="AB10" s="141">
        <f t="shared" si="12"/>
        <v>0</v>
      </c>
      <c r="AC10" s="141">
        <f t="shared" si="13"/>
        <v>32436</v>
      </c>
      <c r="AD10" s="141">
        <f t="shared" si="14"/>
        <v>1279111</v>
      </c>
    </row>
    <row r="11" spans="1:30" ht="12" customHeight="1">
      <c r="A11" s="142" t="s">
        <v>116</v>
      </c>
      <c r="B11" s="140" t="s">
        <v>329</v>
      </c>
      <c r="C11" s="142" t="s">
        <v>349</v>
      </c>
      <c r="D11" s="141">
        <f t="shared" si="2"/>
        <v>771246</v>
      </c>
      <c r="E11" s="141">
        <f t="shared" si="3"/>
        <v>327956</v>
      </c>
      <c r="F11" s="141">
        <v>0</v>
      </c>
      <c r="G11" s="141">
        <v>0</v>
      </c>
      <c r="H11" s="141">
        <v>0</v>
      </c>
      <c r="I11" s="141">
        <v>317660</v>
      </c>
      <c r="J11" s="141"/>
      <c r="K11" s="141">
        <v>10296</v>
      </c>
      <c r="L11" s="141">
        <v>443290</v>
      </c>
      <c r="M11" s="141">
        <f t="shared" si="4"/>
        <v>105281</v>
      </c>
      <c r="N11" s="141">
        <f t="shared" si="5"/>
        <v>0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0</v>
      </c>
      <c r="U11" s="141">
        <v>105281</v>
      </c>
      <c r="V11" s="141">
        <f t="shared" si="6"/>
        <v>876527</v>
      </c>
      <c r="W11" s="141">
        <f t="shared" si="7"/>
        <v>327956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317660</v>
      </c>
      <c r="AB11" s="141">
        <f t="shared" si="12"/>
        <v>0</v>
      </c>
      <c r="AC11" s="141">
        <f t="shared" si="13"/>
        <v>10296</v>
      </c>
      <c r="AD11" s="141">
        <f t="shared" si="14"/>
        <v>548571</v>
      </c>
    </row>
    <row r="12" spans="1:30" ht="12" customHeight="1">
      <c r="A12" s="142" t="s">
        <v>116</v>
      </c>
      <c r="B12" s="140" t="s">
        <v>330</v>
      </c>
      <c r="C12" s="142" t="s">
        <v>350</v>
      </c>
      <c r="D12" s="141">
        <f t="shared" si="2"/>
        <v>1730021</v>
      </c>
      <c r="E12" s="141">
        <f t="shared" si="3"/>
        <v>378221</v>
      </c>
      <c r="F12" s="141">
        <v>51100</v>
      </c>
      <c r="G12" s="141">
        <v>0</v>
      </c>
      <c r="H12" s="141">
        <v>129000</v>
      </c>
      <c r="I12" s="141">
        <v>125550</v>
      </c>
      <c r="J12" s="141"/>
      <c r="K12" s="141">
        <v>72571</v>
      </c>
      <c r="L12" s="141">
        <v>1351800</v>
      </c>
      <c r="M12" s="141">
        <f t="shared" si="4"/>
        <v>343219</v>
      </c>
      <c r="N12" s="141">
        <f t="shared" si="5"/>
        <v>45569</v>
      </c>
      <c r="O12" s="141">
        <v>6046</v>
      </c>
      <c r="P12" s="141">
        <v>2418</v>
      </c>
      <c r="Q12" s="141">
        <v>0</v>
      </c>
      <c r="R12" s="141">
        <v>37027</v>
      </c>
      <c r="S12" s="141"/>
      <c r="T12" s="141">
        <v>78</v>
      </c>
      <c r="U12" s="141">
        <v>297650</v>
      </c>
      <c r="V12" s="141">
        <f t="shared" si="6"/>
        <v>2073240</v>
      </c>
      <c r="W12" s="141">
        <f t="shared" si="7"/>
        <v>423790</v>
      </c>
      <c r="X12" s="141">
        <f t="shared" si="8"/>
        <v>57146</v>
      </c>
      <c r="Y12" s="141">
        <f t="shared" si="9"/>
        <v>2418</v>
      </c>
      <c r="Z12" s="141">
        <f t="shared" si="10"/>
        <v>129000</v>
      </c>
      <c r="AA12" s="141">
        <f t="shared" si="11"/>
        <v>162577</v>
      </c>
      <c r="AB12" s="141">
        <f t="shared" si="12"/>
        <v>0</v>
      </c>
      <c r="AC12" s="141">
        <f t="shared" si="13"/>
        <v>72649</v>
      </c>
      <c r="AD12" s="141">
        <f t="shared" si="14"/>
        <v>1649450</v>
      </c>
    </row>
    <row r="13" spans="1:30" ht="12" customHeight="1">
      <c r="A13" s="142" t="s">
        <v>116</v>
      </c>
      <c r="B13" s="140" t="s">
        <v>331</v>
      </c>
      <c r="C13" s="142" t="s">
        <v>351</v>
      </c>
      <c r="D13" s="141">
        <f t="shared" si="2"/>
        <v>844934</v>
      </c>
      <c r="E13" s="141">
        <f t="shared" si="3"/>
        <v>111034</v>
      </c>
      <c r="F13" s="141">
        <v>0</v>
      </c>
      <c r="G13" s="141">
        <v>0</v>
      </c>
      <c r="H13" s="141">
        <v>0</v>
      </c>
      <c r="I13" s="141">
        <v>61086</v>
      </c>
      <c r="J13" s="141"/>
      <c r="K13" s="141">
        <v>49948</v>
      </c>
      <c r="L13" s="141">
        <v>733900</v>
      </c>
      <c r="M13" s="141">
        <f t="shared" si="4"/>
        <v>135523</v>
      </c>
      <c r="N13" s="141">
        <f t="shared" si="5"/>
        <v>1847</v>
      </c>
      <c r="O13" s="141">
        <v>0</v>
      </c>
      <c r="P13" s="141">
        <v>0</v>
      </c>
      <c r="Q13" s="141">
        <v>0</v>
      </c>
      <c r="R13" s="141">
        <v>1517</v>
      </c>
      <c r="S13" s="141"/>
      <c r="T13" s="141">
        <v>330</v>
      </c>
      <c r="U13" s="141">
        <v>133676</v>
      </c>
      <c r="V13" s="141">
        <f t="shared" si="6"/>
        <v>980457</v>
      </c>
      <c r="W13" s="141">
        <f t="shared" si="7"/>
        <v>112881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62603</v>
      </c>
      <c r="AB13" s="141">
        <f t="shared" si="12"/>
        <v>0</v>
      </c>
      <c r="AC13" s="141">
        <f t="shared" si="13"/>
        <v>50278</v>
      </c>
      <c r="AD13" s="141">
        <f t="shared" si="14"/>
        <v>867576</v>
      </c>
    </row>
    <row r="14" spans="1:30" ht="12" customHeight="1">
      <c r="A14" s="142" t="s">
        <v>116</v>
      </c>
      <c r="B14" s="140" t="s">
        <v>332</v>
      </c>
      <c r="C14" s="142" t="s">
        <v>352</v>
      </c>
      <c r="D14" s="141">
        <f t="shared" si="2"/>
        <v>587422</v>
      </c>
      <c r="E14" s="141">
        <f t="shared" si="3"/>
        <v>117826</v>
      </c>
      <c r="F14" s="141">
        <v>0</v>
      </c>
      <c r="G14" s="141">
        <v>0</v>
      </c>
      <c r="H14" s="141">
        <v>0</v>
      </c>
      <c r="I14" s="141">
        <v>112685</v>
      </c>
      <c r="J14" s="141"/>
      <c r="K14" s="141">
        <v>5141</v>
      </c>
      <c r="L14" s="141">
        <v>469596</v>
      </c>
      <c r="M14" s="141">
        <f t="shared" si="4"/>
        <v>119186</v>
      </c>
      <c r="N14" s="141">
        <f t="shared" si="5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119186</v>
      </c>
      <c r="V14" s="141">
        <f t="shared" si="6"/>
        <v>706608</v>
      </c>
      <c r="W14" s="141">
        <f t="shared" si="7"/>
        <v>117826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112685</v>
      </c>
      <c r="AB14" s="141">
        <f t="shared" si="12"/>
        <v>0</v>
      </c>
      <c r="AC14" s="141">
        <f t="shared" si="13"/>
        <v>5141</v>
      </c>
      <c r="AD14" s="141">
        <f t="shared" si="14"/>
        <v>588782</v>
      </c>
    </row>
    <row r="15" spans="1:30" ht="12" customHeight="1">
      <c r="A15" s="142" t="s">
        <v>116</v>
      </c>
      <c r="B15" s="140" t="s">
        <v>333</v>
      </c>
      <c r="C15" s="142" t="s">
        <v>353</v>
      </c>
      <c r="D15" s="141">
        <f t="shared" si="2"/>
        <v>353586</v>
      </c>
      <c r="E15" s="141">
        <f t="shared" si="3"/>
        <v>39900</v>
      </c>
      <c r="F15" s="141">
        <v>0</v>
      </c>
      <c r="G15" s="141">
        <v>0</v>
      </c>
      <c r="H15" s="141">
        <v>0</v>
      </c>
      <c r="I15" s="141">
        <v>39900</v>
      </c>
      <c r="J15" s="141"/>
      <c r="K15" s="141">
        <v>0</v>
      </c>
      <c r="L15" s="141">
        <v>313686</v>
      </c>
      <c r="M15" s="141">
        <f t="shared" si="4"/>
        <v>86532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86532</v>
      </c>
      <c r="V15" s="141">
        <f t="shared" si="6"/>
        <v>440118</v>
      </c>
      <c r="W15" s="141">
        <f t="shared" si="7"/>
        <v>39900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39900</v>
      </c>
      <c r="AB15" s="141">
        <f t="shared" si="12"/>
        <v>0</v>
      </c>
      <c r="AC15" s="141">
        <f t="shared" si="13"/>
        <v>0</v>
      </c>
      <c r="AD15" s="141">
        <f t="shared" si="14"/>
        <v>400218</v>
      </c>
    </row>
    <row r="16" spans="1:30" ht="12" customHeight="1">
      <c r="A16" s="142" t="s">
        <v>116</v>
      </c>
      <c r="B16" s="140" t="s">
        <v>334</v>
      </c>
      <c r="C16" s="142" t="s">
        <v>354</v>
      </c>
      <c r="D16" s="141">
        <f t="shared" si="2"/>
        <v>875798</v>
      </c>
      <c r="E16" s="141">
        <f t="shared" si="3"/>
        <v>90805</v>
      </c>
      <c r="F16" s="141">
        <v>0</v>
      </c>
      <c r="G16" s="141">
        <v>0</v>
      </c>
      <c r="H16" s="141">
        <v>0</v>
      </c>
      <c r="I16" s="141">
        <v>68331</v>
      </c>
      <c r="J16" s="141"/>
      <c r="K16" s="141">
        <v>22474</v>
      </c>
      <c r="L16" s="141">
        <v>784993</v>
      </c>
      <c r="M16" s="141">
        <f t="shared" si="4"/>
        <v>220835</v>
      </c>
      <c r="N16" s="141">
        <f t="shared" si="5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220835</v>
      </c>
      <c r="V16" s="141">
        <f t="shared" si="6"/>
        <v>1096633</v>
      </c>
      <c r="W16" s="141">
        <f t="shared" si="7"/>
        <v>90805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68331</v>
      </c>
      <c r="AB16" s="141">
        <f t="shared" si="12"/>
        <v>0</v>
      </c>
      <c r="AC16" s="141">
        <f t="shared" si="13"/>
        <v>22474</v>
      </c>
      <c r="AD16" s="141">
        <f t="shared" si="14"/>
        <v>1005828</v>
      </c>
    </row>
    <row r="17" spans="1:30" ht="12" customHeight="1">
      <c r="A17" s="142" t="s">
        <v>116</v>
      </c>
      <c r="B17" s="140" t="s">
        <v>335</v>
      </c>
      <c r="C17" s="142" t="s">
        <v>355</v>
      </c>
      <c r="D17" s="141">
        <f t="shared" si="2"/>
        <v>598742</v>
      </c>
      <c r="E17" s="141">
        <f t="shared" si="3"/>
        <v>80264</v>
      </c>
      <c r="F17" s="141">
        <v>0</v>
      </c>
      <c r="G17" s="141">
        <v>0</v>
      </c>
      <c r="H17" s="141">
        <v>0</v>
      </c>
      <c r="I17" s="141">
        <v>59535</v>
      </c>
      <c r="J17" s="141"/>
      <c r="K17" s="141">
        <v>20729</v>
      </c>
      <c r="L17" s="141">
        <v>518478</v>
      </c>
      <c r="M17" s="141">
        <f t="shared" si="4"/>
        <v>133858</v>
      </c>
      <c r="N17" s="141">
        <f t="shared" si="5"/>
        <v>33286</v>
      </c>
      <c r="O17" s="141">
        <v>0</v>
      </c>
      <c r="P17" s="141">
        <v>0</v>
      </c>
      <c r="Q17" s="141">
        <v>0</v>
      </c>
      <c r="R17" s="141">
        <v>33286</v>
      </c>
      <c r="S17" s="141"/>
      <c r="T17" s="141">
        <v>0</v>
      </c>
      <c r="U17" s="141">
        <v>100572</v>
      </c>
      <c r="V17" s="141">
        <f t="shared" si="6"/>
        <v>732600</v>
      </c>
      <c r="W17" s="141">
        <f t="shared" si="7"/>
        <v>113550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92821</v>
      </c>
      <c r="AB17" s="141">
        <f t="shared" si="12"/>
        <v>0</v>
      </c>
      <c r="AC17" s="141">
        <f t="shared" si="13"/>
        <v>20729</v>
      </c>
      <c r="AD17" s="141">
        <f t="shared" si="14"/>
        <v>619050</v>
      </c>
    </row>
    <row r="18" spans="1:30" ht="12" customHeight="1">
      <c r="A18" s="142" t="s">
        <v>116</v>
      </c>
      <c r="B18" s="140" t="s">
        <v>336</v>
      </c>
      <c r="C18" s="142" t="s">
        <v>356</v>
      </c>
      <c r="D18" s="141">
        <f t="shared" si="2"/>
        <v>410946</v>
      </c>
      <c r="E18" s="141">
        <f t="shared" si="3"/>
        <v>14772</v>
      </c>
      <c r="F18" s="141">
        <v>0</v>
      </c>
      <c r="G18" s="141">
        <v>0</v>
      </c>
      <c r="H18" s="141">
        <v>0</v>
      </c>
      <c r="I18" s="141">
        <v>1323</v>
      </c>
      <c r="J18" s="141"/>
      <c r="K18" s="141">
        <v>13449</v>
      </c>
      <c r="L18" s="141">
        <v>396174</v>
      </c>
      <c r="M18" s="141">
        <f t="shared" si="4"/>
        <v>47840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47840</v>
      </c>
      <c r="V18" s="141">
        <f t="shared" si="6"/>
        <v>458786</v>
      </c>
      <c r="W18" s="141">
        <f t="shared" si="7"/>
        <v>14772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1323</v>
      </c>
      <c r="AB18" s="141">
        <f t="shared" si="12"/>
        <v>0</v>
      </c>
      <c r="AC18" s="141">
        <f t="shared" si="13"/>
        <v>13449</v>
      </c>
      <c r="AD18" s="141">
        <f t="shared" si="14"/>
        <v>444014</v>
      </c>
    </row>
    <row r="19" spans="1:30" ht="12" customHeight="1">
      <c r="A19" s="142" t="s">
        <v>116</v>
      </c>
      <c r="B19" s="140" t="s">
        <v>337</v>
      </c>
      <c r="C19" s="142" t="s">
        <v>357</v>
      </c>
      <c r="D19" s="141">
        <f t="shared" si="2"/>
        <v>159305</v>
      </c>
      <c r="E19" s="141">
        <f t="shared" si="3"/>
        <v>21454</v>
      </c>
      <c r="F19" s="141">
        <v>0</v>
      </c>
      <c r="G19" s="141">
        <v>0</v>
      </c>
      <c r="H19" s="141">
        <v>0</v>
      </c>
      <c r="I19" s="141">
        <v>12643</v>
      </c>
      <c r="J19" s="141"/>
      <c r="K19" s="141">
        <v>8811</v>
      </c>
      <c r="L19" s="141">
        <v>137851</v>
      </c>
      <c r="M19" s="141">
        <f t="shared" si="4"/>
        <v>26768</v>
      </c>
      <c r="N19" s="141">
        <f t="shared" si="5"/>
        <v>2593</v>
      </c>
      <c r="O19" s="141">
        <v>0</v>
      </c>
      <c r="P19" s="141">
        <v>0</v>
      </c>
      <c r="Q19" s="141">
        <v>0</v>
      </c>
      <c r="R19" s="141">
        <v>2593</v>
      </c>
      <c r="S19" s="141"/>
      <c r="T19" s="141">
        <v>0</v>
      </c>
      <c r="U19" s="141">
        <v>24175</v>
      </c>
      <c r="V19" s="141">
        <f t="shared" si="6"/>
        <v>186073</v>
      </c>
      <c r="W19" s="141">
        <f t="shared" si="7"/>
        <v>24047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15236</v>
      </c>
      <c r="AB19" s="141">
        <f t="shared" si="12"/>
        <v>0</v>
      </c>
      <c r="AC19" s="141">
        <f t="shared" si="13"/>
        <v>8811</v>
      </c>
      <c r="AD19" s="141">
        <f t="shared" si="14"/>
        <v>162026</v>
      </c>
    </row>
    <row r="20" spans="1:30" ht="12" customHeight="1">
      <c r="A20" s="142" t="s">
        <v>116</v>
      </c>
      <c r="B20" s="140" t="s">
        <v>338</v>
      </c>
      <c r="C20" s="142" t="s">
        <v>358</v>
      </c>
      <c r="D20" s="141">
        <f t="shared" si="2"/>
        <v>115263</v>
      </c>
      <c r="E20" s="141">
        <f t="shared" si="3"/>
        <v>31876</v>
      </c>
      <c r="F20" s="141">
        <v>0</v>
      </c>
      <c r="G20" s="141">
        <v>0</v>
      </c>
      <c r="H20" s="141">
        <v>0</v>
      </c>
      <c r="I20" s="141">
        <v>1084</v>
      </c>
      <c r="J20" s="141"/>
      <c r="K20" s="141">
        <v>30792</v>
      </c>
      <c r="L20" s="141">
        <v>83387</v>
      </c>
      <c r="M20" s="141">
        <f t="shared" si="4"/>
        <v>75471</v>
      </c>
      <c r="N20" s="141">
        <f t="shared" si="5"/>
        <v>34158</v>
      </c>
      <c r="O20" s="141">
        <v>0</v>
      </c>
      <c r="P20" s="141">
        <v>0</v>
      </c>
      <c r="Q20" s="141">
        <v>0</v>
      </c>
      <c r="R20" s="141">
        <v>20937</v>
      </c>
      <c r="S20" s="141"/>
      <c r="T20" s="141">
        <v>13221</v>
      </c>
      <c r="U20" s="141">
        <v>41313</v>
      </c>
      <c r="V20" s="141">
        <f t="shared" si="6"/>
        <v>190734</v>
      </c>
      <c r="W20" s="141">
        <f t="shared" si="7"/>
        <v>66034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22021</v>
      </c>
      <c r="AB20" s="141">
        <f t="shared" si="12"/>
        <v>0</v>
      </c>
      <c r="AC20" s="141">
        <f t="shared" si="13"/>
        <v>44013</v>
      </c>
      <c r="AD20" s="141">
        <f t="shared" si="14"/>
        <v>124700</v>
      </c>
    </row>
    <row r="21" spans="1:30" ht="12" customHeight="1">
      <c r="A21" s="142" t="s">
        <v>116</v>
      </c>
      <c r="B21" s="140" t="s">
        <v>339</v>
      </c>
      <c r="C21" s="142" t="s">
        <v>359</v>
      </c>
      <c r="D21" s="141">
        <f t="shared" si="2"/>
        <v>277548</v>
      </c>
      <c r="E21" s="141">
        <f t="shared" si="3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277548</v>
      </c>
      <c r="M21" s="141">
        <f t="shared" si="4"/>
        <v>85736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85736</v>
      </c>
      <c r="V21" s="141">
        <f t="shared" si="6"/>
        <v>363284</v>
      </c>
      <c r="W21" s="141">
        <f t="shared" si="7"/>
        <v>0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0</v>
      </c>
      <c r="AB21" s="141">
        <f t="shared" si="12"/>
        <v>0</v>
      </c>
      <c r="AC21" s="141">
        <f t="shared" si="13"/>
        <v>0</v>
      </c>
      <c r="AD21" s="141">
        <f t="shared" si="14"/>
        <v>363284</v>
      </c>
    </row>
    <row r="22" spans="1:30" ht="12" customHeight="1">
      <c r="A22" s="142" t="s">
        <v>116</v>
      </c>
      <c r="B22" s="140" t="s">
        <v>340</v>
      </c>
      <c r="C22" s="142" t="s">
        <v>360</v>
      </c>
      <c r="D22" s="141">
        <f t="shared" si="2"/>
        <v>325287</v>
      </c>
      <c r="E22" s="141">
        <f t="shared" si="3"/>
        <v>63074</v>
      </c>
      <c r="F22" s="141">
        <v>0</v>
      </c>
      <c r="G22" s="141">
        <v>0</v>
      </c>
      <c r="H22" s="141">
        <v>0</v>
      </c>
      <c r="I22" s="141">
        <v>52314</v>
      </c>
      <c r="J22" s="141"/>
      <c r="K22" s="141">
        <v>10760</v>
      </c>
      <c r="L22" s="141">
        <v>262213</v>
      </c>
      <c r="M22" s="141">
        <f t="shared" si="4"/>
        <v>40116</v>
      </c>
      <c r="N22" s="141">
        <f t="shared" si="5"/>
        <v>4511</v>
      </c>
      <c r="O22" s="141">
        <v>3286</v>
      </c>
      <c r="P22" s="141">
        <v>1225</v>
      </c>
      <c r="Q22" s="141">
        <v>0</v>
      </c>
      <c r="R22" s="141">
        <v>0</v>
      </c>
      <c r="S22" s="141"/>
      <c r="T22" s="141">
        <v>0</v>
      </c>
      <c r="U22" s="141">
        <v>35605</v>
      </c>
      <c r="V22" s="141">
        <f t="shared" si="6"/>
        <v>365403</v>
      </c>
      <c r="W22" s="141">
        <f t="shared" si="7"/>
        <v>67585</v>
      </c>
      <c r="X22" s="141">
        <f t="shared" si="8"/>
        <v>3286</v>
      </c>
      <c r="Y22" s="141">
        <f t="shared" si="9"/>
        <v>1225</v>
      </c>
      <c r="Z22" s="141">
        <f t="shared" si="10"/>
        <v>0</v>
      </c>
      <c r="AA22" s="141">
        <f t="shared" si="11"/>
        <v>52314</v>
      </c>
      <c r="AB22" s="141">
        <f t="shared" si="12"/>
        <v>0</v>
      </c>
      <c r="AC22" s="141">
        <f t="shared" si="13"/>
        <v>10760</v>
      </c>
      <c r="AD22" s="141">
        <f t="shared" si="14"/>
        <v>297818</v>
      </c>
    </row>
    <row r="23" spans="1:30" ht="12" customHeight="1">
      <c r="A23" s="142" t="s">
        <v>116</v>
      </c>
      <c r="B23" s="140" t="s">
        <v>341</v>
      </c>
      <c r="C23" s="142" t="s">
        <v>361</v>
      </c>
      <c r="D23" s="141">
        <f t="shared" si="2"/>
        <v>131450</v>
      </c>
      <c r="E23" s="141">
        <f t="shared" si="3"/>
        <v>0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0</v>
      </c>
      <c r="L23" s="141">
        <v>131450</v>
      </c>
      <c r="M23" s="141">
        <f t="shared" si="4"/>
        <v>44100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44100</v>
      </c>
      <c r="V23" s="141">
        <f t="shared" si="6"/>
        <v>175550</v>
      </c>
      <c r="W23" s="141">
        <f t="shared" si="7"/>
        <v>0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0</v>
      </c>
      <c r="AB23" s="141">
        <f t="shared" si="12"/>
        <v>0</v>
      </c>
      <c r="AC23" s="141">
        <f t="shared" si="13"/>
        <v>0</v>
      </c>
      <c r="AD23" s="141">
        <f t="shared" si="14"/>
        <v>175550</v>
      </c>
    </row>
    <row r="24" spans="1:30" ht="12" customHeight="1">
      <c r="A24" s="142" t="s">
        <v>116</v>
      </c>
      <c r="B24" s="140" t="s">
        <v>342</v>
      </c>
      <c r="C24" s="142" t="s">
        <v>362</v>
      </c>
      <c r="D24" s="141">
        <f t="shared" si="2"/>
        <v>166777</v>
      </c>
      <c r="E24" s="141">
        <f t="shared" si="3"/>
        <v>38841</v>
      </c>
      <c r="F24" s="141">
        <v>31325</v>
      </c>
      <c r="G24" s="141">
        <v>0</v>
      </c>
      <c r="H24" s="141">
        <v>0</v>
      </c>
      <c r="I24" s="141">
        <v>240</v>
      </c>
      <c r="J24" s="141"/>
      <c r="K24" s="141">
        <v>7276</v>
      </c>
      <c r="L24" s="141">
        <v>127936</v>
      </c>
      <c r="M24" s="141">
        <f t="shared" si="4"/>
        <v>55920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55920</v>
      </c>
      <c r="V24" s="141">
        <f t="shared" si="6"/>
        <v>222697</v>
      </c>
      <c r="W24" s="141">
        <f t="shared" si="7"/>
        <v>38841</v>
      </c>
      <c r="X24" s="141">
        <f t="shared" si="8"/>
        <v>31325</v>
      </c>
      <c r="Y24" s="141">
        <f t="shared" si="9"/>
        <v>0</v>
      </c>
      <c r="Z24" s="141">
        <f t="shared" si="10"/>
        <v>0</v>
      </c>
      <c r="AA24" s="141">
        <f t="shared" si="11"/>
        <v>240</v>
      </c>
      <c r="AB24" s="141">
        <f t="shared" si="12"/>
        <v>0</v>
      </c>
      <c r="AC24" s="141">
        <f t="shared" si="13"/>
        <v>7276</v>
      </c>
      <c r="AD24" s="141">
        <f t="shared" si="14"/>
        <v>183856</v>
      </c>
    </row>
    <row r="25" spans="1:30" ht="12" customHeight="1">
      <c r="A25" s="142" t="s">
        <v>116</v>
      </c>
      <c r="B25" s="140" t="s">
        <v>343</v>
      </c>
      <c r="C25" s="142" t="s">
        <v>363</v>
      </c>
      <c r="D25" s="141">
        <f t="shared" si="2"/>
        <v>39174</v>
      </c>
      <c r="E25" s="141">
        <f t="shared" si="3"/>
        <v>4239</v>
      </c>
      <c r="F25" s="141">
        <v>0</v>
      </c>
      <c r="G25" s="141">
        <v>0</v>
      </c>
      <c r="H25" s="141">
        <v>0</v>
      </c>
      <c r="I25" s="141">
        <v>4064</v>
      </c>
      <c r="J25" s="141"/>
      <c r="K25" s="141">
        <v>175</v>
      </c>
      <c r="L25" s="141">
        <v>34935</v>
      </c>
      <c r="M25" s="141">
        <f t="shared" si="4"/>
        <v>16192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16192</v>
      </c>
      <c r="V25" s="141">
        <f t="shared" si="6"/>
        <v>55366</v>
      </c>
      <c r="W25" s="141">
        <f t="shared" si="7"/>
        <v>4239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4064</v>
      </c>
      <c r="AB25" s="141">
        <f t="shared" si="12"/>
        <v>0</v>
      </c>
      <c r="AC25" s="141">
        <f t="shared" si="13"/>
        <v>175</v>
      </c>
      <c r="AD25" s="141">
        <f t="shared" si="14"/>
        <v>51127</v>
      </c>
    </row>
    <row r="26" spans="1:30" ht="12" customHeight="1">
      <c r="A26" s="142" t="s">
        <v>116</v>
      </c>
      <c r="B26" s="140" t="s">
        <v>344</v>
      </c>
      <c r="C26" s="142" t="s">
        <v>364</v>
      </c>
      <c r="D26" s="141">
        <f t="shared" si="2"/>
        <v>114023</v>
      </c>
      <c r="E26" s="141">
        <f t="shared" si="3"/>
        <v>15852</v>
      </c>
      <c r="F26" s="141">
        <v>0</v>
      </c>
      <c r="G26" s="141">
        <v>0</v>
      </c>
      <c r="H26" s="141">
        <v>0</v>
      </c>
      <c r="I26" s="141">
        <v>420</v>
      </c>
      <c r="J26" s="141"/>
      <c r="K26" s="141">
        <v>15432</v>
      </c>
      <c r="L26" s="141">
        <v>98171</v>
      </c>
      <c r="M26" s="141">
        <f t="shared" si="4"/>
        <v>162919</v>
      </c>
      <c r="N26" s="141">
        <f t="shared" si="5"/>
        <v>115996</v>
      </c>
      <c r="O26" s="141">
        <v>5618</v>
      </c>
      <c r="P26" s="141">
        <v>1846</v>
      </c>
      <c r="Q26" s="141">
        <v>9200</v>
      </c>
      <c r="R26" s="141">
        <v>97580</v>
      </c>
      <c r="S26" s="141"/>
      <c r="T26" s="141">
        <v>1752</v>
      </c>
      <c r="U26" s="141">
        <v>46923</v>
      </c>
      <c r="V26" s="141">
        <f t="shared" si="6"/>
        <v>276942</v>
      </c>
      <c r="W26" s="141">
        <f t="shared" si="7"/>
        <v>131848</v>
      </c>
      <c r="X26" s="141">
        <f t="shared" si="8"/>
        <v>5618</v>
      </c>
      <c r="Y26" s="141">
        <f t="shared" si="9"/>
        <v>1846</v>
      </c>
      <c r="Z26" s="141">
        <f t="shared" si="10"/>
        <v>9200</v>
      </c>
      <c r="AA26" s="141">
        <f t="shared" si="11"/>
        <v>98000</v>
      </c>
      <c r="AB26" s="141">
        <f t="shared" si="12"/>
        <v>0</v>
      </c>
      <c r="AC26" s="141">
        <f t="shared" si="13"/>
        <v>17184</v>
      </c>
      <c r="AD26" s="141">
        <f t="shared" si="14"/>
        <v>145094</v>
      </c>
    </row>
    <row r="27" spans="1:30" ht="12" customHeight="1">
      <c r="A27" s="142" t="s">
        <v>116</v>
      </c>
      <c r="B27" s="140" t="s">
        <v>345</v>
      </c>
      <c r="C27" s="142" t="s">
        <v>365</v>
      </c>
      <c r="D27" s="141">
        <f t="shared" si="2"/>
        <v>372260</v>
      </c>
      <c r="E27" s="141">
        <f t="shared" si="3"/>
        <v>63849</v>
      </c>
      <c r="F27" s="141">
        <v>0</v>
      </c>
      <c r="G27" s="141">
        <v>0</v>
      </c>
      <c r="H27" s="141">
        <v>0</v>
      </c>
      <c r="I27" s="141">
        <v>7681</v>
      </c>
      <c r="J27" s="141"/>
      <c r="K27" s="141">
        <v>56168</v>
      </c>
      <c r="L27" s="141">
        <v>308411</v>
      </c>
      <c r="M27" s="141">
        <f t="shared" si="4"/>
        <v>153885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153885</v>
      </c>
      <c r="V27" s="141">
        <f t="shared" si="6"/>
        <v>526145</v>
      </c>
      <c r="W27" s="141">
        <f t="shared" si="7"/>
        <v>63849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7681</v>
      </c>
      <c r="AB27" s="141">
        <f t="shared" si="12"/>
        <v>0</v>
      </c>
      <c r="AC27" s="141">
        <f t="shared" si="13"/>
        <v>56168</v>
      </c>
      <c r="AD27" s="141">
        <f t="shared" si="14"/>
        <v>462296</v>
      </c>
    </row>
    <row r="28" spans="1:30" ht="12" customHeight="1">
      <c r="A28" s="142" t="s">
        <v>116</v>
      </c>
      <c r="B28" s="140" t="s">
        <v>368</v>
      </c>
      <c r="C28" s="142" t="s">
        <v>375</v>
      </c>
      <c r="D28" s="141">
        <f t="shared" si="2"/>
        <v>0</v>
      </c>
      <c r="E28" s="141">
        <f t="shared" si="3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f t="shared" si="4"/>
        <v>16822</v>
      </c>
      <c r="N28" s="141">
        <f t="shared" si="5"/>
        <v>16822</v>
      </c>
      <c r="O28" s="141">
        <v>0</v>
      </c>
      <c r="P28" s="141">
        <v>0</v>
      </c>
      <c r="Q28" s="141">
        <v>0</v>
      </c>
      <c r="R28" s="141">
        <v>16822</v>
      </c>
      <c r="S28" s="141">
        <v>463496</v>
      </c>
      <c r="T28" s="141">
        <v>0</v>
      </c>
      <c r="U28" s="141">
        <v>0</v>
      </c>
      <c r="V28" s="141">
        <f t="shared" si="6"/>
        <v>16822</v>
      </c>
      <c r="W28" s="141">
        <f t="shared" si="7"/>
        <v>16822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16822</v>
      </c>
      <c r="AB28" s="141">
        <f t="shared" si="12"/>
        <v>463496</v>
      </c>
      <c r="AC28" s="141">
        <f t="shared" si="13"/>
        <v>0</v>
      </c>
      <c r="AD28" s="141">
        <f t="shared" si="14"/>
        <v>0</v>
      </c>
    </row>
    <row r="29" spans="1:30" ht="12" customHeight="1">
      <c r="A29" s="142" t="s">
        <v>116</v>
      </c>
      <c r="B29" s="140" t="s">
        <v>369</v>
      </c>
      <c r="C29" s="142" t="s">
        <v>376</v>
      </c>
      <c r="D29" s="141">
        <f t="shared" si="2"/>
        <v>0</v>
      </c>
      <c r="E29" s="141">
        <f t="shared" si="3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f t="shared" si="4"/>
        <v>53066</v>
      </c>
      <c r="N29" s="141">
        <f t="shared" si="5"/>
        <v>8618</v>
      </c>
      <c r="O29" s="141">
        <v>0</v>
      </c>
      <c r="P29" s="141">
        <v>0</v>
      </c>
      <c r="Q29" s="141">
        <v>0</v>
      </c>
      <c r="R29" s="141">
        <v>8618</v>
      </c>
      <c r="S29" s="141">
        <v>156596</v>
      </c>
      <c r="T29" s="141">
        <v>0</v>
      </c>
      <c r="U29" s="141">
        <v>44448</v>
      </c>
      <c r="V29" s="141">
        <f t="shared" si="6"/>
        <v>53066</v>
      </c>
      <c r="W29" s="141">
        <f t="shared" si="7"/>
        <v>8618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8618</v>
      </c>
      <c r="AB29" s="141">
        <f t="shared" si="12"/>
        <v>156596</v>
      </c>
      <c r="AC29" s="141">
        <f t="shared" si="13"/>
        <v>0</v>
      </c>
      <c r="AD29" s="141">
        <f t="shared" si="14"/>
        <v>44448</v>
      </c>
    </row>
    <row r="30" spans="1:30" ht="12" customHeight="1">
      <c r="A30" s="142" t="s">
        <v>116</v>
      </c>
      <c r="B30" s="140" t="s">
        <v>370</v>
      </c>
      <c r="C30" s="142" t="s">
        <v>377</v>
      </c>
      <c r="D30" s="141">
        <f t="shared" si="2"/>
        <v>0</v>
      </c>
      <c r="E30" s="141">
        <f t="shared" si="3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f t="shared" si="4"/>
        <v>10363</v>
      </c>
      <c r="N30" s="141">
        <f t="shared" si="5"/>
        <v>10363</v>
      </c>
      <c r="O30" s="141">
        <v>0</v>
      </c>
      <c r="P30" s="141">
        <v>0</v>
      </c>
      <c r="Q30" s="141">
        <v>0</v>
      </c>
      <c r="R30" s="141">
        <v>10363</v>
      </c>
      <c r="S30" s="141">
        <v>173387</v>
      </c>
      <c r="T30" s="141">
        <v>0</v>
      </c>
      <c r="U30" s="141">
        <v>0</v>
      </c>
      <c r="V30" s="141">
        <f t="shared" si="6"/>
        <v>10363</v>
      </c>
      <c r="W30" s="141">
        <f t="shared" si="7"/>
        <v>10363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10363</v>
      </c>
      <c r="AB30" s="141">
        <f t="shared" si="12"/>
        <v>173387</v>
      </c>
      <c r="AC30" s="141">
        <f t="shared" si="13"/>
        <v>0</v>
      </c>
      <c r="AD30" s="141">
        <f t="shared" si="14"/>
        <v>0</v>
      </c>
    </row>
    <row r="31" spans="1:30" ht="12" customHeight="1">
      <c r="A31" s="142" t="s">
        <v>116</v>
      </c>
      <c r="B31" s="140" t="s">
        <v>371</v>
      </c>
      <c r="C31" s="142" t="s">
        <v>378</v>
      </c>
      <c r="D31" s="141">
        <f t="shared" si="2"/>
        <v>0</v>
      </c>
      <c r="E31" s="141">
        <f t="shared" si="3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f t="shared" si="4"/>
        <v>6030</v>
      </c>
      <c r="N31" s="141">
        <f t="shared" si="5"/>
        <v>14129</v>
      </c>
      <c r="O31" s="141">
        <v>0</v>
      </c>
      <c r="P31" s="141">
        <v>0</v>
      </c>
      <c r="Q31" s="141">
        <v>0</v>
      </c>
      <c r="R31" s="141">
        <v>5536</v>
      </c>
      <c r="S31" s="141">
        <v>154583</v>
      </c>
      <c r="T31" s="141">
        <v>8593</v>
      </c>
      <c r="U31" s="141">
        <v>-8099</v>
      </c>
      <c r="V31" s="141">
        <f t="shared" si="6"/>
        <v>6030</v>
      </c>
      <c r="W31" s="141">
        <f t="shared" si="7"/>
        <v>14129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5536</v>
      </c>
      <c r="AB31" s="141">
        <f t="shared" si="12"/>
        <v>154583</v>
      </c>
      <c r="AC31" s="141">
        <f t="shared" si="13"/>
        <v>8593</v>
      </c>
      <c r="AD31" s="141">
        <f t="shared" si="14"/>
        <v>-8099</v>
      </c>
    </row>
    <row r="32" spans="1:30" ht="12" customHeight="1">
      <c r="A32" s="142" t="s">
        <v>116</v>
      </c>
      <c r="B32" s="140" t="s">
        <v>372</v>
      </c>
      <c r="C32" s="142" t="s">
        <v>379</v>
      </c>
      <c r="D32" s="141">
        <f t="shared" si="2"/>
        <v>45671</v>
      </c>
      <c r="E32" s="141">
        <f t="shared" si="3"/>
        <v>45671</v>
      </c>
      <c r="F32" s="141">
        <v>0</v>
      </c>
      <c r="G32" s="141">
        <v>0</v>
      </c>
      <c r="H32" s="141">
        <v>0</v>
      </c>
      <c r="I32" s="141">
        <v>45671</v>
      </c>
      <c r="J32" s="141">
        <v>238262</v>
      </c>
      <c r="K32" s="141">
        <v>0</v>
      </c>
      <c r="L32" s="141">
        <v>0</v>
      </c>
      <c r="M32" s="141">
        <f t="shared" si="4"/>
        <v>0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f t="shared" si="6"/>
        <v>45671</v>
      </c>
      <c r="W32" s="141">
        <f t="shared" si="7"/>
        <v>45671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45671</v>
      </c>
      <c r="AB32" s="141">
        <f t="shared" si="12"/>
        <v>238262</v>
      </c>
      <c r="AC32" s="141">
        <f t="shared" si="13"/>
        <v>0</v>
      </c>
      <c r="AD32" s="141">
        <f t="shared" si="14"/>
        <v>0</v>
      </c>
    </row>
    <row r="33" spans="1:30" ht="12" customHeight="1">
      <c r="A33" s="142" t="s">
        <v>116</v>
      </c>
      <c r="B33" s="140" t="s">
        <v>373</v>
      </c>
      <c r="C33" s="142" t="s">
        <v>380</v>
      </c>
      <c r="D33" s="141">
        <f t="shared" si="2"/>
        <v>12560</v>
      </c>
      <c r="E33" s="141">
        <f t="shared" si="3"/>
        <v>12560</v>
      </c>
      <c r="F33" s="141">
        <v>0</v>
      </c>
      <c r="G33" s="141">
        <v>0</v>
      </c>
      <c r="H33" s="141">
        <v>0</v>
      </c>
      <c r="I33" s="141">
        <v>5124</v>
      </c>
      <c r="J33" s="141">
        <v>100960</v>
      </c>
      <c r="K33" s="141">
        <v>7436</v>
      </c>
      <c r="L33" s="141">
        <v>0</v>
      </c>
      <c r="M33" s="141">
        <f t="shared" si="4"/>
        <v>4970</v>
      </c>
      <c r="N33" s="141">
        <f t="shared" si="5"/>
        <v>4970</v>
      </c>
      <c r="O33" s="141">
        <v>0</v>
      </c>
      <c r="P33" s="141">
        <v>0</v>
      </c>
      <c r="Q33" s="141">
        <v>0</v>
      </c>
      <c r="R33" s="141">
        <v>4747</v>
      </c>
      <c r="S33" s="141">
        <v>244232</v>
      </c>
      <c r="T33" s="141">
        <v>223</v>
      </c>
      <c r="U33" s="141">
        <v>0</v>
      </c>
      <c r="V33" s="141">
        <f t="shared" si="6"/>
        <v>17530</v>
      </c>
      <c r="W33" s="141">
        <f t="shared" si="7"/>
        <v>17530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9871</v>
      </c>
      <c r="AB33" s="141">
        <f t="shared" si="12"/>
        <v>345192</v>
      </c>
      <c r="AC33" s="141">
        <f t="shared" si="13"/>
        <v>7659</v>
      </c>
      <c r="AD33" s="141">
        <f t="shared" si="14"/>
        <v>0</v>
      </c>
    </row>
    <row r="34" spans="1:30" ht="12" customHeight="1">
      <c r="A34" s="142" t="s">
        <v>116</v>
      </c>
      <c r="B34" s="140" t="s">
        <v>374</v>
      </c>
      <c r="C34" s="142" t="s">
        <v>381</v>
      </c>
      <c r="D34" s="141">
        <f t="shared" si="2"/>
        <v>78594</v>
      </c>
      <c r="E34" s="141">
        <f t="shared" si="3"/>
        <v>30678</v>
      </c>
      <c r="F34" s="141">
        <v>0</v>
      </c>
      <c r="G34" s="141">
        <v>0</v>
      </c>
      <c r="H34" s="141">
        <v>0</v>
      </c>
      <c r="I34" s="141">
        <v>30397</v>
      </c>
      <c r="J34" s="141">
        <v>199194</v>
      </c>
      <c r="K34" s="141">
        <v>281</v>
      </c>
      <c r="L34" s="141">
        <v>47916</v>
      </c>
      <c r="M34" s="141">
        <f t="shared" si="4"/>
        <v>0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f t="shared" si="6"/>
        <v>78594</v>
      </c>
      <c r="W34" s="141">
        <f t="shared" si="7"/>
        <v>30678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30397</v>
      </c>
      <c r="AB34" s="141">
        <f t="shared" si="12"/>
        <v>199194</v>
      </c>
      <c r="AC34" s="141">
        <f t="shared" si="13"/>
        <v>281</v>
      </c>
      <c r="AD34" s="141">
        <f t="shared" si="14"/>
        <v>47916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388</v>
      </c>
      <c r="B7" s="140" t="s">
        <v>389</v>
      </c>
      <c r="C7" s="139" t="s">
        <v>390</v>
      </c>
      <c r="D7" s="141">
        <f aca="true" t="shared" si="0" ref="D7:AI7">SUM(D8:D34)</f>
        <v>1366822</v>
      </c>
      <c r="E7" s="141">
        <f t="shared" si="0"/>
        <v>1322934</v>
      </c>
      <c r="F7" s="141">
        <f t="shared" si="0"/>
        <v>0</v>
      </c>
      <c r="G7" s="141">
        <f t="shared" si="0"/>
        <v>1230631</v>
      </c>
      <c r="H7" s="141">
        <f t="shared" si="0"/>
        <v>56769</v>
      </c>
      <c r="I7" s="141">
        <f t="shared" si="0"/>
        <v>35534</v>
      </c>
      <c r="J7" s="141">
        <f t="shared" si="0"/>
        <v>43888</v>
      </c>
      <c r="K7" s="141">
        <f t="shared" si="0"/>
        <v>1149</v>
      </c>
      <c r="L7" s="141">
        <f t="shared" si="0"/>
        <v>15039649</v>
      </c>
      <c r="M7" s="141">
        <f t="shared" si="0"/>
        <v>3179826</v>
      </c>
      <c r="N7" s="141">
        <f t="shared" si="0"/>
        <v>1974364</v>
      </c>
      <c r="O7" s="141">
        <f t="shared" si="0"/>
        <v>991224</v>
      </c>
      <c r="P7" s="141">
        <f t="shared" si="0"/>
        <v>178121</v>
      </c>
      <c r="Q7" s="141">
        <f t="shared" si="0"/>
        <v>36117</v>
      </c>
      <c r="R7" s="141">
        <f t="shared" si="0"/>
        <v>3362535</v>
      </c>
      <c r="S7" s="141">
        <f t="shared" si="0"/>
        <v>214169</v>
      </c>
      <c r="T7" s="141">
        <f t="shared" si="0"/>
        <v>2912961</v>
      </c>
      <c r="U7" s="141">
        <f t="shared" si="0"/>
        <v>235405</v>
      </c>
      <c r="V7" s="141">
        <f t="shared" si="0"/>
        <v>29667</v>
      </c>
      <c r="W7" s="141">
        <f t="shared" si="0"/>
        <v>8443277</v>
      </c>
      <c r="X7" s="141">
        <f t="shared" si="0"/>
        <v>3539136</v>
      </c>
      <c r="Y7" s="141">
        <f t="shared" si="0"/>
        <v>4142664</v>
      </c>
      <c r="Z7" s="141">
        <f t="shared" si="0"/>
        <v>629157</v>
      </c>
      <c r="AA7" s="141">
        <f t="shared" si="0"/>
        <v>132320</v>
      </c>
      <c r="AB7" s="141">
        <f t="shared" si="0"/>
        <v>491457</v>
      </c>
      <c r="AC7" s="141">
        <f t="shared" si="0"/>
        <v>24344</v>
      </c>
      <c r="AD7" s="141">
        <f t="shared" si="0"/>
        <v>265736</v>
      </c>
      <c r="AE7" s="141">
        <f t="shared" si="0"/>
        <v>16672207</v>
      </c>
      <c r="AF7" s="141">
        <f t="shared" si="0"/>
        <v>89477</v>
      </c>
      <c r="AG7" s="141">
        <f t="shared" si="0"/>
        <v>83019</v>
      </c>
      <c r="AH7" s="141">
        <f t="shared" si="0"/>
        <v>0</v>
      </c>
      <c r="AI7" s="141">
        <f t="shared" si="0"/>
        <v>77446</v>
      </c>
      <c r="AJ7" s="141">
        <f aca="true" t="shared" si="1" ref="AJ7:BO7">SUM(AJ8:AJ34)</f>
        <v>5092</v>
      </c>
      <c r="AK7" s="141">
        <f t="shared" si="1"/>
        <v>481</v>
      </c>
      <c r="AL7" s="141">
        <f t="shared" si="1"/>
        <v>6458</v>
      </c>
      <c r="AM7" s="141">
        <f t="shared" si="1"/>
        <v>77446</v>
      </c>
      <c r="AN7" s="141">
        <f t="shared" si="1"/>
        <v>2805682</v>
      </c>
      <c r="AO7" s="141">
        <f t="shared" si="1"/>
        <v>666482</v>
      </c>
      <c r="AP7" s="141">
        <f t="shared" si="1"/>
        <v>535992</v>
      </c>
      <c r="AQ7" s="141">
        <f t="shared" si="1"/>
        <v>0</v>
      </c>
      <c r="AR7" s="141">
        <f t="shared" si="1"/>
        <v>130490</v>
      </c>
      <c r="AS7" s="141">
        <f t="shared" si="1"/>
        <v>0</v>
      </c>
      <c r="AT7" s="141">
        <f t="shared" si="1"/>
        <v>1484360</v>
      </c>
      <c r="AU7" s="141">
        <f t="shared" si="1"/>
        <v>62363</v>
      </c>
      <c r="AV7" s="141">
        <f t="shared" si="1"/>
        <v>1421997</v>
      </c>
      <c r="AW7" s="141">
        <f t="shared" si="1"/>
        <v>0</v>
      </c>
      <c r="AX7" s="141">
        <f t="shared" si="1"/>
        <v>1691</v>
      </c>
      <c r="AY7" s="141">
        <f t="shared" si="1"/>
        <v>646795</v>
      </c>
      <c r="AZ7" s="141">
        <f t="shared" si="1"/>
        <v>198587</v>
      </c>
      <c r="BA7" s="141">
        <f t="shared" si="1"/>
        <v>384764</v>
      </c>
      <c r="BB7" s="141">
        <f t="shared" si="1"/>
        <v>29174</v>
      </c>
      <c r="BC7" s="141">
        <f t="shared" si="1"/>
        <v>34270</v>
      </c>
      <c r="BD7" s="141">
        <f t="shared" si="1"/>
        <v>1126258</v>
      </c>
      <c r="BE7" s="141">
        <f t="shared" si="1"/>
        <v>6354</v>
      </c>
      <c r="BF7" s="141">
        <f t="shared" si="1"/>
        <v>145345</v>
      </c>
      <c r="BG7" s="141">
        <f t="shared" si="1"/>
        <v>3040504</v>
      </c>
      <c r="BH7" s="141">
        <f t="shared" si="1"/>
        <v>1456299</v>
      </c>
      <c r="BI7" s="141">
        <f t="shared" si="1"/>
        <v>1405953</v>
      </c>
      <c r="BJ7" s="141">
        <f t="shared" si="1"/>
        <v>0</v>
      </c>
      <c r="BK7" s="141">
        <f t="shared" si="1"/>
        <v>1308077</v>
      </c>
      <c r="BL7" s="141">
        <f t="shared" si="1"/>
        <v>61861</v>
      </c>
      <c r="BM7" s="141">
        <f t="shared" si="1"/>
        <v>36015</v>
      </c>
      <c r="BN7" s="141">
        <f t="shared" si="1"/>
        <v>50346</v>
      </c>
      <c r="BO7" s="141">
        <f t="shared" si="1"/>
        <v>78595</v>
      </c>
      <c r="BP7" s="141">
        <f aca="true" t="shared" si="2" ref="BP7:CI7">SUM(BP8:BP34)</f>
        <v>17845331</v>
      </c>
      <c r="BQ7" s="141">
        <f t="shared" si="2"/>
        <v>3846308</v>
      </c>
      <c r="BR7" s="141">
        <f t="shared" si="2"/>
        <v>2510356</v>
      </c>
      <c r="BS7" s="141">
        <f t="shared" si="2"/>
        <v>991224</v>
      </c>
      <c r="BT7" s="141">
        <f t="shared" si="2"/>
        <v>308611</v>
      </c>
      <c r="BU7" s="141">
        <f t="shared" si="2"/>
        <v>36117</v>
      </c>
      <c r="BV7" s="141">
        <f t="shared" si="2"/>
        <v>4846895</v>
      </c>
      <c r="BW7" s="141">
        <f t="shared" si="2"/>
        <v>276532</v>
      </c>
      <c r="BX7" s="141">
        <f t="shared" si="2"/>
        <v>4334958</v>
      </c>
      <c r="BY7" s="141">
        <f t="shared" si="2"/>
        <v>235405</v>
      </c>
      <c r="BZ7" s="141">
        <f t="shared" si="2"/>
        <v>31358</v>
      </c>
      <c r="CA7" s="141">
        <f t="shared" si="2"/>
        <v>9090072</v>
      </c>
      <c r="CB7" s="141">
        <f t="shared" si="2"/>
        <v>3737723</v>
      </c>
      <c r="CC7" s="141">
        <f t="shared" si="2"/>
        <v>4527428</v>
      </c>
      <c r="CD7" s="141">
        <f t="shared" si="2"/>
        <v>658331</v>
      </c>
      <c r="CE7" s="141">
        <f t="shared" si="2"/>
        <v>166590</v>
      </c>
      <c r="CF7" s="141">
        <f t="shared" si="2"/>
        <v>1617715</v>
      </c>
      <c r="CG7" s="141">
        <f t="shared" si="2"/>
        <v>30698</v>
      </c>
      <c r="CH7" s="141">
        <f t="shared" si="2"/>
        <v>411081</v>
      </c>
      <c r="CI7" s="141">
        <f t="shared" si="2"/>
        <v>19712711</v>
      </c>
    </row>
    <row r="8" spans="1:87" ht="12" customHeight="1">
      <c r="A8" s="142" t="s">
        <v>116</v>
      </c>
      <c r="B8" s="140" t="s">
        <v>326</v>
      </c>
      <c r="C8" s="142" t="s">
        <v>346</v>
      </c>
      <c r="D8" s="141">
        <f>+SUM(E8,J8)</f>
        <v>873048</v>
      </c>
      <c r="E8" s="141">
        <f>+SUM(F8:I8)</f>
        <v>851053</v>
      </c>
      <c r="F8" s="141">
        <v>0</v>
      </c>
      <c r="G8" s="141">
        <v>808519</v>
      </c>
      <c r="H8" s="141">
        <v>38091</v>
      </c>
      <c r="I8" s="141">
        <v>4443</v>
      </c>
      <c r="J8" s="141">
        <v>21995</v>
      </c>
      <c r="K8" s="141">
        <v>0</v>
      </c>
      <c r="L8" s="141">
        <f>+SUM(M8,R8,V8,W8,AC8)</f>
        <v>4077898</v>
      </c>
      <c r="M8" s="141">
        <f>+SUM(N8:Q8)</f>
        <v>1252368</v>
      </c>
      <c r="N8" s="141">
        <v>400645</v>
      </c>
      <c r="O8" s="141">
        <v>851723</v>
      </c>
      <c r="P8" s="141">
        <v>0</v>
      </c>
      <c r="Q8" s="141">
        <v>0</v>
      </c>
      <c r="R8" s="141">
        <f>+SUM(S8:U8)</f>
        <v>564340</v>
      </c>
      <c r="S8" s="141">
        <v>92980</v>
      </c>
      <c r="T8" s="141">
        <v>352882</v>
      </c>
      <c r="U8" s="141">
        <v>118478</v>
      </c>
      <c r="V8" s="141">
        <v>26484</v>
      </c>
      <c r="W8" s="141">
        <f>+SUM(X8:AA8)</f>
        <v>2234706</v>
      </c>
      <c r="X8" s="141">
        <v>1046533</v>
      </c>
      <c r="Y8" s="141">
        <v>1011723</v>
      </c>
      <c r="Z8" s="141">
        <v>161007</v>
      </c>
      <c r="AA8" s="141">
        <v>15443</v>
      </c>
      <c r="AB8" s="141">
        <v>0</v>
      </c>
      <c r="AC8" s="141">
        <v>0</v>
      </c>
      <c r="AD8" s="141">
        <v>59045</v>
      </c>
      <c r="AE8" s="141">
        <f>+SUM(D8,L8,AD8)</f>
        <v>5009991</v>
      </c>
      <c r="AF8" s="141">
        <f>+SUM(AG8,AL8)</f>
        <v>481</v>
      </c>
      <c r="AG8" s="141">
        <f>+SUM(AH8:AK8)</f>
        <v>481</v>
      </c>
      <c r="AH8" s="141">
        <v>0</v>
      </c>
      <c r="AI8" s="141">
        <v>0</v>
      </c>
      <c r="AJ8" s="141">
        <v>0</v>
      </c>
      <c r="AK8" s="141">
        <v>481</v>
      </c>
      <c r="AL8" s="141">
        <v>0</v>
      </c>
      <c r="AM8" s="141">
        <v>65070</v>
      </c>
      <c r="AN8" s="141">
        <f>+SUM(AO8,AT8,AX8,AY8,BE8)</f>
        <v>99503</v>
      </c>
      <c r="AO8" s="141">
        <f>+SUM(AP8:AS8)</f>
        <v>7204</v>
      </c>
      <c r="AP8" s="141">
        <v>7204</v>
      </c>
      <c r="AQ8" s="141">
        <v>0</v>
      </c>
      <c r="AR8" s="141">
        <v>0</v>
      </c>
      <c r="AS8" s="141">
        <v>0</v>
      </c>
      <c r="AT8" s="141">
        <f>+SUM(AU8:AW8)</f>
        <v>52613</v>
      </c>
      <c r="AU8" s="141">
        <v>52613</v>
      </c>
      <c r="AV8" s="141">
        <v>0</v>
      </c>
      <c r="AW8" s="141">
        <v>0</v>
      </c>
      <c r="AX8" s="141">
        <v>0</v>
      </c>
      <c r="AY8" s="141">
        <f>+SUM(AZ8:BC8)</f>
        <v>39686</v>
      </c>
      <c r="AZ8" s="141">
        <v>39686</v>
      </c>
      <c r="BA8" s="141">
        <v>0</v>
      </c>
      <c r="BB8" s="141">
        <v>0</v>
      </c>
      <c r="BC8" s="141">
        <v>0</v>
      </c>
      <c r="BD8" s="141">
        <v>338493</v>
      </c>
      <c r="BE8" s="141">
        <v>0</v>
      </c>
      <c r="BF8" s="141">
        <v>0</v>
      </c>
      <c r="BG8" s="141">
        <f>+SUM(BF8,AN8,AF8)</f>
        <v>99984</v>
      </c>
      <c r="BH8" s="141">
        <f aca="true" t="shared" si="3" ref="BH8:CI8">SUM(D8,AF8)</f>
        <v>873529</v>
      </c>
      <c r="BI8" s="141">
        <f t="shared" si="3"/>
        <v>851534</v>
      </c>
      <c r="BJ8" s="141">
        <f t="shared" si="3"/>
        <v>0</v>
      </c>
      <c r="BK8" s="141">
        <f t="shared" si="3"/>
        <v>808519</v>
      </c>
      <c r="BL8" s="141">
        <f t="shared" si="3"/>
        <v>38091</v>
      </c>
      <c r="BM8" s="141">
        <f t="shared" si="3"/>
        <v>4924</v>
      </c>
      <c r="BN8" s="141">
        <f t="shared" si="3"/>
        <v>21995</v>
      </c>
      <c r="BO8" s="141">
        <f t="shared" si="3"/>
        <v>65070</v>
      </c>
      <c r="BP8" s="141">
        <f t="shared" si="3"/>
        <v>4177401</v>
      </c>
      <c r="BQ8" s="141">
        <f t="shared" si="3"/>
        <v>1259572</v>
      </c>
      <c r="BR8" s="141">
        <f t="shared" si="3"/>
        <v>407849</v>
      </c>
      <c r="BS8" s="141">
        <f t="shared" si="3"/>
        <v>851723</v>
      </c>
      <c r="BT8" s="141">
        <f t="shared" si="3"/>
        <v>0</v>
      </c>
      <c r="BU8" s="141">
        <f t="shared" si="3"/>
        <v>0</v>
      </c>
      <c r="BV8" s="141">
        <f t="shared" si="3"/>
        <v>616953</v>
      </c>
      <c r="BW8" s="141">
        <f t="shared" si="3"/>
        <v>145593</v>
      </c>
      <c r="BX8" s="141">
        <f t="shared" si="3"/>
        <v>352882</v>
      </c>
      <c r="BY8" s="141">
        <f t="shared" si="3"/>
        <v>118478</v>
      </c>
      <c r="BZ8" s="141">
        <f t="shared" si="3"/>
        <v>26484</v>
      </c>
      <c r="CA8" s="141">
        <f t="shared" si="3"/>
        <v>2274392</v>
      </c>
      <c r="CB8" s="141">
        <f t="shared" si="3"/>
        <v>1086219</v>
      </c>
      <c r="CC8" s="141">
        <f t="shared" si="3"/>
        <v>1011723</v>
      </c>
      <c r="CD8" s="141">
        <f t="shared" si="3"/>
        <v>161007</v>
      </c>
      <c r="CE8" s="141">
        <f t="shared" si="3"/>
        <v>15443</v>
      </c>
      <c r="CF8" s="141">
        <f t="shared" si="3"/>
        <v>338493</v>
      </c>
      <c r="CG8" s="141">
        <f t="shared" si="3"/>
        <v>0</v>
      </c>
      <c r="CH8" s="141">
        <f t="shared" si="3"/>
        <v>59045</v>
      </c>
      <c r="CI8" s="141">
        <f t="shared" si="3"/>
        <v>5109975</v>
      </c>
    </row>
    <row r="9" spans="1:87" ht="12" customHeight="1">
      <c r="A9" s="142" t="s">
        <v>116</v>
      </c>
      <c r="B9" s="140" t="s">
        <v>327</v>
      </c>
      <c r="C9" s="142" t="s">
        <v>347</v>
      </c>
      <c r="D9" s="141">
        <f aca="true" t="shared" si="4" ref="D9:D34">+SUM(E9,J9)</f>
        <v>23918</v>
      </c>
      <c r="E9" s="141">
        <f aca="true" t="shared" si="5" ref="E9:E34">+SUM(F9:I9)</f>
        <v>23918</v>
      </c>
      <c r="F9" s="141">
        <v>0</v>
      </c>
      <c r="G9" s="141">
        <v>20035</v>
      </c>
      <c r="H9" s="141">
        <v>3883</v>
      </c>
      <c r="I9" s="141">
        <v>0</v>
      </c>
      <c r="J9" s="141">
        <v>0</v>
      </c>
      <c r="K9" s="141">
        <v>0</v>
      </c>
      <c r="L9" s="141">
        <f aca="true" t="shared" si="6" ref="L9:L34">+SUM(M9,R9,V9,W9,AC9)</f>
        <v>2303917</v>
      </c>
      <c r="M9" s="141">
        <f aca="true" t="shared" si="7" ref="M9:M34">+SUM(N9:Q9)</f>
        <v>614559</v>
      </c>
      <c r="N9" s="141">
        <v>510345</v>
      </c>
      <c r="O9" s="141">
        <v>38596</v>
      </c>
      <c r="P9" s="141">
        <v>62370</v>
      </c>
      <c r="Q9" s="141">
        <v>3248</v>
      </c>
      <c r="R9" s="141">
        <f aca="true" t="shared" si="8" ref="R9:R34">+SUM(S9:U9)</f>
        <v>388238</v>
      </c>
      <c r="S9" s="141">
        <v>8341</v>
      </c>
      <c r="T9" s="141">
        <v>370872</v>
      </c>
      <c r="U9" s="141">
        <v>9025</v>
      </c>
      <c r="V9" s="141">
        <v>991</v>
      </c>
      <c r="W9" s="141">
        <f aca="true" t="shared" si="9" ref="W9:W34">+SUM(X9:AA9)</f>
        <v>1275785</v>
      </c>
      <c r="X9" s="141">
        <v>417930</v>
      </c>
      <c r="Y9" s="141">
        <v>777515</v>
      </c>
      <c r="Z9" s="141">
        <v>42582</v>
      </c>
      <c r="AA9" s="141">
        <v>37758</v>
      </c>
      <c r="AB9" s="141">
        <v>0</v>
      </c>
      <c r="AC9" s="141">
        <v>24344</v>
      </c>
      <c r="AD9" s="141">
        <v>7761</v>
      </c>
      <c r="AE9" s="141">
        <f aca="true" t="shared" si="10" ref="AE9:AE34">+SUM(D9,L9,AD9)</f>
        <v>2335596</v>
      </c>
      <c r="AF9" s="141">
        <f aca="true" t="shared" si="11" ref="AF9:AF34">+SUM(AG9,AL9)</f>
        <v>6458</v>
      </c>
      <c r="AG9" s="141">
        <f aca="true" t="shared" si="12" ref="AG9:AG34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6458</v>
      </c>
      <c r="AM9" s="141">
        <v>0</v>
      </c>
      <c r="AN9" s="141">
        <f aca="true" t="shared" si="13" ref="AN9:AN34">+SUM(AO9,AT9,AX9,AY9,BE9)</f>
        <v>380634</v>
      </c>
      <c r="AO9" s="141">
        <f aca="true" t="shared" si="14" ref="AO9:AO34">+SUM(AP9:AS9)</f>
        <v>111391</v>
      </c>
      <c r="AP9" s="141">
        <v>101537</v>
      </c>
      <c r="AQ9" s="141">
        <v>0</v>
      </c>
      <c r="AR9" s="141">
        <v>9854</v>
      </c>
      <c r="AS9" s="141">
        <v>0</v>
      </c>
      <c r="AT9" s="141">
        <f aca="true" t="shared" si="15" ref="AT9:AT34">+SUM(AU9:AW9)</f>
        <v>178053</v>
      </c>
      <c r="AU9" s="141">
        <v>0</v>
      </c>
      <c r="AV9" s="141">
        <v>178053</v>
      </c>
      <c r="AW9" s="141">
        <v>0</v>
      </c>
      <c r="AX9" s="141">
        <v>0</v>
      </c>
      <c r="AY9" s="141">
        <f aca="true" t="shared" si="16" ref="AY9:AY34">+SUM(AZ9:BC9)</f>
        <v>84836</v>
      </c>
      <c r="AZ9" s="141">
        <v>0</v>
      </c>
      <c r="BA9" s="141">
        <v>84836</v>
      </c>
      <c r="BB9" s="141">
        <v>0</v>
      </c>
      <c r="BC9" s="141">
        <v>0</v>
      </c>
      <c r="BD9" s="141">
        <v>0</v>
      </c>
      <c r="BE9" s="141">
        <v>6354</v>
      </c>
      <c r="BF9" s="141">
        <v>2676</v>
      </c>
      <c r="BG9" s="141">
        <f aca="true" t="shared" si="17" ref="BG9:BG34">+SUM(BF9,AN9,AF9)</f>
        <v>389768</v>
      </c>
      <c r="BH9" s="141">
        <f aca="true" t="shared" si="18" ref="BH9:BH34">SUM(D9,AF9)</f>
        <v>30376</v>
      </c>
      <c r="BI9" s="141">
        <f aca="true" t="shared" si="19" ref="BI9:BI34">SUM(E9,AG9)</f>
        <v>23918</v>
      </c>
      <c r="BJ9" s="141">
        <f aca="true" t="shared" si="20" ref="BJ9:BJ34">SUM(F9,AH9)</f>
        <v>0</v>
      </c>
      <c r="BK9" s="141">
        <f aca="true" t="shared" si="21" ref="BK9:BK34">SUM(G9,AI9)</f>
        <v>20035</v>
      </c>
      <c r="BL9" s="141">
        <f aca="true" t="shared" si="22" ref="BL9:BL34">SUM(H9,AJ9)</f>
        <v>3883</v>
      </c>
      <c r="BM9" s="141">
        <f aca="true" t="shared" si="23" ref="BM9:BM34">SUM(I9,AK9)</f>
        <v>0</v>
      </c>
      <c r="BN9" s="141">
        <f aca="true" t="shared" si="24" ref="BN9:BN34">SUM(J9,AL9)</f>
        <v>6458</v>
      </c>
      <c r="BO9" s="141">
        <f aca="true" t="shared" si="25" ref="BO9:BO34">SUM(K9,AM9)</f>
        <v>0</v>
      </c>
      <c r="BP9" s="141">
        <f aca="true" t="shared" si="26" ref="BP9:BP34">SUM(L9,AN9)</f>
        <v>2684551</v>
      </c>
      <c r="BQ9" s="141">
        <f aca="true" t="shared" si="27" ref="BQ9:BQ34">SUM(M9,AO9)</f>
        <v>725950</v>
      </c>
      <c r="BR9" s="141">
        <f aca="true" t="shared" si="28" ref="BR9:BR34">SUM(N9,AP9)</f>
        <v>611882</v>
      </c>
      <c r="BS9" s="141">
        <f aca="true" t="shared" si="29" ref="BS9:BS34">SUM(O9,AQ9)</f>
        <v>38596</v>
      </c>
      <c r="BT9" s="141">
        <f aca="true" t="shared" si="30" ref="BT9:BT34">SUM(P9,AR9)</f>
        <v>72224</v>
      </c>
      <c r="BU9" s="141">
        <f aca="true" t="shared" si="31" ref="BU9:BU34">SUM(Q9,AS9)</f>
        <v>3248</v>
      </c>
      <c r="BV9" s="141">
        <f aca="true" t="shared" si="32" ref="BV9:BV34">SUM(R9,AT9)</f>
        <v>566291</v>
      </c>
      <c r="BW9" s="141">
        <f aca="true" t="shared" si="33" ref="BW9:BW34">SUM(S9,AU9)</f>
        <v>8341</v>
      </c>
      <c r="BX9" s="141">
        <f aca="true" t="shared" si="34" ref="BX9:BX34">SUM(T9,AV9)</f>
        <v>548925</v>
      </c>
      <c r="BY9" s="141">
        <f aca="true" t="shared" si="35" ref="BY9:BY34">SUM(U9,AW9)</f>
        <v>9025</v>
      </c>
      <c r="BZ9" s="141">
        <f aca="true" t="shared" si="36" ref="BZ9:BZ34">SUM(V9,AX9)</f>
        <v>991</v>
      </c>
      <c r="CA9" s="141">
        <f aca="true" t="shared" si="37" ref="CA9:CA34">SUM(W9,AY9)</f>
        <v>1360621</v>
      </c>
      <c r="CB9" s="141">
        <f aca="true" t="shared" si="38" ref="CB9:CB34">SUM(X9,AZ9)</f>
        <v>417930</v>
      </c>
      <c r="CC9" s="141">
        <f aca="true" t="shared" si="39" ref="CC9:CC34">SUM(Y9,BA9)</f>
        <v>862351</v>
      </c>
      <c r="CD9" s="141">
        <f aca="true" t="shared" si="40" ref="CD9:CD34">SUM(Z9,BB9)</f>
        <v>42582</v>
      </c>
      <c r="CE9" s="141">
        <f aca="true" t="shared" si="41" ref="CE9:CE34">SUM(AA9,BC9)</f>
        <v>37758</v>
      </c>
      <c r="CF9" s="141">
        <f aca="true" t="shared" si="42" ref="CF9:CF34">SUM(AB9,BD9)</f>
        <v>0</v>
      </c>
      <c r="CG9" s="141">
        <f aca="true" t="shared" si="43" ref="CG9:CG34">SUM(AC9,BE9)</f>
        <v>30698</v>
      </c>
      <c r="CH9" s="141">
        <f aca="true" t="shared" si="44" ref="CH9:CH34">SUM(AD9,BF9)</f>
        <v>10437</v>
      </c>
      <c r="CI9" s="141">
        <f aca="true" t="shared" si="45" ref="CI9:CI34">SUM(AE9,BG9)</f>
        <v>2725364</v>
      </c>
    </row>
    <row r="10" spans="1:87" ht="12" customHeight="1">
      <c r="A10" s="142" t="s">
        <v>116</v>
      </c>
      <c r="B10" s="140" t="s">
        <v>328</v>
      </c>
      <c r="C10" s="142" t="s">
        <v>348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1235857</v>
      </c>
      <c r="M10" s="141">
        <f t="shared" si="7"/>
        <v>359077</v>
      </c>
      <c r="N10" s="141">
        <v>239048</v>
      </c>
      <c r="O10" s="141">
        <v>49496</v>
      </c>
      <c r="P10" s="141">
        <v>44622</v>
      </c>
      <c r="Q10" s="141">
        <v>25911</v>
      </c>
      <c r="R10" s="141">
        <f t="shared" si="8"/>
        <v>448368</v>
      </c>
      <c r="S10" s="141">
        <v>49637</v>
      </c>
      <c r="T10" s="141">
        <v>351782</v>
      </c>
      <c r="U10" s="141">
        <v>46949</v>
      </c>
      <c r="V10" s="141">
        <v>0</v>
      </c>
      <c r="W10" s="141">
        <f t="shared" si="9"/>
        <v>428412</v>
      </c>
      <c r="X10" s="141">
        <v>257633</v>
      </c>
      <c r="Y10" s="141">
        <v>155950</v>
      </c>
      <c r="Z10" s="141">
        <v>14829</v>
      </c>
      <c r="AA10" s="141">
        <v>0</v>
      </c>
      <c r="AB10" s="141">
        <v>34139</v>
      </c>
      <c r="AC10" s="141">
        <v>0</v>
      </c>
      <c r="AD10" s="141">
        <v>207</v>
      </c>
      <c r="AE10" s="141">
        <f t="shared" si="10"/>
        <v>1236064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23417</v>
      </c>
      <c r="AO10" s="141">
        <f t="shared" si="14"/>
        <v>7729</v>
      </c>
      <c r="AP10" s="141">
        <v>7729</v>
      </c>
      <c r="AQ10" s="141">
        <v>0</v>
      </c>
      <c r="AR10" s="141">
        <v>0</v>
      </c>
      <c r="AS10" s="141">
        <v>0</v>
      </c>
      <c r="AT10" s="141">
        <f t="shared" si="15"/>
        <v>5248</v>
      </c>
      <c r="AU10" s="141">
        <v>5248</v>
      </c>
      <c r="AV10" s="141">
        <v>0</v>
      </c>
      <c r="AW10" s="141">
        <v>0</v>
      </c>
      <c r="AX10" s="141">
        <v>1691</v>
      </c>
      <c r="AY10" s="141">
        <f t="shared" si="16"/>
        <v>8749</v>
      </c>
      <c r="AZ10" s="141">
        <v>8749</v>
      </c>
      <c r="BA10" s="141">
        <v>0</v>
      </c>
      <c r="BB10" s="141">
        <v>0</v>
      </c>
      <c r="BC10" s="141">
        <v>0</v>
      </c>
      <c r="BD10" s="141">
        <v>190550</v>
      </c>
      <c r="BE10" s="141">
        <v>0</v>
      </c>
      <c r="BF10" s="141">
        <v>0</v>
      </c>
      <c r="BG10" s="141">
        <f t="shared" si="17"/>
        <v>23417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1259274</v>
      </c>
      <c r="BQ10" s="141">
        <f t="shared" si="27"/>
        <v>366806</v>
      </c>
      <c r="BR10" s="141">
        <f t="shared" si="28"/>
        <v>246777</v>
      </c>
      <c r="BS10" s="141">
        <f t="shared" si="29"/>
        <v>49496</v>
      </c>
      <c r="BT10" s="141">
        <f t="shared" si="30"/>
        <v>44622</v>
      </c>
      <c r="BU10" s="141">
        <f t="shared" si="31"/>
        <v>25911</v>
      </c>
      <c r="BV10" s="141">
        <f t="shared" si="32"/>
        <v>453616</v>
      </c>
      <c r="BW10" s="141">
        <f t="shared" si="33"/>
        <v>54885</v>
      </c>
      <c r="BX10" s="141">
        <f t="shared" si="34"/>
        <v>351782</v>
      </c>
      <c r="BY10" s="141">
        <f t="shared" si="35"/>
        <v>46949</v>
      </c>
      <c r="BZ10" s="141">
        <f t="shared" si="36"/>
        <v>1691</v>
      </c>
      <c r="CA10" s="141">
        <f t="shared" si="37"/>
        <v>437161</v>
      </c>
      <c r="CB10" s="141">
        <f t="shared" si="38"/>
        <v>266382</v>
      </c>
      <c r="CC10" s="141">
        <f t="shared" si="39"/>
        <v>155950</v>
      </c>
      <c r="CD10" s="141">
        <f t="shared" si="40"/>
        <v>14829</v>
      </c>
      <c r="CE10" s="141">
        <f t="shared" si="41"/>
        <v>0</v>
      </c>
      <c r="CF10" s="141">
        <f t="shared" si="42"/>
        <v>224689</v>
      </c>
      <c r="CG10" s="141">
        <f t="shared" si="43"/>
        <v>0</v>
      </c>
      <c r="CH10" s="141">
        <f t="shared" si="44"/>
        <v>207</v>
      </c>
      <c r="CI10" s="141">
        <f t="shared" si="45"/>
        <v>1259481</v>
      </c>
    </row>
    <row r="11" spans="1:87" ht="12" customHeight="1">
      <c r="A11" s="142" t="s">
        <v>116</v>
      </c>
      <c r="B11" s="140" t="s">
        <v>329</v>
      </c>
      <c r="C11" s="142" t="s">
        <v>349</v>
      </c>
      <c r="D11" s="141">
        <f t="shared" si="4"/>
        <v>1297</v>
      </c>
      <c r="E11" s="141">
        <f t="shared" si="5"/>
        <v>1297</v>
      </c>
      <c r="F11" s="141">
        <v>0</v>
      </c>
      <c r="G11" s="141">
        <v>1297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706240</v>
      </c>
      <c r="M11" s="141">
        <f t="shared" si="7"/>
        <v>97534</v>
      </c>
      <c r="N11" s="141">
        <v>59131</v>
      </c>
      <c r="O11" s="141">
        <v>26833</v>
      </c>
      <c r="P11" s="141">
        <v>4862</v>
      </c>
      <c r="Q11" s="141">
        <v>6708</v>
      </c>
      <c r="R11" s="141">
        <f t="shared" si="8"/>
        <v>209158</v>
      </c>
      <c r="S11" s="141">
        <v>8212</v>
      </c>
      <c r="T11" s="141">
        <v>196471</v>
      </c>
      <c r="U11" s="141">
        <v>4475</v>
      </c>
      <c r="V11" s="141">
        <v>0</v>
      </c>
      <c r="W11" s="141">
        <f t="shared" si="9"/>
        <v>399548</v>
      </c>
      <c r="X11" s="141">
        <v>150095</v>
      </c>
      <c r="Y11" s="141">
        <v>188687</v>
      </c>
      <c r="Z11" s="141">
        <v>60766</v>
      </c>
      <c r="AA11" s="141">
        <v>0</v>
      </c>
      <c r="AB11" s="141">
        <v>0</v>
      </c>
      <c r="AC11" s="141">
        <v>0</v>
      </c>
      <c r="AD11" s="141">
        <v>63709</v>
      </c>
      <c r="AE11" s="141">
        <f t="shared" si="10"/>
        <v>771246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2821</v>
      </c>
      <c r="AO11" s="141">
        <f t="shared" si="14"/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f t="shared" si="15"/>
        <v>635</v>
      </c>
      <c r="AU11" s="141">
        <v>635</v>
      </c>
      <c r="AV11" s="141">
        <v>0</v>
      </c>
      <c r="AW11" s="141">
        <v>0</v>
      </c>
      <c r="AX11" s="141">
        <v>0</v>
      </c>
      <c r="AY11" s="141">
        <f t="shared" si="16"/>
        <v>2186</v>
      </c>
      <c r="AZ11" s="141">
        <v>2186</v>
      </c>
      <c r="BA11" s="141">
        <v>0</v>
      </c>
      <c r="BB11" s="141">
        <v>0</v>
      </c>
      <c r="BC11" s="141">
        <v>0</v>
      </c>
      <c r="BD11" s="141">
        <v>98663</v>
      </c>
      <c r="BE11" s="141">
        <v>0</v>
      </c>
      <c r="BF11" s="141">
        <v>3797</v>
      </c>
      <c r="BG11" s="141">
        <f t="shared" si="17"/>
        <v>6618</v>
      </c>
      <c r="BH11" s="141">
        <f t="shared" si="18"/>
        <v>1297</v>
      </c>
      <c r="BI11" s="141">
        <f t="shared" si="19"/>
        <v>1297</v>
      </c>
      <c r="BJ11" s="141">
        <f t="shared" si="20"/>
        <v>0</v>
      </c>
      <c r="BK11" s="141">
        <f t="shared" si="21"/>
        <v>1297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709061</v>
      </c>
      <c r="BQ11" s="141">
        <f t="shared" si="27"/>
        <v>97534</v>
      </c>
      <c r="BR11" s="141">
        <f t="shared" si="28"/>
        <v>59131</v>
      </c>
      <c r="BS11" s="141">
        <f t="shared" si="29"/>
        <v>26833</v>
      </c>
      <c r="BT11" s="141">
        <f t="shared" si="30"/>
        <v>4862</v>
      </c>
      <c r="BU11" s="141">
        <f t="shared" si="31"/>
        <v>6708</v>
      </c>
      <c r="BV11" s="141">
        <f t="shared" si="32"/>
        <v>209793</v>
      </c>
      <c r="BW11" s="141">
        <f t="shared" si="33"/>
        <v>8847</v>
      </c>
      <c r="BX11" s="141">
        <f t="shared" si="34"/>
        <v>196471</v>
      </c>
      <c r="BY11" s="141">
        <f t="shared" si="35"/>
        <v>4475</v>
      </c>
      <c r="BZ11" s="141">
        <f t="shared" si="36"/>
        <v>0</v>
      </c>
      <c r="CA11" s="141">
        <f t="shared" si="37"/>
        <v>401734</v>
      </c>
      <c r="CB11" s="141">
        <f t="shared" si="38"/>
        <v>152281</v>
      </c>
      <c r="CC11" s="141">
        <f t="shared" si="39"/>
        <v>188687</v>
      </c>
      <c r="CD11" s="141">
        <f t="shared" si="40"/>
        <v>60766</v>
      </c>
      <c r="CE11" s="141">
        <f t="shared" si="41"/>
        <v>0</v>
      </c>
      <c r="CF11" s="141">
        <f t="shared" si="42"/>
        <v>98663</v>
      </c>
      <c r="CG11" s="141">
        <f t="shared" si="43"/>
        <v>0</v>
      </c>
      <c r="CH11" s="141">
        <f t="shared" si="44"/>
        <v>67506</v>
      </c>
      <c r="CI11" s="141">
        <f t="shared" si="45"/>
        <v>777864</v>
      </c>
    </row>
    <row r="12" spans="1:87" ht="12" customHeight="1">
      <c r="A12" s="142" t="s">
        <v>116</v>
      </c>
      <c r="B12" s="140" t="s">
        <v>330</v>
      </c>
      <c r="C12" s="142" t="s">
        <v>350</v>
      </c>
      <c r="D12" s="141">
        <f t="shared" si="4"/>
        <v>212858</v>
      </c>
      <c r="E12" s="141">
        <f t="shared" si="5"/>
        <v>212858</v>
      </c>
      <c r="F12" s="141">
        <v>0</v>
      </c>
      <c r="G12" s="141">
        <v>212858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1512272</v>
      </c>
      <c r="M12" s="141">
        <f t="shared" si="7"/>
        <v>160723</v>
      </c>
      <c r="N12" s="141">
        <v>150820</v>
      </c>
      <c r="O12" s="141">
        <v>9903</v>
      </c>
      <c r="P12" s="141">
        <v>0</v>
      </c>
      <c r="Q12" s="141">
        <v>0</v>
      </c>
      <c r="R12" s="141">
        <f t="shared" si="8"/>
        <v>358734</v>
      </c>
      <c r="S12" s="141">
        <v>15354</v>
      </c>
      <c r="T12" s="141">
        <v>321626</v>
      </c>
      <c r="U12" s="141">
        <v>21754</v>
      </c>
      <c r="V12" s="141">
        <v>0</v>
      </c>
      <c r="W12" s="141">
        <f t="shared" si="9"/>
        <v>992815</v>
      </c>
      <c r="X12" s="141">
        <v>282088</v>
      </c>
      <c r="Y12" s="141">
        <v>672374</v>
      </c>
      <c r="Z12" s="141">
        <v>38353</v>
      </c>
      <c r="AA12" s="141">
        <v>0</v>
      </c>
      <c r="AB12" s="141">
        <v>0</v>
      </c>
      <c r="AC12" s="141">
        <v>0</v>
      </c>
      <c r="AD12" s="141">
        <v>4891</v>
      </c>
      <c r="AE12" s="141">
        <f t="shared" si="10"/>
        <v>1730021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318984</v>
      </c>
      <c r="AO12" s="141">
        <f t="shared" si="14"/>
        <v>42560</v>
      </c>
      <c r="AP12" s="141">
        <v>42560</v>
      </c>
      <c r="AQ12" s="141">
        <v>0</v>
      </c>
      <c r="AR12" s="141">
        <v>0</v>
      </c>
      <c r="AS12" s="141">
        <v>0</v>
      </c>
      <c r="AT12" s="141">
        <f t="shared" si="15"/>
        <v>165665</v>
      </c>
      <c r="AU12" s="141">
        <v>325</v>
      </c>
      <c r="AV12" s="141">
        <v>165340</v>
      </c>
      <c r="AW12" s="141">
        <v>0</v>
      </c>
      <c r="AX12" s="141">
        <v>0</v>
      </c>
      <c r="AY12" s="141">
        <f t="shared" si="16"/>
        <v>110759</v>
      </c>
      <c r="AZ12" s="141">
        <v>48786</v>
      </c>
      <c r="BA12" s="141">
        <v>61973</v>
      </c>
      <c r="BB12" s="141">
        <v>0</v>
      </c>
      <c r="BC12" s="141">
        <v>0</v>
      </c>
      <c r="BD12" s="141">
        <v>0</v>
      </c>
      <c r="BE12" s="141">
        <v>0</v>
      </c>
      <c r="BF12" s="141">
        <v>24235</v>
      </c>
      <c r="BG12" s="141">
        <f t="shared" si="17"/>
        <v>343219</v>
      </c>
      <c r="BH12" s="141">
        <f t="shared" si="18"/>
        <v>212858</v>
      </c>
      <c r="BI12" s="141">
        <f t="shared" si="19"/>
        <v>212858</v>
      </c>
      <c r="BJ12" s="141">
        <f t="shared" si="20"/>
        <v>0</v>
      </c>
      <c r="BK12" s="141">
        <f t="shared" si="21"/>
        <v>212858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1831256</v>
      </c>
      <c r="BQ12" s="141">
        <f t="shared" si="27"/>
        <v>203283</v>
      </c>
      <c r="BR12" s="141">
        <f t="shared" si="28"/>
        <v>193380</v>
      </c>
      <c r="BS12" s="141">
        <f t="shared" si="29"/>
        <v>9903</v>
      </c>
      <c r="BT12" s="141">
        <f t="shared" si="30"/>
        <v>0</v>
      </c>
      <c r="BU12" s="141">
        <f t="shared" si="31"/>
        <v>0</v>
      </c>
      <c r="BV12" s="141">
        <f t="shared" si="32"/>
        <v>524399</v>
      </c>
      <c r="BW12" s="141">
        <f t="shared" si="33"/>
        <v>15679</v>
      </c>
      <c r="BX12" s="141">
        <f t="shared" si="34"/>
        <v>486966</v>
      </c>
      <c r="BY12" s="141">
        <f t="shared" si="35"/>
        <v>21754</v>
      </c>
      <c r="BZ12" s="141">
        <f t="shared" si="36"/>
        <v>0</v>
      </c>
      <c r="CA12" s="141">
        <f t="shared" si="37"/>
        <v>1103574</v>
      </c>
      <c r="CB12" s="141">
        <f t="shared" si="38"/>
        <v>330874</v>
      </c>
      <c r="CC12" s="141">
        <f t="shared" si="39"/>
        <v>734347</v>
      </c>
      <c r="CD12" s="141">
        <f t="shared" si="40"/>
        <v>38353</v>
      </c>
      <c r="CE12" s="141">
        <f t="shared" si="41"/>
        <v>0</v>
      </c>
      <c r="CF12" s="141">
        <f t="shared" si="42"/>
        <v>0</v>
      </c>
      <c r="CG12" s="141">
        <f t="shared" si="43"/>
        <v>0</v>
      </c>
      <c r="CH12" s="141">
        <f t="shared" si="44"/>
        <v>29126</v>
      </c>
      <c r="CI12" s="141">
        <f t="shared" si="45"/>
        <v>2073240</v>
      </c>
    </row>
    <row r="13" spans="1:87" ht="12" customHeight="1">
      <c r="A13" s="142" t="s">
        <v>116</v>
      </c>
      <c r="B13" s="140" t="s">
        <v>331</v>
      </c>
      <c r="C13" s="142" t="s">
        <v>351</v>
      </c>
      <c r="D13" s="141">
        <f t="shared" si="4"/>
        <v>31170</v>
      </c>
      <c r="E13" s="141">
        <f t="shared" si="5"/>
        <v>21195</v>
      </c>
      <c r="F13" s="141">
        <v>0</v>
      </c>
      <c r="G13" s="141">
        <v>0</v>
      </c>
      <c r="H13" s="141">
        <v>14748</v>
      </c>
      <c r="I13" s="141">
        <v>6447</v>
      </c>
      <c r="J13" s="141">
        <v>9975</v>
      </c>
      <c r="K13" s="141">
        <v>0</v>
      </c>
      <c r="L13" s="141">
        <f t="shared" si="6"/>
        <v>786425</v>
      </c>
      <c r="M13" s="141">
        <f t="shared" si="7"/>
        <v>88226</v>
      </c>
      <c r="N13" s="141">
        <v>88226</v>
      </c>
      <c r="O13" s="141">
        <v>0</v>
      </c>
      <c r="P13" s="141">
        <v>0</v>
      </c>
      <c r="Q13" s="141">
        <v>0</v>
      </c>
      <c r="R13" s="141">
        <f t="shared" si="8"/>
        <v>289780</v>
      </c>
      <c r="S13" s="141">
        <v>0</v>
      </c>
      <c r="T13" s="141">
        <v>279028</v>
      </c>
      <c r="U13" s="141">
        <v>10752</v>
      </c>
      <c r="V13" s="141">
        <v>0</v>
      </c>
      <c r="W13" s="141">
        <f t="shared" si="9"/>
        <v>408419</v>
      </c>
      <c r="X13" s="141">
        <v>173675</v>
      </c>
      <c r="Y13" s="141">
        <v>149618</v>
      </c>
      <c r="Z13" s="141">
        <v>84448</v>
      </c>
      <c r="AA13" s="141">
        <v>678</v>
      </c>
      <c r="AB13" s="141">
        <v>0</v>
      </c>
      <c r="AC13" s="141">
        <v>0</v>
      </c>
      <c r="AD13" s="141">
        <v>27339</v>
      </c>
      <c r="AE13" s="141">
        <f t="shared" si="10"/>
        <v>844934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135523</v>
      </c>
      <c r="AO13" s="141">
        <f t="shared" si="14"/>
        <v>50778</v>
      </c>
      <c r="AP13" s="141">
        <v>17764</v>
      </c>
      <c r="AQ13" s="141">
        <v>0</v>
      </c>
      <c r="AR13" s="141">
        <v>33014</v>
      </c>
      <c r="AS13" s="141">
        <v>0</v>
      </c>
      <c r="AT13" s="141">
        <f t="shared" si="15"/>
        <v>74401</v>
      </c>
      <c r="AU13" s="141">
        <v>0</v>
      </c>
      <c r="AV13" s="141">
        <v>74401</v>
      </c>
      <c r="AW13" s="141">
        <v>0</v>
      </c>
      <c r="AX13" s="141">
        <v>0</v>
      </c>
      <c r="AY13" s="141">
        <f t="shared" si="16"/>
        <v>10344</v>
      </c>
      <c r="AZ13" s="141">
        <v>0</v>
      </c>
      <c r="BA13" s="141">
        <v>4618</v>
      </c>
      <c r="BB13" s="141">
        <v>5726</v>
      </c>
      <c r="BC13" s="141">
        <v>0</v>
      </c>
      <c r="BD13" s="141">
        <v>0</v>
      </c>
      <c r="BE13" s="141">
        <v>0</v>
      </c>
      <c r="BF13" s="141">
        <v>0</v>
      </c>
      <c r="BG13" s="141">
        <f t="shared" si="17"/>
        <v>135523</v>
      </c>
      <c r="BH13" s="141">
        <f t="shared" si="18"/>
        <v>31170</v>
      </c>
      <c r="BI13" s="141">
        <f t="shared" si="19"/>
        <v>21195</v>
      </c>
      <c r="BJ13" s="141">
        <f t="shared" si="20"/>
        <v>0</v>
      </c>
      <c r="BK13" s="141">
        <f t="shared" si="21"/>
        <v>0</v>
      </c>
      <c r="BL13" s="141">
        <f t="shared" si="22"/>
        <v>14748</v>
      </c>
      <c r="BM13" s="141">
        <f t="shared" si="23"/>
        <v>6447</v>
      </c>
      <c r="BN13" s="141">
        <f t="shared" si="24"/>
        <v>9975</v>
      </c>
      <c r="BO13" s="141">
        <f t="shared" si="25"/>
        <v>0</v>
      </c>
      <c r="BP13" s="141">
        <f t="shared" si="26"/>
        <v>921948</v>
      </c>
      <c r="BQ13" s="141">
        <f t="shared" si="27"/>
        <v>139004</v>
      </c>
      <c r="BR13" s="141">
        <f t="shared" si="28"/>
        <v>105990</v>
      </c>
      <c r="BS13" s="141">
        <f t="shared" si="29"/>
        <v>0</v>
      </c>
      <c r="BT13" s="141">
        <f t="shared" si="30"/>
        <v>33014</v>
      </c>
      <c r="BU13" s="141">
        <f t="shared" si="31"/>
        <v>0</v>
      </c>
      <c r="BV13" s="141">
        <f t="shared" si="32"/>
        <v>364181</v>
      </c>
      <c r="BW13" s="141">
        <f t="shared" si="33"/>
        <v>0</v>
      </c>
      <c r="BX13" s="141">
        <f t="shared" si="34"/>
        <v>353429</v>
      </c>
      <c r="BY13" s="141">
        <f t="shared" si="35"/>
        <v>10752</v>
      </c>
      <c r="BZ13" s="141">
        <f t="shared" si="36"/>
        <v>0</v>
      </c>
      <c r="CA13" s="141">
        <f t="shared" si="37"/>
        <v>418763</v>
      </c>
      <c r="CB13" s="141">
        <f t="shared" si="38"/>
        <v>173675</v>
      </c>
      <c r="CC13" s="141">
        <f t="shared" si="39"/>
        <v>154236</v>
      </c>
      <c r="CD13" s="141">
        <f t="shared" si="40"/>
        <v>90174</v>
      </c>
      <c r="CE13" s="141">
        <f t="shared" si="41"/>
        <v>678</v>
      </c>
      <c r="CF13" s="141">
        <f t="shared" si="42"/>
        <v>0</v>
      </c>
      <c r="CG13" s="141">
        <f t="shared" si="43"/>
        <v>0</v>
      </c>
      <c r="CH13" s="141">
        <f t="shared" si="44"/>
        <v>27339</v>
      </c>
      <c r="CI13" s="141">
        <f t="shared" si="45"/>
        <v>980457</v>
      </c>
    </row>
    <row r="14" spans="1:87" ht="12" customHeight="1">
      <c r="A14" s="142" t="s">
        <v>116</v>
      </c>
      <c r="B14" s="140" t="s">
        <v>332</v>
      </c>
      <c r="C14" s="142" t="s">
        <v>352</v>
      </c>
      <c r="D14" s="141">
        <f t="shared" si="4"/>
        <v>120015</v>
      </c>
      <c r="E14" s="141">
        <f t="shared" si="5"/>
        <v>118860</v>
      </c>
      <c r="F14" s="141">
        <v>0</v>
      </c>
      <c r="G14" s="141">
        <v>118860</v>
      </c>
      <c r="H14" s="141">
        <v>0</v>
      </c>
      <c r="I14" s="141">
        <v>0</v>
      </c>
      <c r="J14" s="141">
        <v>1155</v>
      </c>
      <c r="K14" s="141">
        <v>0</v>
      </c>
      <c r="L14" s="141">
        <f t="shared" si="6"/>
        <v>432207</v>
      </c>
      <c r="M14" s="141">
        <f t="shared" si="7"/>
        <v>22278</v>
      </c>
      <c r="N14" s="141">
        <v>22278</v>
      </c>
      <c r="O14" s="141">
        <v>0</v>
      </c>
      <c r="P14" s="141">
        <v>0</v>
      </c>
      <c r="Q14" s="141">
        <v>0</v>
      </c>
      <c r="R14" s="141">
        <f t="shared" si="8"/>
        <v>61589</v>
      </c>
      <c r="S14" s="141">
        <v>0</v>
      </c>
      <c r="T14" s="141">
        <v>61589</v>
      </c>
      <c r="U14" s="141">
        <v>0</v>
      </c>
      <c r="V14" s="141">
        <v>0</v>
      </c>
      <c r="W14" s="141">
        <f t="shared" si="9"/>
        <v>348340</v>
      </c>
      <c r="X14" s="141">
        <v>135899</v>
      </c>
      <c r="Y14" s="141">
        <v>169986</v>
      </c>
      <c r="Z14" s="141">
        <v>42455</v>
      </c>
      <c r="AA14" s="141">
        <v>0</v>
      </c>
      <c r="AB14" s="141">
        <v>35200</v>
      </c>
      <c r="AC14" s="141">
        <v>0</v>
      </c>
      <c r="AD14" s="141">
        <v>0</v>
      </c>
      <c r="AE14" s="141">
        <f t="shared" si="10"/>
        <v>552222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0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119186</v>
      </c>
      <c r="BE14" s="141">
        <v>0</v>
      </c>
      <c r="BF14" s="141">
        <v>0</v>
      </c>
      <c r="BG14" s="141">
        <f t="shared" si="17"/>
        <v>0</v>
      </c>
      <c r="BH14" s="141">
        <f t="shared" si="18"/>
        <v>120015</v>
      </c>
      <c r="BI14" s="141">
        <f t="shared" si="19"/>
        <v>118860</v>
      </c>
      <c r="BJ14" s="141">
        <f t="shared" si="20"/>
        <v>0</v>
      </c>
      <c r="BK14" s="141">
        <f t="shared" si="21"/>
        <v>118860</v>
      </c>
      <c r="BL14" s="141">
        <f t="shared" si="22"/>
        <v>0</v>
      </c>
      <c r="BM14" s="141">
        <f t="shared" si="23"/>
        <v>0</v>
      </c>
      <c r="BN14" s="141">
        <f t="shared" si="24"/>
        <v>1155</v>
      </c>
      <c r="BO14" s="141">
        <f t="shared" si="25"/>
        <v>0</v>
      </c>
      <c r="BP14" s="141">
        <f t="shared" si="26"/>
        <v>432207</v>
      </c>
      <c r="BQ14" s="141">
        <f t="shared" si="27"/>
        <v>22278</v>
      </c>
      <c r="BR14" s="141">
        <f t="shared" si="28"/>
        <v>22278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61589</v>
      </c>
      <c r="BW14" s="141">
        <f t="shared" si="33"/>
        <v>0</v>
      </c>
      <c r="BX14" s="141">
        <f t="shared" si="34"/>
        <v>61589</v>
      </c>
      <c r="BY14" s="141">
        <f t="shared" si="35"/>
        <v>0</v>
      </c>
      <c r="BZ14" s="141">
        <f t="shared" si="36"/>
        <v>0</v>
      </c>
      <c r="CA14" s="141">
        <f t="shared" si="37"/>
        <v>348340</v>
      </c>
      <c r="CB14" s="141">
        <f t="shared" si="38"/>
        <v>135899</v>
      </c>
      <c r="CC14" s="141">
        <f t="shared" si="39"/>
        <v>169986</v>
      </c>
      <c r="CD14" s="141">
        <f t="shared" si="40"/>
        <v>42455</v>
      </c>
      <c r="CE14" s="141">
        <f t="shared" si="41"/>
        <v>0</v>
      </c>
      <c r="CF14" s="141">
        <f t="shared" si="42"/>
        <v>154386</v>
      </c>
      <c r="CG14" s="141">
        <f t="shared" si="43"/>
        <v>0</v>
      </c>
      <c r="CH14" s="141">
        <f t="shared" si="44"/>
        <v>0</v>
      </c>
      <c r="CI14" s="141">
        <f t="shared" si="45"/>
        <v>552222</v>
      </c>
    </row>
    <row r="15" spans="1:87" ht="12" customHeight="1">
      <c r="A15" s="142" t="s">
        <v>116</v>
      </c>
      <c r="B15" s="140" t="s">
        <v>333</v>
      </c>
      <c r="C15" s="142" t="s">
        <v>353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201129</v>
      </c>
      <c r="M15" s="141">
        <f t="shared" si="7"/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f t="shared" si="8"/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f t="shared" si="9"/>
        <v>201129</v>
      </c>
      <c r="X15" s="141">
        <v>155350</v>
      </c>
      <c r="Y15" s="141">
        <v>33771</v>
      </c>
      <c r="Z15" s="141">
        <v>11172</v>
      </c>
      <c r="AA15" s="141">
        <v>836</v>
      </c>
      <c r="AB15" s="141">
        <v>152457</v>
      </c>
      <c r="AC15" s="141">
        <v>0</v>
      </c>
      <c r="AD15" s="141">
        <v>0</v>
      </c>
      <c r="AE15" s="141">
        <f t="shared" si="10"/>
        <v>201129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86532</v>
      </c>
      <c r="BE15" s="141">
        <v>0</v>
      </c>
      <c r="BF15" s="141">
        <v>0</v>
      </c>
      <c r="BG15" s="141">
        <f t="shared" si="17"/>
        <v>0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201129</v>
      </c>
      <c r="BQ15" s="141">
        <f t="shared" si="27"/>
        <v>0</v>
      </c>
      <c r="BR15" s="141">
        <f t="shared" si="28"/>
        <v>0</v>
      </c>
      <c r="BS15" s="141">
        <f t="shared" si="29"/>
        <v>0</v>
      </c>
      <c r="BT15" s="141">
        <f t="shared" si="30"/>
        <v>0</v>
      </c>
      <c r="BU15" s="141">
        <f t="shared" si="31"/>
        <v>0</v>
      </c>
      <c r="BV15" s="141">
        <f t="shared" si="32"/>
        <v>0</v>
      </c>
      <c r="BW15" s="141">
        <f t="shared" si="33"/>
        <v>0</v>
      </c>
      <c r="BX15" s="141">
        <f t="shared" si="34"/>
        <v>0</v>
      </c>
      <c r="BY15" s="141">
        <f t="shared" si="35"/>
        <v>0</v>
      </c>
      <c r="BZ15" s="141">
        <f t="shared" si="36"/>
        <v>0</v>
      </c>
      <c r="CA15" s="141">
        <f t="shared" si="37"/>
        <v>201129</v>
      </c>
      <c r="CB15" s="141">
        <f t="shared" si="38"/>
        <v>155350</v>
      </c>
      <c r="CC15" s="141">
        <f t="shared" si="39"/>
        <v>33771</v>
      </c>
      <c r="CD15" s="141">
        <f t="shared" si="40"/>
        <v>11172</v>
      </c>
      <c r="CE15" s="141">
        <f t="shared" si="41"/>
        <v>836</v>
      </c>
      <c r="CF15" s="141">
        <f t="shared" si="42"/>
        <v>238989</v>
      </c>
      <c r="CG15" s="141">
        <f t="shared" si="43"/>
        <v>0</v>
      </c>
      <c r="CH15" s="141">
        <f t="shared" si="44"/>
        <v>0</v>
      </c>
      <c r="CI15" s="141">
        <f t="shared" si="45"/>
        <v>201129</v>
      </c>
    </row>
    <row r="16" spans="1:87" ht="12" customHeight="1">
      <c r="A16" s="142" t="s">
        <v>116</v>
      </c>
      <c r="B16" s="140" t="s">
        <v>334</v>
      </c>
      <c r="C16" s="142" t="s">
        <v>354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855249</v>
      </c>
      <c r="M16" s="141">
        <f t="shared" si="7"/>
        <v>89170</v>
      </c>
      <c r="N16" s="141">
        <v>89170</v>
      </c>
      <c r="O16" s="141">
        <v>0</v>
      </c>
      <c r="P16" s="141">
        <v>0</v>
      </c>
      <c r="Q16" s="141">
        <v>0</v>
      </c>
      <c r="R16" s="141">
        <f t="shared" si="8"/>
        <v>204695</v>
      </c>
      <c r="S16" s="141">
        <v>5773</v>
      </c>
      <c r="T16" s="141">
        <v>198922</v>
      </c>
      <c r="U16" s="141">
        <v>0</v>
      </c>
      <c r="V16" s="141">
        <v>0</v>
      </c>
      <c r="W16" s="141">
        <f t="shared" si="9"/>
        <v>561384</v>
      </c>
      <c r="X16" s="141">
        <v>195208</v>
      </c>
      <c r="Y16" s="141">
        <v>366176</v>
      </c>
      <c r="Z16" s="141">
        <v>0</v>
      </c>
      <c r="AA16" s="141">
        <v>0</v>
      </c>
      <c r="AB16" s="141">
        <v>0</v>
      </c>
      <c r="AC16" s="141">
        <v>0</v>
      </c>
      <c r="AD16" s="141">
        <v>20549</v>
      </c>
      <c r="AE16" s="141">
        <f t="shared" si="10"/>
        <v>875798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220735</v>
      </c>
      <c r="AO16" s="141">
        <f t="shared" si="14"/>
        <v>19206</v>
      </c>
      <c r="AP16" s="141">
        <v>19206</v>
      </c>
      <c r="AQ16" s="141">
        <v>0</v>
      </c>
      <c r="AR16" s="141">
        <v>0</v>
      </c>
      <c r="AS16" s="141">
        <v>0</v>
      </c>
      <c r="AT16" s="141">
        <f t="shared" si="15"/>
        <v>103653</v>
      </c>
      <c r="AU16" s="141">
        <v>0</v>
      </c>
      <c r="AV16" s="141">
        <v>103653</v>
      </c>
      <c r="AW16" s="141">
        <v>0</v>
      </c>
      <c r="AX16" s="141">
        <v>0</v>
      </c>
      <c r="AY16" s="141">
        <f t="shared" si="16"/>
        <v>97876</v>
      </c>
      <c r="AZ16" s="141">
        <v>0</v>
      </c>
      <c r="BA16" s="141">
        <v>93311</v>
      </c>
      <c r="BB16" s="141">
        <v>4565</v>
      </c>
      <c r="BC16" s="141">
        <v>0</v>
      </c>
      <c r="BD16" s="141">
        <v>0</v>
      </c>
      <c r="BE16" s="141">
        <v>0</v>
      </c>
      <c r="BF16" s="141">
        <v>100</v>
      </c>
      <c r="BG16" s="141">
        <f t="shared" si="17"/>
        <v>220835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1075984</v>
      </c>
      <c r="BQ16" s="141">
        <f t="shared" si="27"/>
        <v>108376</v>
      </c>
      <c r="BR16" s="141">
        <f t="shared" si="28"/>
        <v>108376</v>
      </c>
      <c r="BS16" s="141">
        <f t="shared" si="29"/>
        <v>0</v>
      </c>
      <c r="BT16" s="141">
        <f t="shared" si="30"/>
        <v>0</v>
      </c>
      <c r="BU16" s="141">
        <f t="shared" si="31"/>
        <v>0</v>
      </c>
      <c r="BV16" s="141">
        <f t="shared" si="32"/>
        <v>308348</v>
      </c>
      <c r="BW16" s="141">
        <f t="shared" si="33"/>
        <v>5773</v>
      </c>
      <c r="BX16" s="141">
        <f t="shared" si="34"/>
        <v>302575</v>
      </c>
      <c r="BY16" s="141">
        <f t="shared" si="35"/>
        <v>0</v>
      </c>
      <c r="BZ16" s="141">
        <f t="shared" si="36"/>
        <v>0</v>
      </c>
      <c r="CA16" s="141">
        <f t="shared" si="37"/>
        <v>659260</v>
      </c>
      <c r="CB16" s="141">
        <f t="shared" si="38"/>
        <v>195208</v>
      </c>
      <c r="CC16" s="141">
        <f t="shared" si="39"/>
        <v>459487</v>
      </c>
      <c r="CD16" s="141">
        <f t="shared" si="40"/>
        <v>4565</v>
      </c>
      <c r="CE16" s="141">
        <f t="shared" si="41"/>
        <v>0</v>
      </c>
      <c r="CF16" s="141">
        <f t="shared" si="42"/>
        <v>0</v>
      </c>
      <c r="CG16" s="141">
        <f t="shared" si="43"/>
        <v>0</v>
      </c>
      <c r="CH16" s="141">
        <f t="shared" si="44"/>
        <v>20649</v>
      </c>
      <c r="CI16" s="141">
        <f t="shared" si="45"/>
        <v>1096633</v>
      </c>
    </row>
    <row r="17" spans="1:87" ht="12" customHeight="1">
      <c r="A17" s="142" t="s">
        <v>116</v>
      </c>
      <c r="B17" s="140" t="s">
        <v>335</v>
      </c>
      <c r="C17" s="142" t="s">
        <v>355</v>
      </c>
      <c r="D17" s="141">
        <f t="shared" si="4"/>
        <v>14543</v>
      </c>
      <c r="E17" s="141">
        <f t="shared" si="5"/>
        <v>14543</v>
      </c>
      <c r="F17" s="141">
        <v>0</v>
      </c>
      <c r="G17" s="141">
        <v>0</v>
      </c>
      <c r="H17" s="141">
        <v>0</v>
      </c>
      <c r="I17" s="141">
        <v>14543</v>
      </c>
      <c r="J17" s="141">
        <v>0</v>
      </c>
      <c r="K17" s="141">
        <v>0</v>
      </c>
      <c r="L17" s="141">
        <f t="shared" si="6"/>
        <v>579177</v>
      </c>
      <c r="M17" s="141">
        <f t="shared" si="7"/>
        <v>96153</v>
      </c>
      <c r="N17" s="141">
        <v>96153</v>
      </c>
      <c r="O17" s="141">
        <v>0</v>
      </c>
      <c r="P17" s="141">
        <v>0</v>
      </c>
      <c r="Q17" s="141">
        <v>0</v>
      </c>
      <c r="R17" s="141">
        <f t="shared" si="8"/>
        <v>49851</v>
      </c>
      <c r="S17" s="141">
        <v>0</v>
      </c>
      <c r="T17" s="141">
        <v>49851</v>
      </c>
      <c r="U17" s="141">
        <v>0</v>
      </c>
      <c r="V17" s="141">
        <v>0</v>
      </c>
      <c r="W17" s="141">
        <f t="shared" si="9"/>
        <v>433173</v>
      </c>
      <c r="X17" s="141">
        <v>182779</v>
      </c>
      <c r="Y17" s="141">
        <v>203823</v>
      </c>
      <c r="Z17" s="141">
        <v>35792</v>
      </c>
      <c r="AA17" s="141">
        <v>10779</v>
      </c>
      <c r="AB17" s="141">
        <v>0</v>
      </c>
      <c r="AC17" s="141">
        <v>0</v>
      </c>
      <c r="AD17" s="141">
        <v>5022</v>
      </c>
      <c r="AE17" s="141">
        <f t="shared" si="10"/>
        <v>598742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133673</v>
      </c>
      <c r="AO17" s="141">
        <f t="shared" si="14"/>
        <v>48951</v>
      </c>
      <c r="AP17" s="141">
        <v>48951</v>
      </c>
      <c r="AQ17" s="141">
        <v>0</v>
      </c>
      <c r="AR17" s="141">
        <v>0</v>
      </c>
      <c r="AS17" s="141">
        <v>0</v>
      </c>
      <c r="AT17" s="141">
        <f t="shared" si="15"/>
        <v>72177</v>
      </c>
      <c r="AU17" s="141">
        <v>0</v>
      </c>
      <c r="AV17" s="141">
        <v>72177</v>
      </c>
      <c r="AW17" s="141">
        <v>0</v>
      </c>
      <c r="AX17" s="141">
        <v>0</v>
      </c>
      <c r="AY17" s="141">
        <f t="shared" si="16"/>
        <v>12545</v>
      </c>
      <c r="AZ17" s="141">
        <v>0</v>
      </c>
      <c r="BA17" s="141">
        <v>0</v>
      </c>
      <c r="BB17" s="141">
        <v>5744</v>
      </c>
      <c r="BC17" s="141">
        <v>6801</v>
      </c>
      <c r="BD17" s="141">
        <v>0</v>
      </c>
      <c r="BE17" s="141">
        <v>0</v>
      </c>
      <c r="BF17" s="141">
        <v>185</v>
      </c>
      <c r="BG17" s="141">
        <f t="shared" si="17"/>
        <v>133858</v>
      </c>
      <c r="BH17" s="141">
        <f t="shared" si="18"/>
        <v>14543</v>
      </c>
      <c r="BI17" s="141">
        <f t="shared" si="19"/>
        <v>14543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14543</v>
      </c>
      <c r="BN17" s="141">
        <f t="shared" si="24"/>
        <v>0</v>
      </c>
      <c r="BO17" s="141">
        <f t="shared" si="25"/>
        <v>0</v>
      </c>
      <c r="BP17" s="141">
        <f t="shared" si="26"/>
        <v>712850</v>
      </c>
      <c r="BQ17" s="141">
        <f t="shared" si="27"/>
        <v>145104</v>
      </c>
      <c r="BR17" s="141">
        <f t="shared" si="28"/>
        <v>145104</v>
      </c>
      <c r="BS17" s="141">
        <f t="shared" si="29"/>
        <v>0</v>
      </c>
      <c r="BT17" s="141">
        <f t="shared" si="30"/>
        <v>0</v>
      </c>
      <c r="BU17" s="141">
        <f t="shared" si="31"/>
        <v>0</v>
      </c>
      <c r="BV17" s="141">
        <f t="shared" si="32"/>
        <v>122028</v>
      </c>
      <c r="BW17" s="141">
        <f t="shared" si="33"/>
        <v>0</v>
      </c>
      <c r="BX17" s="141">
        <f t="shared" si="34"/>
        <v>122028</v>
      </c>
      <c r="BY17" s="141">
        <f t="shared" si="35"/>
        <v>0</v>
      </c>
      <c r="BZ17" s="141">
        <f t="shared" si="36"/>
        <v>0</v>
      </c>
      <c r="CA17" s="141">
        <f t="shared" si="37"/>
        <v>445718</v>
      </c>
      <c r="CB17" s="141">
        <f t="shared" si="38"/>
        <v>182779</v>
      </c>
      <c r="CC17" s="141">
        <f t="shared" si="39"/>
        <v>203823</v>
      </c>
      <c r="CD17" s="141">
        <f t="shared" si="40"/>
        <v>41536</v>
      </c>
      <c r="CE17" s="141">
        <f t="shared" si="41"/>
        <v>17580</v>
      </c>
      <c r="CF17" s="141">
        <f t="shared" si="42"/>
        <v>0</v>
      </c>
      <c r="CG17" s="141">
        <f t="shared" si="43"/>
        <v>0</v>
      </c>
      <c r="CH17" s="141">
        <f t="shared" si="44"/>
        <v>5207</v>
      </c>
      <c r="CI17" s="141">
        <f t="shared" si="45"/>
        <v>732600</v>
      </c>
    </row>
    <row r="18" spans="1:87" ht="12" customHeight="1">
      <c r="A18" s="142" t="s">
        <v>116</v>
      </c>
      <c r="B18" s="140" t="s">
        <v>336</v>
      </c>
      <c r="C18" s="142" t="s">
        <v>356</v>
      </c>
      <c r="D18" s="141">
        <f t="shared" si="4"/>
        <v>56462</v>
      </c>
      <c r="E18" s="141">
        <f t="shared" si="5"/>
        <v>56462</v>
      </c>
      <c r="F18" s="141">
        <v>0</v>
      </c>
      <c r="G18" s="141">
        <v>56462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354484</v>
      </c>
      <c r="M18" s="141">
        <f t="shared" si="7"/>
        <v>26705</v>
      </c>
      <c r="N18" s="141">
        <v>397</v>
      </c>
      <c r="O18" s="141">
        <v>0</v>
      </c>
      <c r="P18" s="141">
        <v>26308</v>
      </c>
      <c r="Q18" s="141">
        <v>0</v>
      </c>
      <c r="R18" s="141">
        <f t="shared" si="8"/>
        <v>111936</v>
      </c>
      <c r="S18" s="141">
        <v>0</v>
      </c>
      <c r="T18" s="141">
        <v>111936</v>
      </c>
      <c r="U18" s="141">
        <v>0</v>
      </c>
      <c r="V18" s="141">
        <v>0</v>
      </c>
      <c r="W18" s="141">
        <f t="shared" si="9"/>
        <v>215843</v>
      </c>
      <c r="X18" s="141">
        <v>127516</v>
      </c>
      <c r="Y18" s="141">
        <v>56217</v>
      </c>
      <c r="Z18" s="141">
        <v>32110</v>
      </c>
      <c r="AA18" s="141">
        <v>0</v>
      </c>
      <c r="AB18" s="141">
        <v>0</v>
      </c>
      <c r="AC18" s="141">
        <v>0</v>
      </c>
      <c r="AD18" s="141">
        <v>0</v>
      </c>
      <c r="AE18" s="141">
        <f t="shared" si="10"/>
        <v>410946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7714</v>
      </c>
      <c r="AN18" s="141">
        <f t="shared" si="13"/>
        <v>0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40126</v>
      </c>
      <c r="BE18" s="141">
        <v>0</v>
      </c>
      <c r="BF18" s="141">
        <v>0</v>
      </c>
      <c r="BG18" s="141">
        <f t="shared" si="17"/>
        <v>0</v>
      </c>
      <c r="BH18" s="141">
        <f t="shared" si="18"/>
        <v>56462</v>
      </c>
      <c r="BI18" s="141">
        <f t="shared" si="19"/>
        <v>56462</v>
      </c>
      <c r="BJ18" s="141">
        <f t="shared" si="20"/>
        <v>0</v>
      </c>
      <c r="BK18" s="141">
        <f t="shared" si="21"/>
        <v>56462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7714</v>
      </c>
      <c r="BP18" s="141">
        <f t="shared" si="26"/>
        <v>354484</v>
      </c>
      <c r="BQ18" s="141">
        <f t="shared" si="27"/>
        <v>26705</v>
      </c>
      <c r="BR18" s="141">
        <f t="shared" si="28"/>
        <v>397</v>
      </c>
      <c r="BS18" s="141">
        <f t="shared" si="29"/>
        <v>0</v>
      </c>
      <c r="BT18" s="141">
        <f t="shared" si="30"/>
        <v>26308</v>
      </c>
      <c r="BU18" s="141">
        <f t="shared" si="31"/>
        <v>0</v>
      </c>
      <c r="BV18" s="141">
        <f t="shared" si="32"/>
        <v>111936</v>
      </c>
      <c r="BW18" s="141">
        <f t="shared" si="33"/>
        <v>0</v>
      </c>
      <c r="BX18" s="141">
        <f t="shared" si="34"/>
        <v>111936</v>
      </c>
      <c r="BY18" s="141">
        <f t="shared" si="35"/>
        <v>0</v>
      </c>
      <c r="BZ18" s="141">
        <f t="shared" si="36"/>
        <v>0</v>
      </c>
      <c r="CA18" s="141">
        <f t="shared" si="37"/>
        <v>215843</v>
      </c>
      <c r="CB18" s="141">
        <f t="shared" si="38"/>
        <v>127516</v>
      </c>
      <c r="CC18" s="141">
        <f t="shared" si="39"/>
        <v>56217</v>
      </c>
      <c r="CD18" s="141">
        <f t="shared" si="40"/>
        <v>32110</v>
      </c>
      <c r="CE18" s="141">
        <f t="shared" si="41"/>
        <v>0</v>
      </c>
      <c r="CF18" s="141">
        <f t="shared" si="42"/>
        <v>40126</v>
      </c>
      <c r="CG18" s="141">
        <f t="shared" si="43"/>
        <v>0</v>
      </c>
      <c r="CH18" s="141">
        <f t="shared" si="44"/>
        <v>0</v>
      </c>
      <c r="CI18" s="141">
        <f t="shared" si="45"/>
        <v>410946</v>
      </c>
    </row>
    <row r="19" spans="1:87" ht="12" customHeight="1">
      <c r="A19" s="142" t="s">
        <v>116</v>
      </c>
      <c r="B19" s="140" t="s">
        <v>337</v>
      </c>
      <c r="C19" s="142" t="s">
        <v>357</v>
      </c>
      <c r="D19" s="141">
        <f t="shared" si="4"/>
        <v>10101</v>
      </c>
      <c r="E19" s="141">
        <f t="shared" si="5"/>
        <v>10101</v>
      </c>
      <c r="F19" s="141">
        <v>0</v>
      </c>
      <c r="G19" s="141">
        <v>0</v>
      </c>
      <c r="H19" s="141">
        <v>0</v>
      </c>
      <c r="I19" s="141">
        <v>10101</v>
      </c>
      <c r="J19" s="141">
        <v>0</v>
      </c>
      <c r="K19" s="141">
        <v>0</v>
      </c>
      <c r="L19" s="141">
        <f t="shared" si="6"/>
        <v>149204</v>
      </c>
      <c r="M19" s="141">
        <f t="shared" si="7"/>
        <v>28924</v>
      </c>
      <c r="N19" s="141">
        <v>28924</v>
      </c>
      <c r="O19" s="141">
        <v>0</v>
      </c>
      <c r="P19" s="141">
        <v>0</v>
      </c>
      <c r="Q19" s="141">
        <v>0</v>
      </c>
      <c r="R19" s="141">
        <f t="shared" si="8"/>
        <v>35041</v>
      </c>
      <c r="S19" s="141">
        <v>6816</v>
      </c>
      <c r="T19" s="141">
        <v>27593</v>
      </c>
      <c r="U19" s="141">
        <v>632</v>
      </c>
      <c r="V19" s="141">
        <v>2192</v>
      </c>
      <c r="W19" s="141">
        <f t="shared" si="9"/>
        <v>83047</v>
      </c>
      <c r="X19" s="141">
        <v>57765</v>
      </c>
      <c r="Y19" s="141">
        <v>11956</v>
      </c>
      <c r="Z19" s="141">
        <v>193</v>
      </c>
      <c r="AA19" s="141">
        <v>13133</v>
      </c>
      <c r="AB19" s="141">
        <v>0</v>
      </c>
      <c r="AC19" s="141">
        <v>0</v>
      </c>
      <c r="AD19" s="141">
        <v>0</v>
      </c>
      <c r="AE19" s="141">
        <f t="shared" si="10"/>
        <v>159305</v>
      </c>
      <c r="AF19" s="141">
        <f t="shared" si="11"/>
        <v>5092</v>
      </c>
      <c r="AG19" s="141">
        <f t="shared" si="12"/>
        <v>5092</v>
      </c>
      <c r="AH19" s="141">
        <v>0</v>
      </c>
      <c r="AI19" s="141">
        <v>0</v>
      </c>
      <c r="AJ19" s="141">
        <v>5092</v>
      </c>
      <c r="AK19" s="141">
        <v>0</v>
      </c>
      <c r="AL19" s="141">
        <v>0</v>
      </c>
      <c r="AM19" s="141">
        <v>0</v>
      </c>
      <c r="AN19" s="141">
        <f t="shared" si="13"/>
        <v>21676</v>
      </c>
      <c r="AO19" s="141">
        <f t="shared" si="14"/>
        <v>5310</v>
      </c>
      <c r="AP19" s="141">
        <v>5310</v>
      </c>
      <c r="AQ19" s="141">
        <v>0</v>
      </c>
      <c r="AR19" s="141">
        <v>0</v>
      </c>
      <c r="AS19" s="141">
        <v>0</v>
      </c>
      <c r="AT19" s="141">
        <f t="shared" si="15"/>
        <v>9405</v>
      </c>
      <c r="AU19" s="141">
        <v>3542</v>
      </c>
      <c r="AV19" s="141">
        <v>5863</v>
      </c>
      <c r="AW19" s="141">
        <v>0</v>
      </c>
      <c r="AX19" s="141">
        <v>0</v>
      </c>
      <c r="AY19" s="141">
        <f t="shared" si="16"/>
        <v>6961</v>
      </c>
      <c r="AZ19" s="141">
        <v>0</v>
      </c>
      <c r="BA19" s="141">
        <v>0</v>
      </c>
      <c r="BB19" s="141">
        <v>6961</v>
      </c>
      <c r="BC19" s="141">
        <v>0</v>
      </c>
      <c r="BD19" s="141">
        <v>0</v>
      </c>
      <c r="BE19" s="141">
        <v>0</v>
      </c>
      <c r="BF19" s="141">
        <v>0</v>
      </c>
      <c r="BG19" s="141">
        <f t="shared" si="17"/>
        <v>26768</v>
      </c>
      <c r="BH19" s="141">
        <f t="shared" si="18"/>
        <v>15193</v>
      </c>
      <c r="BI19" s="141">
        <f t="shared" si="19"/>
        <v>15193</v>
      </c>
      <c r="BJ19" s="141">
        <f t="shared" si="20"/>
        <v>0</v>
      </c>
      <c r="BK19" s="141">
        <f t="shared" si="21"/>
        <v>0</v>
      </c>
      <c r="BL19" s="141">
        <f t="shared" si="22"/>
        <v>5092</v>
      </c>
      <c r="BM19" s="141">
        <f t="shared" si="23"/>
        <v>10101</v>
      </c>
      <c r="BN19" s="141">
        <f t="shared" si="24"/>
        <v>0</v>
      </c>
      <c r="BO19" s="141">
        <f t="shared" si="25"/>
        <v>0</v>
      </c>
      <c r="BP19" s="141">
        <f t="shared" si="26"/>
        <v>170880</v>
      </c>
      <c r="BQ19" s="141">
        <f t="shared" si="27"/>
        <v>34234</v>
      </c>
      <c r="BR19" s="141">
        <f t="shared" si="28"/>
        <v>34234</v>
      </c>
      <c r="BS19" s="141">
        <f t="shared" si="29"/>
        <v>0</v>
      </c>
      <c r="BT19" s="141">
        <f t="shared" si="30"/>
        <v>0</v>
      </c>
      <c r="BU19" s="141">
        <f t="shared" si="31"/>
        <v>0</v>
      </c>
      <c r="BV19" s="141">
        <f t="shared" si="32"/>
        <v>44446</v>
      </c>
      <c r="BW19" s="141">
        <f t="shared" si="33"/>
        <v>10358</v>
      </c>
      <c r="BX19" s="141">
        <f t="shared" si="34"/>
        <v>33456</v>
      </c>
      <c r="BY19" s="141">
        <f t="shared" si="35"/>
        <v>632</v>
      </c>
      <c r="BZ19" s="141">
        <f t="shared" si="36"/>
        <v>2192</v>
      </c>
      <c r="CA19" s="141">
        <f t="shared" si="37"/>
        <v>90008</v>
      </c>
      <c r="CB19" s="141">
        <f t="shared" si="38"/>
        <v>57765</v>
      </c>
      <c r="CC19" s="141">
        <f t="shared" si="39"/>
        <v>11956</v>
      </c>
      <c r="CD19" s="141">
        <f t="shared" si="40"/>
        <v>7154</v>
      </c>
      <c r="CE19" s="141">
        <f t="shared" si="41"/>
        <v>13133</v>
      </c>
      <c r="CF19" s="141">
        <f t="shared" si="42"/>
        <v>0</v>
      </c>
      <c r="CG19" s="141">
        <f t="shared" si="43"/>
        <v>0</v>
      </c>
      <c r="CH19" s="141">
        <f t="shared" si="44"/>
        <v>0</v>
      </c>
      <c r="CI19" s="141">
        <f t="shared" si="45"/>
        <v>186073</v>
      </c>
    </row>
    <row r="20" spans="1:87" ht="12" customHeight="1">
      <c r="A20" s="142" t="s">
        <v>116</v>
      </c>
      <c r="B20" s="140" t="s">
        <v>338</v>
      </c>
      <c r="C20" s="142" t="s">
        <v>358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109640</v>
      </c>
      <c r="M20" s="141">
        <f t="shared" si="7"/>
        <v>27389</v>
      </c>
      <c r="N20" s="141">
        <v>27389</v>
      </c>
      <c r="O20" s="141">
        <v>0</v>
      </c>
      <c r="P20" s="141">
        <v>0</v>
      </c>
      <c r="Q20" s="141">
        <v>0</v>
      </c>
      <c r="R20" s="141">
        <f t="shared" si="8"/>
        <v>40166</v>
      </c>
      <c r="S20" s="141">
        <v>2160</v>
      </c>
      <c r="T20" s="141">
        <v>38006</v>
      </c>
      <c r="U20" s="141">
        <v>0</v>
      </c>
      <c r="V20" s="141">
        <v>0</v>
      </c>
      <c r="W20" s="141">
        <f t="shared" si="9"/>
        <v>42085</v>
      </c>
      <c r="X20" s="141">
        <v>12794</v>
      </c>
      <c r="Y20" s="141">
        <v>3899</v>
      </c>
      <c r="Z20" s="141">
        <v>25392</v>
      </c>
      <c r="AA20" s="141">
        <v>0</v>
      </c>
      <c r="AB20" s="141">
        <v>0</v>
      </c>
      <c r="AC20" s="141">
        <v>0</v>
      </c>
      <c r="AD20" s="141">
        <v>5623</v>
      </c>
      <c r="AE20" s="141">
        <f t="shared" si="10"/>
        <v>115263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75471</v>
      </c>
      <c r="AO20" s="141">
        <f t="shared" si="14"/>
        <v>19643</v>
      </c>
      <c r="AP20" s="141">
        <v>19643</v>
      </c>
      <c r="AQ20" s="141">
        <v>0</v>
      </c>
      <c r="AR20" s="141">
        <v>0</v>
      </c>
      <c r="AS20" s="141">
        <v>0</v>
      </c>
      <c r="AT20" s="141">
        <f t="shared" si="15"/>
        <v>38252</v>
      </c>
      <c r="AU20" s="141">
        <v>0</v>
      </c>
      <c r="AV20" s="141">
        <v>38252</v>
      </c>
      <c r="AW20" s="141">
        <v>0</v>
      </c>
      <c r="AX20" s="141">
        <v>0</v>
      </c>
      <c r="AY20" s="141">
        <f t="shared" si="16"/>
        <v>17576</v>
      </c>
      <c r="AZ20" s="141">
        <v>14312</v>
      </c>
      <c r="BA20" s="141">
        <v>2767</v>
      </c>
      <c r="BB20" s="141">
        <v>497</v>
      </c>
      <c r="BC20" s="141">
        <v>0</v>
      </c>
      <c r="BD20" s="141">
        <v>0</v>
      </c>
      <c r="BE20" s="141">
        <v>0</v>
      </c>
      <c r="BF20" s="141">
        <v>0</v>
      </c>
      <c r="BG20" s="141">
        <f t="shared" si="17"/>
        <v>75471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185111</v>
      </c>
      <c r="BQ20" s="141">
        <f t="shared" si="27"/>
        <v>47032</v>
      </c>
      <c r="BR20" s="141">
        <f t="shared" si="28"/>
        <v>47032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78418</v>
      </c>
      <c r="BW20" s="141">
        <f t="shared" si="33"/>
        <v>2160</v>
      </c>
      <c r="BX20" s="141">
        <f t="shared" si="34"/>
        <v>76258</v>
      </c>
      <c r="BY20" s="141">
        <f t="shared" si="35"/>
        <v>0</v>
      </c>
      <c r="BZ20" s="141">
        <f t="shared" si="36"/>
        <v>0</v>
      </c>
      <c r="CA20" s="141">
        <f t="shared" si="37"/>
        <v>59661</v>
      </c>
      <c r="CB20" s="141">
        <f t="shared" si="38"/>
        <v>27106</v>
      </c>
      <c r="CC20" s="141">
        <f t="shared" si="39"/>
        <v>6666</v>
      </c>
      <c r="CD20" s="141">
        <f t="shared" si="40"/>
        <v>25889</v>
      </c>
      <c r="CE20" s="141">
        <f t="shared" si="41"/>
        <v>0</v>
      </c>
      <c r="CF20" s="141">
        <f t="shared" si="42"/>
        <v>0</v>
      </c>
      <c r="CG20" s="141">
        <f t="shared" si="43"/>
        <v>0</v>
      </c>
      <c r="CH20" s="141">
        <f t="shared" si="44"/>
        <v>5623</v>
      </c>
      <c r="CI20" s="141">
        <f t="shared" si="45"/>
        <v>190734</v>
      </c>
    </row>
    <row r="21" spans="1:87" ht="12" customHeight="1">
      <c r="A21" s="142" t="s">
        <v>116</v>
      </c>
      <c r="B21" s="140" t="s">
        <v>339</v>
      </c>
      <c r="C21" s="142" t="s">
        <v>359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170215</v>
      </c>
      <c r="M21" s="141">
        <f t="shared" si="7"/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f t="shared" si="8"/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f t="shared" si="9"/>
        <v>170215</v>
      </c>
      <c r="X21" s="141">
        <v>67040</v>
      </c>
      <c r="Y21" s="141">
        <v>67134</v>
      </c>
      <c r="Z21" s="141">
        <v>32161</v>
      </c>
      <c r="AA21" s="141">
        <v>3880</v>
      </c>
      <c r="AB21" s="141">
        <v>107333</v>
      </c>
      <c r="AC21" s="141">
        <v>0</v>
      </c>
      <c r="AD21" s="141">
        <v>0</v>
      </c>
      <c r="AE21" s="141">
        <f t="shared" si="10"/>
        <v>170215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85736</v>
      </c>
      <c r="BE21" s="141">
        <v>0</v>
      </c>
      <c r="BF21" s="141">
        <v>0</v>
      </c>
      <c r="BG21" s="141">
        <f t="shared" si="17"/>
        <v>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170215</v>
      </c>
      <c r="BQ21" s="141">
        <f t="shared" si="27"/>
        <v>0</v>
      </c>
      <c r="BR21" s="141">
        <f t="shared" si="28"/>
        <v>0</v>
      </c>
      <c r="BS21" s="141">
        <f t="shared" si="29"/>
        <v>0</v>
      </c>
      <c r="BT21" s="141">
        <f t="shared" si="30"/>
        <v>0</v>
      </c>
      <c r="BU21" s="141">
        <f t="shared" si="31"/>
        <v>0</v>
      </c>
      <c r="BV21" s="141">
        <f t="shared" si="32"/>
        <v>0</v>
      </c>
      <c r="BW21" s="141">
        <f t="shared" si="33"/>
        <v>0</v>
      </c>
      <c r="BX21" s="141">
        <f t="shared" si="34"/>
        <v>0</v>
      </c>
      <c r="BY21" s="141">
        <f t="shared" si="35"/>
        <v>0</v>
      </c>
      <c r="BZ21" s="141">
        <f t="shared" si="36"/>
        <v>0</v>
      </c>
      <c r="CA21" s="141">
        <f t="shared" si="37"/>
        <v>170215</v>
      </c>
      <c r="CB21" s="141">
        <f t="shared" si="38"/>
        <v>67040</v>
      </c>
      <c r="CC21" s="141">
        <f t="shared" si="39"/>
        <v>67134</v>
      </c>
      <c r="CD21" s="141">
        <f t="shared" si="40"/>
        <v>32161</v>
      </c>
      <c r="CE21" s="141">
        <f t="shared" si="41"/>
        <v>3880</v>
      </c>
      <c r="CF21" s="141">
        <f t="shared" si="42"/>
        <v>193069</v>
      </c>
      <c r="CG21" s="141">
        <f t="shared" si="43"/>
        <v>0</v>
      </c>
      <c r="CH21" s="141">
        <f t="shared" si="44"/>
        <v>0</v>
      </c>
      <c r="CI21" s="141">
        <f t="shared" si="45"/>
        <v>170215</v>
      </c>
    </row>
    <row r="22" spans="1:87" ht="12" customHeight="1">
      <c r="A22" s="142" t="s">
        <v>116</v>
      </c>
      <c r="B22" s="140" t="s">
        <v>340</v>
      </c>
      <c r="C22" s="142" t="s">
        <v>360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304486</v>
      </c>
      <c r="M22" s="141">
        <f t="shared" si="7"/>
        <v>46777</v>
      </c>
      <c r="N22" s="141">
        <v>27626</v>
      </c>
      <c r="O22" s="141">
        <v>0</v>
      </c>
      <c r="P22" s="141">
        <v>19151</v>
      </c>
      <c r="Q22" s="141">
        <v>0</v>
      </c>
      <c r="R22" s="141">
        <f t="shared" si="8"/>
        <v>155823</v>
      </c>
      <c r="S22" s="141">
        <v>0</v>
      </c>
      <c r="T22" s="141">
        <v>134688</v>
      </c>
      <c r="U22" s="141">
        <v>21135</v>
      </c>
      <c r="V22" s="141">
        <v>0</v>
      </c>
      <c r="W22" s="141">
        <f t="shared" si="9"/>
        <v>101886</v>
      </c>
      <c r="X22" s="141">
        <v>65279</v>
      </c>
      <c r="Y22" s="141">
        <v>26224</v>
      </c>
      <c r="Z22" s="141">
        <v>10383</v>
      </c>
      <c r="AA22" s="141">
        <v>0</v>
      </c>
      <c r="AB22" s="141">
        <v>6400</v>
      </c>
      <c r="AC22" s="141">
        <v>0</v>
      </c>
      <c r="AD22" s="141">
        <v>14401</v>
      </c>
      <c r="AE22" s="141">
        <f t="shared" si="10"/>
        <v>318887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4662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26490</v>
      </c>
      <c r="BE22" s="141">
        <v>0</v>
      </c>
      <c r="BF22" s="141">
        <v>8964</v>
      </c>
      <c r="BG22" s="141">
        <f t="shared" si="17"/>
        <v>8964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4662</v>
      </c>
      <c r="BP22" s="141">
        <f t="shared" si="26"/>
        <v>304486</v>
      </c>
      <c r="BQ22" s="141">
        <f t="shared" si="27"/>
        <v>46777</v>
      </c>
      <c r="BR22" s="141">
        <f t="shared" si="28"/>
        <v>27626</v>
      </c>
      <c r="BS22" s="141">
        <f t="shared" si="29"/>
        <v>0</v>
      </c>
      <c r="BT22" s="141">
        <f t="shared" si="30"/>
        <v>19151</v>
      </c>
      <c r="BU22" s="141">
        <f t="shared" si="31"/>
        <v>0</v>
      </c>
      <c r="BV22" s="141">
        <f t="shared" si="32"/>
        <v>155823</v>
      </c>
      <c r="BW22" s="141">
        <f t="shared" si="33"/>
        <v>0</v>
      </c>
      <c r="BX22" s="141">
        <f t="shared" si="34"/>
        <v>134688</v>
      </c>
      <c r="BY22" s="141">
        <f t="shared" si="35"/>
        <v>21135</v>
      </c>
      <c r="BZ22" s="141">
        <f t="shared" si="36"/>
        <v>0</v>
      </c>
      <c r="CA22" s="141">
        <f t="shared" si="37"/>
        <v>101886</v>
      </c>
      <c r="CB22" s="141">
        <f t="shared" si="38"/>
        <v>65279</v>
      </c>
      <c r="CC22" s="141">
        <f t="shared" si="39"/>
        <v>26224</v>
      </c>
      <c r="CD22" s="141">
        <f t="shared" si="40"/>
        <v>10383</v>
      </c>
      <c r="CE22" s="141">
        <f t="shared" si="41"/>
        <v>0</v>
      </c>
      <c r="CF22" s="141">
        <f t="shared" si="42"/>
        <v>32890</v>
      </c>
      <c r="CG22" s="141">
        <f t="shared" si="43"/>
        <v>0</v>
      </c>
      <c r="CH22" s="141">
        <f t="shared" si="44"/>
        <v>23365</v>
      </c>
      <c r="CI22" s="141">
        <f t="shared" si="45"/>
        <v>327851</v>
      </c>
    </row>
    <row r="23" spans="1:87" ht="12" customHeight="1">
      <c r="A23" s="142" t="s">
        <v>116</v>
      </c>
      <c r="B23" s="140" t="s">
        <v>341</v>
      </c>
      <c r="C23" s="142" t="s">
        <v>361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36737</v>
      </c>
      <c r="M23" s="141">
        <f t="shared" si="7"/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f t="shared" si="8"/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f t="shared" si="9"/>
        <v>36737</v>
      </c>
      <c r="X23" s="141">
        <v>0</v>
      </c>
      <c r="Y23" s="141">
        <v>0</v>
      </c>
      <c r="Z23" s="141">
        <v>0</v>
      </c>
      <c r="AA23" s="141">
        <v>36737</v>
      </c>
      <c r="AB23" s="141">
        <v>94713</v>
      </c>
      <c r="AC23" s="141">
        <v>0</v>
      </c>
      <c r="AD23" s="141">
        <v>0</v>
      </c>
      <c r="AE23" s="141">
        <f t="shared" si="10"/>
        <v>36737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13220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13220</v>
      </c>
      <c r="AZ23" s="141">
        <v>0</v>
      </c>
      <c r="BA23" s="141">
        <v>0</v>
      </c>
      <c r="BB23" s="141">
        <v>0</v>
      </c>
      <c r="BC23" s="141">
        <v>13220</v>
      </c>
      <c r="BD23" s="141">
        <v>30880</v>
      </c>
      <c r="BE23" s="141">
        <v>0</v>
      </c>
      <c r="BF23" s="141">
        <v>0</v>
      </c>
      <c r="BG23" s="141">
        <f t="shared" si="17"/>
        <v>13220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49957</v>
      </c>
      <c r="BQ23" s="141">
        <f t="shared" si="27"/>
        <v>0</v>
      </c>
      <c r="BR23" s="141">
        <f t="shared" si="28"/>
        <v>0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0</v>
      </c>
      <c r="BW23" s="141">
        <f t="shared" si="33"/>
        <v>0</v>
      </c>
      <c r="BX23" s="141">
        <f t="shared" si="34"/>
        <v>0</v>
      </c>
      <c r="BY23" s="141">
        <f t="shared" si="35"/>
        <v>0</v>
      </c>
      <c r="BZ23" s="141">
        <f t="shared" si="36"/>
        <v>0</v>
      </c>
      <c r="CA23" s="141">
        <f t="shared" si="37"/>
        <v>49957</v>
      </c>
      <c r="CB23" s="141">
        <f t="shared" si="38"/>
        <v>0</v>
      </c>
      <c r="CC23" s="141">
        <f t="shared" si="39"/>
        <v>0</v>
      </c>
      <c r="CD23" s="141">
        <f t="shared" si="40"/>
        <v>0</v>
      </c>
      <c r="CE23" s="141">
        <f t="shared" si="41"/>
        <v>49957</v>
      </c>
      <c r="CF23" s="141">
        <f t="shared" si="42"/>
        <v>125593</v>
      </c>
      <c r="CG23" s="141">
        <f t="shared" si="43"/>
        <v>0</v>
      </c>
      <c r="CH23" s="141">
        <f t="shared" si="44"/>
        <v>0</v>
      </c>
      <c r="CI23" s="141">
        <f t="shared" si="45"/>
        <v>49957</v>
      </c>
    </row>
    <row r="24" spans="1:87" ht="12" customHeight="1">
      <c r="A24" s="142" t="s">
        <v>116</v>
      </c>
      <c r="B24" s="140" t="s">
        <v>342</v>
      </c>
      <c r="C24" s="142" t="s">
        <v>362</v>
      </c>
      <c r="D24" s="141">
        <f t="shared" si="4"/>
        <v>9975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9975</v>
      </c>
      <c r="K24" s="141">
        <v>0</v>
      </c>
      <c r="L24" s="141">
        <f t="shared" si="6"/>
        <v>156165</v>
      </c>
      <c r="M24" s="141">
        <f t="shared" si="7"/>
        <v>12395</v>
      </c>
      <c r="N24" s="141">
        <v>12395</v>
      </c>
      <c r="O24" s="141">
        <v>0</v>
      </c>
      <c r="P24" s="141">
        <v>0</v>
      </c>
      <c r="Q24" s="141">
        <v>0</v>
      </c>
      <c r="R24" s="141">
        <f t="shared" si="8"/>
        <v>22374</v>
      </c>
      <c r="S24" s="141">
        <v>20385</v>
      </c>
      <c r="T24" s="141">
        <v>858</v>
      </c>
      <c r="U24" s="141">
        <v>1131</v>
      </c>
      <c r="V24" s="141">
        <v>0</v>
      </c>
      <c r="W24" s="141">
        <f t="shared" si="9"/>
        <v>121396</v>
      </c>
      <c r="X24" s="141">
        <v>23632</v>
      </c>
      <c r="Y24" s="141">
        <v>86324</v>
      </c>
      <c r="Z24" s="141">
        <v>9308</v>
      </c>
      <c r="AA24" s="141">
        <v>2132</v>
      </c>
      <c r="AB24" s="141">
        <v>0</v>
      </c>
      <c r="AC24" s="141">
        <v>0</v>
      </c>
      <c r="AD24" s="141">
        <v>637</v>
      </c>
      <c r="AE24" s="141">
        <f t="shared" si="10"/>
        <v>166777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55920</v>
      </c>
      <c r="BE24" s="141">
        <v>0</v>
      </c>
      <c r="BF24" s="141">
        <v>0</v>
      </c>
      <c r="BG24" s="141">
        <f t="shared" si="17"/>
        <v>0</v>
      </c>
      <c r="BH24" s="141">
        <f t="shared" si="18"/>
        <v>9975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9975</v>
      </c>
      <c r="BO24" s="141">
        <f t="shared" si="25"/>
        <v>0</v>
      </c>
      <c r="BP24" s="141">
        <f t="shared" si="26"/>
        <v>156165</v>
      </c>
      <c r="BQ24" s="141">
        <f t="shared" si="27"/>
        <v>12395</v>
      </c>
      <c r="BR24" s="141">
        <f t="shared" si="28"/>
        <v>12395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22374</v>
      </c>
      <c r="BW24" s="141">
        <f t="shared" si="33"/>
        <v>20385</v>
      </c>
      <c r="BX24" s="141">
        <f t="shared" si="34"/>
        <v>858</v>
      </c>
      <c r="BY24" s="141">
        <f t="shared" si="35"/>
        <v>1131</v>
      </c>
      <c r="BZ24" s="141">
        <f t="shared" si="36"/>
        <v>0</v>
      </c>
      <c r="CA24" s="141">
        <f t="shared" si="37"/>
        <v>121396</v>
      </c>
      <c r="CB24" s="141">
        <f t="shared" si="38"/>
        <v>23632</v>
      </c>
      <c r="CC24" s="141">
        <f t="shared" si="39"/>
        <v>86324</v>
      </c>
      <c r="CD24" s="141">
        <f t="shared" si="40"/>
        <v>9308</v>
      </c>
      <c r="CE24" s="141">
        <f t="shared" si="41"/>
        <v>2132</v>
      </c>
      <c r="CF24" s="141">
        <f t="shared" si="42"/>
        <v>55920</v>
      </c>
      <c r="CG24" s="141">
        <f t="shared" si="43"/>
        <v>0</v>
      </c>
      <c r="CH24" s="141">
        <f t="shared" si="44"/>
        <v>637</v>
      </c>
      <c r="CI24" s="141">
        <f t="shared" si="45"/>
        <v>166777</v>
      </c>
    </row>
    <row r="25" spans="1:87" ht="12" customHeight="1">
      <c r="A25" s="142" t="s">
        <v>116</v>
      </c>
      <c r="B25" s="140" t="s">
        <v>343</v>
      </c>
      <c r="C25" s="142" t="s">
        <v>363</v>
      </c>
      <c r="D25" s="141">
        <f t="shared" si="4"/>
        <v>47</v>
      </c>
      <c r="E25" s="141">
        <f t="shared" si="5"/>
        <v>47</v>
      </c>
      <c r="F25" s="141">
        <v>0</v>
      </c>
      <c r="G25" s="141">
        <v>0</v>
      </c>
      <c r="H25" s="141">
        <v>47</v>
      </c>
      <c r="I25" s="141">
        <v>0</v>
      </c>
      <c r="J25" s="141">
        <v>0</v>
      </c>
      <c r="K25" s="141">
        <v>1149</v>
      </c>
      <c r="L25" s="141">
        <f t="shared" si="6"/>
        <v>22087</v>
      </c>
      <c r="M25" s="141">
        <f t="shared" si="7"/>
        <v>14282</v>
      </c>
      <c r="N25" s="141">
        <v>0</v>
      </c>
      <c r="O25" s="141">
        <v>14282</v>
      </c>
      <c r="P25" s="141">
        <v>0</v>
      </c>
      <c r="Q25" s="141">
        <v>0</v>
      </c>
      <c r="R25" s="141">
        <f t="shared" si="8"/>
        <v>4001</v>
      </c>
      <c r="S25" s="141">
        <v>4001</v>
      </c>
      <c r="T25" s="141">
        <v>0</v>
      </c>
      <c r="U25" s="141">
        <v>0</v>
      </c>
      <c r="V25" s="141">
        <v>0</v>
      </c>
      <c r="W25" s="141">
        <f t="shared" si="9"/>
        <v>3804</v>
      </c>
      <c r="X25" s="141">
        <v>641</v>
      </c>
      <c r="Y25" s="141">
        <v>193</v>
      </c>
      <c r="Z25" s="141">
        <v>2285</v>
      </c>
      <c r="AA25" s="141">
        <v>685</v>
      </c>
      <c r="AB25" s="141">
        <v>15891</v>
      </c>
      <c r="AC25" s="141">
        <v>0</v>
      </c>
      <c r="AD25" s="141">
        <v>0</v>
      </c>
      <c r="AE25" s="141">
        <f t="shared" si="10"/>
        <v>22134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16192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47</v>
      </c>
      <c r="BI25" s="141">
        <f t="shared" si="19"/>
        <v>47</v>
      </c>
      <c r="BJ25" s="141">
        <f t="shared" si="20"/>
        <v>0</v>
      </c>
      <c r="BK25" s="141">
        <f t="shared" si="21"/>
        <v>0</v>
      </c>
      <c r="BL25" s="141">
        <f t="shared" si="22"/>
        <v>47</v>
      </c>
      <c r="BM25" s="141">
        <f t="shared" si="23"/>
        <v>0</v>
      </c>
      <c r="BN25" s="141">
        <f t="shared" si="24"/>
        <v>0</v>
      </c>
      <c r="BO25" s="141">
        <f t="shared" si="25"/>
        <v>1149</v>
      </c>
      <c r="BP25" s="141">
        <f t="shared" si="26"/>
        <v>22087</v>
      </c>
      <c r="BQ25" s="141">
        <f t="shared" si="27"/>
        <v>14282</v>
      </c>
      <c r="BR25" s="141">
        <f t="shared" si="28"/>
        <v>0</v>
      </c>
      <c r="BS25" s="141">
        <f t="shared" si="29"/>
        <v>14282</v>
      </c>
      <c r="BT25" s="141">
        <f t="shared" si="30"/>
        <v>0</v>
      </c>
      <c r="BU25" s="141">
        <f t="shared" si="31"/>
        <v>0</v>
      </c>
      <c r="BV25" s="141">
        <f t="shared" si="32"/>
        <v>4001</v>
      </c>
      <c r="BW25" s="141">
        <f t="shared" si="33"/>
        <v>4001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3804</v>
      </c>
      <c r="CB25" s="141">
        <f t="shared" si="38"/>
        <v>641</v>
      </c>
      <c r="CC25" s="141">
        <f t="shared" si="39"/>
        <v>193</v>
      </c>
      <c r="CD25" s="141">
        <f t="shared" si="40"/>
        <v>2285</v>
      </c>
      <c r="CE25" s="141">
        <f t="shared" si="41"/>
        <v>685</v>
      </c>
      <c r="CF25" s="141">
        <f t="shared" si="42"/>
        <v>32083</v>
      </c>
      <c r="CG25" s="141">
        <f t="shared" si="43"/>
        <v>0</v>
      </c>
      <c r="CH25" s="141">
        <f t="shared" si="44"/>
        <v>0</v>
      </c>
      <c r="CI25" s="141">
        <f t="shared" si="45"/>
        <v>22134</v>
      </c>
    </row>
    <row r="26" spans="1:87" ht="12" customHeight="1">
      <c r="A26" s="142" t="s">
        <v>116</v>
      </c>
      <c r="B26" s="140" t="s">
        <v>344</v>
      </c>
      <c r="C26" s="142" t="s">
        <v>364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f t="shared" si="6"/>
        <v>64447</v>
      </c>
      <c r="M26" s="141">
        <f t="shared" si="7"/>
        <v>10823</v>
      </c>
      <c r="N26" s="141">
        <v>10182</v>
      </c>
      <c r="O26" s="141">
        <v>391</v>
      </c>
      <c r="P26" s="141">
        <v>0</v>
      </c>
      <c r="Q26" s="141">
        <v>250</v>
      </c>
      <c r="R26" s="141">
        <f t="shared" si="8"/>
        <v>710</v>
      </c>
      <c r="S26" s="141">
        <v>510</v>
      </c>
      <c r="T26" s="141">
        <v>0</v>
      </c>
      <c r="U26" s="141">
        <v>200</v>
      </c>
      <c r="V26" s="141">
        <v>0</v>
      </c>
      <c r="W26" s="141">
        <f t="shared" si="9"/>
        <v>52914</v>
      </c>
      <c r="X26" s="141">
        <v>45778</v>
      </c>
      <c r="Y26" s="141">
        <v>521</v>
      </c>
      <c r="Z26" s="141">
        <v>6048</v>
      </c>
      <c r="AA26" s="141">
        <v>567</v>
      </c>
      <c r="AB26" s="141">
        <v>45324</v>
      </c>
      <c r="AC26" s="141">
        <v>0</v>
      </c>
      <c r="AD26" s="141">
        <v>4252</v>
      </c>
      <c r="AE26" s="141">
        <f t="shared" si="10"/>
        <v>68699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92991</v>
      </c>
      <c r="AO26" s="141">
        <f t="shared" si="14"/>
        <v>8183</v>
      </c>
      <c r="AP26" s="141">
        <v>8183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84808</v>
      </c>
      <c r="AZ26" s="141">
        <v>84808</v>
      </c>
      <c r="BA26" s="141">
        <v>0</v>
      </c>
      <c r="BB26" s="141">
        <v>0</v>
      </c>
      <c r="BC26" s="141">
        <v>0</v>
      </c>
      <c r="BD26" s="141">
        <v>37490</v>
      </c>
      <c r="BE26" s="141">
        <v>0</v>
      </c>
      <c r="BF26" s="141">
        <v>32438</v>
      </c>
      <c r="BG26" s="141">
        <f t="shared" si="17"/>
        <v>125429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157438</v>
      </c>
      <c r="BQ26" s="141">
        <f t="shared" si="27"/>
        <v>19006</v>
      </c>
      <c r="BR26" s="141">
        <f t="shared" si="28"/>
        <v>18365</v>
      </c>
      <c r="BS26" s="141">
        <f t="shared" si="29"/>
        <v>391</v>
      </c>
      <c r="BT26" s="141">
        <f t="shared" si="30"/>
        <v>0</v>
      </c>
      <c r="BU26" s="141">
        <f t="shared" si="31"/>
        <v>250</v>
      </c>
      <c r="BV26" s="141">
        <f t="shared" si="32"/>
        <v>710</v>
      </c>
      <c r="BW26" s="141">
        <f t="shared" si="33"/>
        <v>510</v>
      </c>
      <c r="BX26" s="141">
        <f t="shared" si="34"/>
        <v>0</v>
      </c>
      <c r="BY26" s="141">
        <f t="shared" si="35"/>
        <v>200</v>
      </c>
      <c r="BZ26" s="141">
        <f t="shared" si="36"/>
        <v>0</v>
      </c>
      <c r="CA26" s="141">
        <f t="shared" si="37"/>
        <v>137722</v>
      </c>
      <c r="CB26" s="141">
        <f t="shared" si="38"/>
        <v>130586</v>
      </c>
      <c r="CC26" s="141">
        <f t="shared" si="39"/>
        <v>521</v>
      </c>
      <c r="CD26" s="141">
        <f t="shared" si="40"/>
        <v>6048</v>
      </c>
      <c r="CE26" s="141">
        <f t="shared" si="41"/>
        <v>567</v>
      </c>
      <c r="CF26" s="141">
        <f t="shared" si="42"/>
        <v>82814</v>
      </c>
      <c r="CG26" s="141">
        <f t="shared" si="43"/>
        <v>0</v>
      </c>
      <c r="CH26" s="141">
        <f t="shared" si="44"/>
        <v>36690</v>
      </c>
      <c r="CI26" s="141">
        <f t="shared" si="45"/>
        <v>194128</v>
      </c>
    </row>
    <row r="27" spans="1:87" ht="12" customHeight="1">
      <c r="A27" s="142" t="s">
        <v>116</v>
      </c>
      <c r="B27" s="140" t="s">
        <v>345</v>
      </c>
      <c r="C27" s="142" t="s">
        <v>365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366660</v>
      </c>
      <c r="M27" s="141">
        <f t="shared" si="7"/>
        <v>116011</v>
      </c>
      <c r="N27" s="141">
        <v>116011</v>
      </c>
      <c r="O27" s="141">
        <v>0</v>
      </c>
      <c r="P27" s="141">
        <v>0</v>
      </c>
      <c r="Q27" s="141">
        <v>0</v>
      </c>
      <c r="R27" s="141">
        <f t="shared" si="8"/>
        <v>148222</v>
      </c>
      <c r="S27" s="141">
        <v>0</v>
      </c>
      <c r="T27" s="141">
        <v>147722</v>
      </c>
      <c r="U27" s="141">
        <v>500</v>
      </c>
      <c r="V27" s="141">
        <v>0</v>
      </c>
      <c r="W27" s="141">
        <f t="shared" si="9"/>
        <v>102427</v>
      </c>
      <c r="X27" s="141">
        <v>82071</v>
      </c>
      <c r="Y27" s="141">
        <v>8387</v>
      </c>
      <c r="Z27" s="141">
        <v>7308</v>
      </c>
      <c r="AA27" s="141">
        <v>4661</v>
      </c>
      <c r="AB27" s="141">
        <v>0</v>
      </c>
      <c r="AC27" s="141">
        <v>0</v>
      </c>
      <c r="AD27" s="141">
        <v>5600</v>
      </c>
      <c r="AE27" s="141">
        <f t="shared" si="10"/>
        <v>372260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153723</v>
      </c>
      <c r="AO27" s="141">
        <f t="shared" si="14"/>
        <v>40769</v>
      </c>
      <c r="AP27" s="141">
        <v>40769</v>
      </c>
      <c r="AQ27" s="141">
        <v>0</v>
      </c>
      <c r="AR27" s="141">
        <v>0</v>
      </c>
      <c r="AS27" s="141">
        <v>0</v>
      </c>
      <c r="AT27" s="141">
        <f t="shared" si="15"/>
        <v>104280</v>
      </c>
      <c r="AU27" s="141">
        <v>0</v>
      </c>
      <c r="AV27" s="141">
        <v>104280</v>
      </c>
      <c r="AW27" s="141">
        <v>0</v>
      </c>
      <c r="AX27" s="141">
        <v>0</v>
      </c>
      <c r="AY27" s="141">
        <f t="shared" si="16"/>
        <v>8674</v>
      </c>
      <c r="AZ27" s="141">
        <v>0</v>
      </c>
      <c r="BA27" s="141">
        <v>8106</v>
      </c>
      <c r="BB27" s="141">
        <v>0</v>
      </c>
      <c r="BC27" s="141">
        <v>568</v>
      </c>
      <c r="BD27" s="141">
        <v>0</v>
      </c>
      <c r="BE27" s="141">
        <v>0</v>
      </c>
      <c r="BF27" s="141">
        <v>162</v>
      </c>
      <c r="BG27" s="141">
        <f t="shared" si="17"/>
        <v>153885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520383</v>
      </c>
      <c r="BQ27" s="141">
        <f t="shared" si="27"/>
        <v>156780</v>
      </c>
      <c r="BR27" s="141">
        <f t="shared" si="28"/>
        <v>156780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252502</v>
      </c>
      <c r="BW27" s="141">
        <f t="shared" si="33"/>
        <v>0</v>
      </c>
      <c r="BX27" s="141">
        <f t="shared" si="34"/>
        <v>252002</v>
      </c>
      <c r="BY27" s="141">
        <f t="shared" si="35"/>
        <v>500</v>
      </c>
      <c r="BZ27" s="141">
        <f t="shared" si="36"/>
        <v>0</v>
      </c>
      <c r="CA27" s="141">
        <f t="shared" si="37"/>
        <v>111101</v>
      </c>
      <c r="CB27" s="141">
        <f t="shared" si="38"/>
        <v>82071</v>
      </c>
      <c r="CC27" s="141">
        <f t="shared" si="39"/>
        <v>16493</v>
      </c>
      <c r="CD27" s="141">
        <f t="shared" si="40"/>
        <v>7308</v>
      </c>
      <c r="CE27" s="141">
        <f t="shared" si="41"/>
        <v>5229</v>
      </c>
      <c r="CF27" s="141">
        <f t="shared" si="42"/>
        <v>0</v>
      </c>
      <c r="CG27" s="141">
        <f t="shared" si="43"/>
        <v>0</v>
      </c>
      <c r="CH27" s="141">
        <f t="shared" si="44"/>
        <v>5762</v>
      </c>
      <c r="CI27" s="141">
        <f t="shared" si="45"/>
        <v>526145</v>
      </c>
    </row>
    <row r="28" spans="1:87" ht="12" customHeight="1">
      <c r="A28" s="142" t="s">
        <v>116</v>
      </c>
      <c r="B28" s="140" t="s">
        <v>368</v>
      </c>
      <c r="C28" s="142" t="s">
        <v>375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/>
      <c r="L28" s="141">
        <f t="shared" si="6"/>
        <v>0</v>
      </c>
      <c r="M28" s="141">
        <f t="shared" si="7"/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f t="shared" si="8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9"/>
        <v>0</v>
      </c>
      <c r="X28" s="141">
        <v>0</v>
      </c>
      <c r="Y28" s="141">
        <v>0</v>
      </c>
      <c r="Z28" s="141">
        <v>0</v>
      </c>
      <c r="AA28" s="141">
        <v>0</v>
      </c>
      <c r="AB28" s="141"/>
      <c r="AC28" s="141">
        <v>0</v>
      </c>
      <c r="AD28" s="141">
        <v>0</v>
      </c>
      <c r="AE28" s="141">
        <f t="shared" si="10"/>
        <v>0</v>
      </c>
      <c r="AF28" s="141">
        <f t="shared" si="11"/>
        <v>77446</v>
      </c>
      <c r="AG28" s="141">
        <f t="shared" si="12"/>
        <v>77446</v>
      </c>
      <c r="AH28" s="141">
        <v>0</v>
      </c>
      <c r="AI28" s="141">
        <v>77446</v>
      </c>
      <c r="AJ28" s="141">
        <v>0</v>
      </c>
      <c r="AK28" s="141">
        <v>0</v>
      </c>
      <c r="AL28" s="141">
        <v>0</v>
      </c>
      <c r="AM28" s="141"/>
      <c r="AN28" s="141">
        <f t="shared" si="13"/>
        <v>369623</v>
      </c>
      <c r="AO28" s="141">
        <f t="shared" si="14"/>
        <v>100251</v>
      </c>
      <c r="AP28" s="141">
        <v>76991</v>
      </c>
      <c r="AQ28" s="141">
        <v>0</v>
      </c>
      <c r="AR28" s="141">
        <v>23260</v>
      </c>
      <c r="AS28" s="141">
        <v>0</v>
      </c>
      <c r="AT28" s="141">
        <f t="shared" si="15"/>
        <v>227722</v>
      </c>
      <c r="AU28" s="141">
        <v>0</v>
      </c>
      <c r="AV28" s="141">
        <v>227722</v>
      </c>
      <c r="AW28" s="141">
        <v>0</v>
      </c>
      <c r="AX28" s="141">
        <v>0</v>
      </c>
      <c r="AY28" s="141">
        <f t="shared" si="16"/>
        <v>41650</v>
      </c>
      <c r="AZ28" s="141">
        <v>0</v>
      </c>
      <c r="BA28" s="141">
        <v>41650</v>
      </c>
      <c r="BB28" s="141">
        <v>0</v>
      </c>
      <c r="BC28" s="141">
        <v>0</v>
      </c>
      <c r="BD28" s="141"/>
      <c r="BE28" s="141">
        <v>0</v>
      </c>
      <c r="BF28" s="141">
        <v>33249</v>
      </c>
      <c r="BG28" s="141">
        <f t="shared" si="17"/>
        <v>480318</v>
      </c>
      <c r="BH28" s="141">
        <f t="shared" si="18"/>
        <v>77446</v>
      </c>
      <c r="BI28" s="141">
        <f t="shared" si="19"/>
        <v>77446</v>
      </c>
      <c r="BJ28" s="141">
        <f t="shared" si="20"/>
        <v>0</v>
      </c>
      <c r="BK28" s="141">
        <f t="shared" si="21"/>
        <v>77446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369623</v>
      </c>
      <c r="BQ28" s="141">
        <f t="shared" si="27"/>
        <v>100251</v>
      </c>
      <c r="BR28" s="141">
        <f t="shared" si="28"/>
        <v>76991</v>
      </c>
      <c r="BS28" s="141">
        <f t="shared" si="29"/>
        <v>0</v>
      </c>
      <c r="BT28" s="141">
        <f t="shared" si="30"/>
        <v>23260</v>
      </c>
      <c r="BU28" s="141">
        <f t="shared" si="31"/>
        <v>0</v>
      </c>
      <c r="BV28" s="141">
        <f t="shared" si="32"/>
        <v>227722</v>
      </c>
      <c r="BW28" s="141">
        <f t="shared" si="33"/>
        <v>0</v>
      </c>
      <c r="BX28" s="141">
        <f t="shared" si="34"/>
        <v>227722</v>
      </c>
      <c r="BY28" s="141">
        <f t="shared" si="35"/>
        <v>0</v>
      </c>
      <c r="BZ28" s="141">
        <f t="shared" si="36"/>
        <v>0</v>
      </c>
      <c r="CA28" s="141">
        <f t="shared" si="37"/>
        <v>41650</v>
      </c>
      <c r="CB28" s="141">
        <f t="shared" si="38"/>
        <v>0</v>
      </c>
      <c r="CC28" s="141">
        <f t="shared" si="39"/>
        <v>41650</v>
      </c>
      <c r="CD28" s="141">
        <f t="shared" si="40"/>
        <v>0</v>
      </c>
      <c r="CE28" s="141">
        <f t="shared" si="41"/>
        <v>0</v>
      </c>
      <c r="CF28" s="141">
        <f t="shared" si="42"/>
        <v>0</v>
      </c>
      <c r="CG28" s="141">
        <f t="shared" si="43"/>
        <v>0</v>
      </c>
      <c r="CH28" s="141">
        <f t="shared" si="44"/>
        <v>33249</v>
      </c>
      <c r="CI28" s="141">
        <f t="shared" si="45"/>
        <v>480318</v>
      </c>
    </row>
    <row r="29" spans="1:87" ht="12" customHeight="1">
      <c r="A29" s="142" t="s">
        <v>116</v>
      </c>
      <c r="B29" s="140" t="s">
        <v>369</v>
      </c>
      <c r="C29" s="142" t="s">
        <v>376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/>
      <c r="L29" s="141">
        <f t="shared" si="6"/>
        <v>0</v>
      </c>
      <c r="M29" s="141">
        <f t="shared" si="7"/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0</v>
      </c>
      <c r="X29" s="141">
        <v>0</v>
      </c>
      <c r="Y29" s="141">
        <v>0</v>
      </c>
      <c r="Z29" s="141">
        <v>0</v>
      </c>
      <c r="AA29" s="141">
        <v>0</v>
      </c>
      <c r="AB29" s="141"/>
      <c r="AC29" s="141">
        <v>0</v>
      </c>
      <c r="AD29" s="141">
        <v>0</v>
      </c>
      <c r="AE29" s="141">
        <f t="shared" si="10"/>
        <v>0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/>
      <c r="AN29" s="141">
        <f t="shared" si="13"/>
        <v>209662</v>
      </c>
      <c r="AO29" s="141">
        <f t="shared" si="14"/>
        <v>71364</v>
      </c>
      <c r="AP29" s="141">
        <v>71364</v>
      </c>
      <c r="AQ29" s="141">
        <v>0</v>
      </c>
      <c r="AR29" s="141">
        <v>0</v>
      </c>
      <c r="AS29" s="141">
        <v>0</v>
      </c>
      <c r="AT29" s="141">
        <f t="shared" si="15"/>
        <v>129178</v>
      </c>
      <c r="AU29" s="141">
        <v>0</v>
      </c>
      <c r="AV29" s="141">
        <v>129178</v>
      </c>
      <c r="AW29" s="141">
        <v>0</v>
      </c>
      <c r="AX29" s="141">
        <v>0</v>
      </c>
      <c r="AY29" s="141">
        <f t="shared" si="16"/>
        <v>9120</v>
      </c>
      <c r="AZ29" s="141">
        <v>0</v>
      </c>
      <c r="BA29" s="141">
        <v>7155</v>
      </c>
      <c r="BB29" s="141">
        <v>1965</v>
      </c>
      <c r="BC29" s="141">
        <v>0</v>
      </c>
      <c r="BD29" s="141"/>
      <c r="BE29" s="141">
        <v>0</v>
      </c>
      <c r="BF29" s="141">
        <v>0</v>
      </c>
      <c r="BG29" s="141">
        <f t="shared" si="17"/>
        <v>209662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209662</v>
      </c>
      <c r="BQ29" s="141">
        <f t="shared" si="27"/>
        <v>71364</v>
      </c>
      <c r="BR29" s="141">
        <f t="shared" si="28"/>
        <v>71364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129178</v>
      </c>
      <c r="BW29" s="141">
        <f t="shared" si="33"/>
        <v>0</v>
      </c>
      <c r="BX29" s="141">
        <f t="shared" si="34"/>
        <v>129178</v>
      </c>
      <c r="BY29" s="141">
        <f t="shared" si="35"/>
        <v>0</v>
      </c>
      <c r="BZ29" s="141">
        <f t="shared" si="36"/>
        <v>0</v>
      </c>
      <c r="CA29" s="141">
        <f t="shared" si="37"/>
        <v>9120</v>
      </c>
      <c r="CB29" s="141">
        <f t="shared" si="38"/>
        <v>0</v>
      </c>
      <c r="CC29" s="141">
        <f t="shared" si="39"/>
        <v>7155</v>
      </c>
      <c r="CD29" s="141">
        <f t="shared" si="40"/>
        <v>1965</v>
      </c>
      <c r="CE29" s="141">
        <f t="shared" si="41"/>
        <v>0</v>
      </c>
      <c r="CF29" s="141">
        <f t="shared" si="42"/>
        <v>0</v>
      </c>
      <c r="CG29" s="141">
        <f t="shared" si="43"/>
        <v>0</v>
      </c>
      <c r="CH29" s="141">
        <f t="shared" si="44"/>
        <v>0</v>
      </c>
      <c r="CI29" s="141">
        <f t="shared" si="45"/>
        <v>209662</v>
      </c>
    </row>
    <row r="30" spans="1:87" ht="12" customHeight="1">
      <c r="A30" s="142" t="s">
        <v>116</v>
      </c>
      <c r="B30" s="140" t="s">
        <v>370</v>
      </c>
      <c r="C30" s="142" t="s">
        <v>377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/>
      <c r="L30" s="141">
        <f t="shared" si="6"/>
        <v>0</v>
      </c>
      <c r="M30" s="141">
        <f t="shared" si="7"/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0</v>
      </c>
      <c r="X30" s="141">
        <v>0</v>
      </c>
      <c r="Y30" s="141">
        <v>0</v>
      </c>
      <c r="Z30" s="141">
        <v>0</v>
      </c>
      <c r="AA30" s="141">
        <v>0</v>
      </c>
      <c r="AB30" s="141"/>
      <c r="AC30" s="141">
        <v>0</v>
      </c>
      <c r="AD30" s="141">
        <v>0</v>
      </c>
      <c r="AE30" s="141">
        <f t="shared" si="10"/>
        <v>0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/>
      <c r="AN30" s="141">
        <f t="shared" si="13"/>
        <v>163047</v>
      </c>
      <c r="AO30" s="141">
        <f t="shared" si="14"/>
        <v>53410</v>
      </c>
      <c r="AP30" s="141">
        <v>22650</v>
      </c>
      <c r="AQ30" s="141">
        <v>0</v>
      </c>
      <c r="AR30" s="141">
        <v>30760</v>
      </c>
      <c r="AS30" s="141">
        <v>0</v>
      </c>
      <c r="AT30" s="141">
        <f t="shared" si="15"/>
        <v>107836</v>
      </c>
      <c r="AU30" s="141">
        <v>0</v>
      </c>
      <c r="AV30" s="141">
        <v>107836</v>
      </c>
      <c r="AW30" s="141">
        <v>0</v>
      </c>
      <c r="AX30" s="141">
        <v>0</v>
      </c>
      <c r="AY30" s="141">
        <f t="shared" si="16"/>
        <v>1801</v>
      </c>
      <c r="AZ30" s="141">
        <v>60</v>
      </c>
      <c r="BA30" s="141">
        <v>0</v>
      </c>
      <c r="BB30" s="141">
        <v>1741</v>
      </c>
      <c r="BC30" s="141">
        <v>0</v>
      </c>
      <c r="BD30" s="141"/>
      <c r="BE30" s="141">
        <v>0</v>
      </c>
      <c r="BF30" s="141">
        <v>20703</v>
      </c>
      <c r="BG30" s="141">
        <f t="shared" si="17"/>
        <v>183750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163047</v>
      </c>
      <c r="BQ30" s="141">
        <f t="shared" si="27"/>
        <v>53410</v>
      </c>
      <c r="BR30" s="141">
        <f t="shared" si="28"/>
        <v>22650</v>
      </c>
      <c r="BS30" s="141">
        <f t="shared" si="29"/>
        <v>0</v>
      </c>
      <c r="BT30" s="141">
        <f t="shared" si="30"/>
        <v>30760</v>
      </c>
      <c r="BU30" s="141">
        <f t="shared" si="31"/>
        <v>0</v>
      </c>
      <c r="BV30" s="141">
        <f t="shared" si="32"/>
        <v>107836</v>
      </c>
      <c r="BW30" s="141">
        <f t="shared" si="33"/>
        <v>0</v>
      </c>
      <c r="BX30" s="141">
        <f t="shared" si="34"/>
        <v>107836</v>
      </c>
      <c r="BY30" s="141">
        <f t="shared" si="35"/>
        <v>0</v>
      </c>
      <c r="BZ30" s="141">
        <f t="shared" si="36"/>
        <v>0</v>
      </c>
      <c r="CA30" s="141">
        <f t="shared" si="37"/>
        <v>1801</v>
      </c>
      <c r="CB30" s="141">
        <f t="shared" si="38"/>
        <v>60</v>
      </c>
      <c r="CC30" s="141">
        <f t="shared" si="39"/>
        <v>0</v>
      </c>
      <c r="CD30" s="141">
        <f t="shared" si="40"/>
        <v>1741</v>
      </c>
      <c r="CE30" s="141">
        <f t="shared" si="41"/>
        <v>0</v>
      </c>
      <c r="CF30" s="141">
        <f t="shared" si="42"/>
        <v>0</v>
      </c>
      <c r="CG30" s="141">
        <f t="shared" si="43"/>
        <v>0</v>
      </c>
      <c r="CH30" s="141">
        <f t="shared" si="44"/>
        <v>20703</v>
      </c>
      <c r="CI30" s="141">
        <f t="shared" si="45"/>
        <v>183750</v>
      </c>
    </row>
    <row r="31" spans="1:87" ht="12" customHeight="1">
      <c r="A31" s="142" t="s">
        <v>116</v>
      </c>
      <c r="B31" s="140" t="s">
        <v>371</v>
      </c>
      <c r="C31" s="142" t="s">
        <v>378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/>
      <c r="L31" s="141">
        <f t="shared" si="6"/>
        <v>0</v>
      </c>
      <c r="M31" s="141">
        <f t="shared" si="7"/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f t="shared" si="8"/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f t="shared" si="9"/>
        <v>0</v>
      </c>
      <c r="X31" s="141">
        <v>0</v>
      </c>
      <c r="Y31" s="141">
        <v>0</v>
      </c>
      <c r="Z31" s="141">
        <v>0</v>
      </c>
      <c r="AA31" s="141">
        <v>0</v>
      </c>
      <c r="AB31" s="141"/>
      <c r="AC31" s="141">
        <v>0</v>
      </c>
      <c r="AD31" s="141">
        <v>0</v>
      </c>
      <c r="AE31" s="141">
        <f t="shared" si="10"/>
        <v>0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/>
      <c r="AN31" s="141">
        <f t="shared" si="13"/>
        <v>145538</v>
      </c>
      <c r="AO31" s="141">
        <f t="shared" si="14"/>
        <v>26884</v>
      </c>
      <c r="AP31" s="141">
        <v>26884</v>
      </c>
      <c r="AQ31" s="141">
        <v>0</v>
      </c>
      <c r="AR31" s="141">
        <v>0</v>
      </c>
      <c r="AS31" s="141">
        <v>0</v>
      </c>
      <c r="AT31" s="141">
        <f t="shared" si="15"/>
        <v>102998</v>
      </c>
      <c r="AU31" s="141">
        <v>0</v>
      </c>
      <c r="AV31" s="141">
        <v>102998</v>
      </c>
      <c r="AW31" s="141">
        <v>0</v>
      </c>
      <c r="AX31" s="141">
        <v>0</v>
      </c>
      <c r="AY31" s="141">
        <f t="shared" si="16"/>
        <v>15656</v>
      </c>
      <c r="AZ31" s="141">
        <v>0</v>
      </c>
      <c r="BA31" s="141">
        <v>0</v>
      </c>
      <c r="BB31" s="141">
        <v>1975</v>
      </c>
      <c r="BC31" s="141">
        <v>13681</v>
      </c>
      <c r="BD31" s="141"/>
      <c r="BE31" s="141">
        <v>0</v>
      </c>
      <c r="BF31" s="141">
        <v>15075</v>
      </c>
      <c r="BG31" s="141">
        <f t="shared" si="17"/>
        <v>160613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145538</v>
      </c>
      <c r="BQ31" s="141">
        <f t="shared" si="27"/>
        <v>26884</v>
      </c>
      <c r="BR31" s="141">
        <f t="shared" si="28"/>
        <v>26884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102998</v>
      </c>
      <c r="BW31" s="141">
        <f t="shared" si="33"/>
        <v>0</v>
      </c>
      <c r="BX31" s="141">
        <f t="shared" si="34"/>
        <v>102998</v>
      </c>
      <c r="BY31" s="141">
        <f t="shared" si="35"/>
        <v>0</v>
      </c>
      <c r="BZ31" s="141">
        <f t="shared" si="36"/>
        <v>0</v>
      </c>
      <c r="CA31" s="141">
        <f t="shared" si="37"/>
        <v>15656</v>
      </c>
      <c r="CB31" s="141">
        <f t="shared" si="38"/>
        <v>0</v>
      </c>
      <c r="CC31" s="141">
        <f t="shared" si="39"/>
        <v>0</v>
      </c>
      <c r="CD31" s="141">
        <f t="shared" si="40"/>
        <v>1975</v>
      </c>
      <c r="CE31" s="141">
        <f t="shared" si="41"/>
        <v>13681</v>
      </c>
      <c r="CF31" s="141">
        <f t="shared" si="42"/>
        <v>0</v>
      </c>
      <c r="CG31" s="141">
        <f t="shared" si="43"/>
        <v>0</v>
      </c>
      <c r="CH31" s="141">
        <f t="shared" si="44"/>
        <v>15075</v>
      </c>
      <c r="CI31" s="141">
        <f t="shared" si="45"/>
        <v>160613</v>
      </c>
    </row>
    <row r="32" spans="1:87" ht="12" customHeight="1">
      <c r="A32" s="142" t="s">
        <v>116</v>
      </c>
      <c r="B32" s="140" t="s">
        <v>372</v>
      </c>
      <c r="C32" s="142" t="s">
        <v>379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/>
      <c r="L32" s="141">
        <f t="shared" si="6"/>
        <v>280021</v>
      </c>
      <c r="M32" s="141">
        <f t="shared" si="7"/>
        <v>61768</v>
      </c>
      <c r="N32" s="141">
        <v>61768</v>
      </c>
      <c r="O32" s="141">
        <v>0</v>
      </c>
      <c r="P32" s="141">
        <v>0</v>
      </c>
      <c r="Q32" s="141">
        <v>0</v>
      </c>
      <c r="R32" s="141">
        <f t="shared" si="8"/>
        <v>117082</v>
      </c>
      <c r="S32" s="141">
        <v>0</v>
      </c>
      <c r="T32" s="141">
        <v>117082</v>
      </c>
      <c r="U32" s="141">
        <v>0</v>
      </c>
      <c r="V32" s="141">
        <v>0</v>
      </c>
      <c r="W32" s="141">
        <f t="shared" si="9"/>
        <v>101171</v>
      </c>
      <c r="X32" s="141">
        <v>0</v>
      </c>
      <c r="Y32" s="141">
        <v>101171</v>
      </c>
      <c r="Z32" s="141">
        <v>0</v>
      </c>
      <c r="AA32" s="141">
        <v>0</v>
      </c>
      <c r="AB32" s="141"/>
      <c r="AC32" s="141">
        <v>0</v>
      </c>
      <c r="AD32" s="141">
        <v>3912</v>
      </c>
      <c r="AE32" s="141">
        <f t="shared" si="10"/>
        <v>283933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/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/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280021</v>
      </c>
      <c r="BQ32" s="141">
        <f t="shared" si="27"/>
        <v>61768</v>
      </c>
      <c r="BR32" s="141">
        <f t="shared" si="28"/>
        <v>61768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117082</v>
      </c>
      <c r="BW32" s="141">
        <f t="shared" si="33"/>
        <v>0</v>
      </c>
      <c r="BX32" s="141">
        <f t="shared" si="34"/>
        <v>117082</v>
      </c>
      <c r="BY32" s="141">
        <f t="shared" si="35"/>
        <v>0</v>
      </c>
      <c r="BZ32" s="141">
        <f t="shared" si="36"/>
        <v>0</v>
      </c>
      <c r="CA32" s="141">
        <f t="shared" si="37"/>
        <v>101171</v>
      </c>
      <c r="CB32" s="141">
        <f t="shared" si="38"/>
        <v>0</v>
      </c>
      <c r="CC32" s="141">
        <f t="shared" si="39"/>
        <v>101171</v>
      </c>
      <c r="CD32" s="141">
        <f t="shared" si="40"/>
        <v>0</v>
      </c>
      <c r="CE32" s="141">
        <f t="shared" si="41"/>
        <v>0</v>
      </c>
      <c r="CF32" s="141">
        <f t="shared" si="42"/>
        <v>0</v>
      </c>
      <c r="CG32" s="141">
        <f t="shared" si="43"/>
        <v>0</v>
      </c>
      <c r="CH32" s="141">
        <f t="shared" si="44"/>
        <v>3912</v>
      </c>
      <c r="CI32" s="141">
        <f t="shared" si="45"/>
        <v>283933</v>
      </c>
    </row>
    <row r="33" spans="1:87" ht="12" customHeight="1">
      <c r="A33" s="142" t="s">
        <v>116</v>
      </c>
      <c r="B33" s="140" t="s">
        <v>373</v>
      </c>
      <c r="C33" s="142" t="s">
        <v>380</v>
      </c>
      <c r="D33" s="141">
        <f t="shared" si="4"/>
        <v>13388</v>
      </c>
      <c r="E33" s="141">
        <f t="shared" si="5"/>
        <v>12600</v>
      </c>
      <c r="F33" s="141">
        <v>0</v>
      </c>
      <c r="G33" s="141">
        <v>12600</v>
      </c>
      <c r="H33" s="141">
        <v>0</v>
      </c>
      <c r="I33" s="141">
        <v>0</v>
      </c>
      <c r="J33" s="141">
        <v>788</v>
      </c>
      <c r="K33" s="141"/>
      <c r="L33" s="141">
        <f t="shared" si="6"/>
        <v>67416</v>
      </c>
      <c r="M33" s="141">
        <f t="shared" si="7"/>
        <v>24995</v>
      </c>
      <c r="N33" s="141">
        <v>24995</v>
      </c>
      <c r="O33" s="141">
        <v>0</v>
      </c>
      <c r="P33" s="141">
        <v>0</v>
      </c>
      <c r="Q33" s="141">
        <v>0</v>
      </c>
      <c r="R33" s="141">
        <f t="shared" si="8"/>
        <v>38388</v>
      </c>
      <c r="S33" s="141">
        <v>0</v>
      </c>
      <c r="T33" s="141">
        <v>38388</v>
      </c>
      <c r="U33" s="141">
        <v>0</v>
      </c>
      <c r="V33" s="141">
        <v>0</v>
      </c>
      <c r="W33" s="141">
        <f t="shared" si="9"/>
        <v>4033</v>
      </c>
      <c r="X33" s="141">
        <v>0</v>
      </c>
      <c r="Y33" s="141">
        <v>0</v>
      </c>
      <c r="Z33" s="141">
        <v>0</v>
      </c>
      <c r="AA33" s="141">
        <v>4033</v>
      </c>
      <c r="AB33" s="141"/>
      <c r="AC33" s="141">
        <v>0</v>
      </c>
      <c r="AD33" s="141">
        <v>32716</v>
      </c>
      <c r="AE33" s="141">
        <f t="shared" si="10"/>
        <v>113520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/>
      <c r="AN33" s="141">
        <f t="shared" si="13"/>
        <v>245441</v>
      </c>
      <c r="AO33" s="141">
        <f t="shared" si="14"/>
        <v>52849</v>
      </c>
      <c r="AP33" s="141">
        <v>19247</v>
      </c>
      <c r="AQ33" s="141">
        <v>0</v>
      </c>
      <c r="AR33" s="141">
        <v>33602</v>
      </c>
      <c r="AS33" s="141">
        <v>0</v>
      </c>
      <c r="AT33" s="141">
        <f t="shared" si="15"/>
        <v>112244</v>
      </c>
      <c r="AU33" s="141">
        <v>0</v>
      </c>
      <c r="AV33" s="141">
        <v>112244</v>
      </c>
      <c r="AW33" s="141">
        <v>0</v>
      </c>
      <c r="AX33" s="141">
        <v>0</v>
      </c>
      <c r="AY33" s="141">
        <f t="shared" si="16"/>
        <v>80348</v>
      </c>
      <c r="AZ33" s="141">
        <v>0</v>
      </c>
      <c r="BA33" s="141">
        <v>80348</v>
      </c>
      <c r="BB33" s="141">
        <v>0</v>
      </c>
      <c r="BC33" s="141">
        <v>0</v>
      </c>
      <c r="BD33" s="141"/>
      <c r="BE33" s="141">
        <v>0</v>
      </c>
      <c r="BF33" s="141">
        <v>3761</v>
      </c>
      <c r="BG33" s="141">
        <f t="shared" si="17"/>
        <v>249202</v>
      </c>
      <c r="BH33" s="141">
        <f t="shared" si="18"/>
        <v>13388</v>
      </c>
      <c r="BI33" s="141">
        <f t="shared" si="19"/>
        <v>12600</v>
      </c>
      <c r="BJ33" s="141">
        <f t="shared" si="20"/>
        <v>0</v>
      </c>
      <c r="BK33" s="141">
        <f t="shared" si="21"/>
        <v>12600</v>
      </c>
      <c r="BL33" s="141">
        <f t="shared" si="22"/>
        <v>0</v>
      </c>
      <c r="BM33" s="141">
        <f t="shared" si="23"/>
        <v>0</v>
      </c>
      <c r="BN33" s="141">
        <f t="shared" si="24"/>
        <v>788</v>
      </c>
      <c r="BO33" s="141">
        <f t="shared" si="25"/>
        <v>0</v>
      </c>
      <c r="BP33" s="141">
        <f t="shared" si="26"/>
        <v>312857</v>
      </c>
      <c r="BQ33" s="141">
        <f t="shared" si="27"/>
        <v>77844</v>
      </c>
      <c r="BR33" s="141">
        <f t="shared" si="28"/>
        <v>44242</v>
      </c>
      <c r="BS33" s="141">
        <f t="shared" si="29"/>
        <v>0</v>
      </c>
      <c r="BT33" s="141">
        <f t="shared" si="30"/>
        <v>33602</v>
      </c>
      <c r="BU33" s="141">
        <f t="shared" si="31"/>
        <v>0</v>
      </c>
      <c r="BV33" s="141">
        <f t="shared" si="32"/>
        <v>150632</v>
      </c>
      <c r="BW33" s="141">
        <f t="shared" si="33"/>
        <v>0</v>
      </c>
      <c r="BX33" s="141">
        <f t="shared" si="34"/>
        <v>150632</v>
      </c>
      <c r="BY33" s="141">
        <f t="shared" si="35"/>
        <v>0</v>
      </c>
      <c r="BZ33" s="141">
        <f t="shared" si="36"/>
        <v>0</v>
      </c>
      <c r="CA33" s="141">
        <f t="shared" si="37"/>
        <v>84381</v>
      </c>
      <c r="CB33" s="141">
        <f t="shared" si="38"/>
        <v>0</v>
      </c>
      <c r="CC33" s="141">
        <f t="shared" si="39"/>
        <v>80348</v>
      </c>
      <c r="CD33" s="141">
        <f t="shared" si="40"/>
        <v>0</v>
      </c>
      <c r="CE33" s="141">
        <f t="shared" si="41"/>
        <v>4033</v>
      </c>
      <c r="CF33" s="141">
        <f t="shared" si="42"/>
        <v>0</v>
      </c>
      <c r="CG33" s="141">
        <f t="shared" si="43"/>
        <v>0</v>
      </c>
      <c r="CH33" s="141">
        <f t="shared" si="44"/>
        <v>36477</v>
      </c>
      <c r="CI33" s="141">
        <f t="shared" si="45"/>
        <v>362722</v>
      </c>
    </row>
    <row r="34" spans="1:87" ht="12" customHeight="1">
      <c r="A34" s="142" t="s">
        <v>116</v>
      </c>
      <c r="B34" s="140" t="s">
        <v>374</v>
      </c>
      <c r="C34" s="142" t="s">
        <v>381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/>
      <c r="L34" s="141">
        <f t="shared" si="6"/>
        <v>267716</v>
      </c>
      <c r="M34" s="141">
        <f t="shared" si="7"/>
        <v>29669</v>
      </c>
      <c r="N34" s="141">
        <v>8861</v>
      </c>
      <c r="O34" s="141">
        <v>0</v>
      </c>
      <c r="P34" s="141">
        <v>20808</v>
      </c>
      <c r="Q34" s="141">
        <v>0</v>
      </c>
      <c r="R34" s="141">
        <f t="shared" si="8"/>
        <v>114039</v>
      </c>
      <c r="S34" s="141">
        <v>0</v>
      </c>
      <c r="T34" s="141">
        <v>113665</v>
      </c>
      <c r="U34" s="141">
        <v>374</v>
      </c>
      <c r="V34" s="141">
        <v>0</v>
      </c>
      <c r="W34" s="141">
        <f t="shared" si="9"/>
        <v>124008</v>
      </c>
      <c r="X34" s="141">
        <v>59430</v>
      </c>
      <c r="Y34" s="141">
        <v>51015</v>
      </c>
      <c r="Z34" s="141">
        <v>12565</v>
      </c>
      <c r="AA34" s="141">
        <v>998</v>
      </c>
      <c r="AB34" s="141"/>
      <c r="AC34" s="141">
        <v>0</v>
      </c>
      <c r="AD34" s="141">
        <v>10072</v>
      </c>
      <c r="AE34" s="141">
        <f t="shared" si="10"/>
        <v>277788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/>
      <c r="AN34" s="141">
        <f t="shared" si="13"/>
        <v>0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/>
      <c r="BE34" s="141">
        <v>0</v>
      </c>
      <c r="BF34" s="141">
        <v>0</v>
      </c>
      <c r="BG34" s="141">
        <f t="shared" si="17"/>
        <v>0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267716</v>
      </c>
      <c r="BQ34" s="141">
        <f t="shared" si="27"/>
        <v>29669</v>
      </c>
      <c r="BR34" s="141">
        <f t="shared" si="28"/>
        <v>8861</v>
      </c>
      <c r="BS34" s="141">
        <f t="shared" si="29"/>
        <v>0</v>
      </c>
      <c r="BT34" s="141">
        <f t="shared" si="30"/>
        <v>20808</v>
      </c>
      <c r="BU34" s="141">
        <f t="shared" si="31"/>
        <v>0</v>
      </c>
      <c r="BV34" s="141">
        <f t="shared" si="32"/>
        <v>114039</v>
      </c>
      <c r="BW34" s="141">
        <f t="shared" si="33"/>
        <v>0</v>
      </c>
      <c r="BX34" s="141">
        <f t="shared" si="34"/>
        <v>113665</v>
      </c>
      <c r="BY34" s="141">
        <f t="shared" si="35"/>
        <v>374</v>
      </c>
      <c r="BZ34" s="141">
        <f t="shared" si="36"/>
        <v>0</v>
      </c>
      <c r="CA34" s="141">
        <f t="shared" si="37"/>
        <v>124008</v>
      </c>
      <c r="CB34" s="141">
        <f t="shared" si="38"/>
        <v>59430</v>
      </c>
      <c r="CC34" s="141">
        <f t="shared" si="39"/>
        <v>51015</v>
      </c>
      <c r="CD34" s="141">
        <f t="shared" si="40"/>
        <v>12565</v>
      </c>
      <c r="CE34" s="141">
        <f t="shared" si="41"/>
        <v>998</v>
      </c>
      <c r="CF34" s="141">
        <f t="shared" si="42"/>
        <v>0</v>
      </c>
      <c r="CG34" s="141">
        <f t="shared" si="43"/>
        <v>0</v>
      </c>
      <c r="CH34" s="141">
        <f t="shared" si="44"/>
        <v>10072</v>
      </c>
      <c r="CI34" s="141">
        <f t="shared" si="45"/>
        <v>277788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366</v>
      </c>
      <c r="B7" s="140" t="s">
        <v>367</v>
      </c>
      <c r="C7" s="139" t="s">
        <v>394</v>
      </c>
      <c r="D7" s="141">
        <f aca="true" t="shared" si="0" ref="D7:I7">SUM(D8:D27)</f>
        <v>1149</v>
      </c>
      <c r="E7" s="141">
        <f t="shared" si="0"/>
        <v>491457</v>
      </c>
      <c r="F7" s="141">
        <f t="shared" si="0"/>
        <v>492606</v>
      </c>
      <c r="G7" s="141">
        <f t="shared" si="0"/>
        <v>77446</v>
      </c>
      <c r="H7" s="141">
        <f t="shared" si="0"/>
        <v>1126258</v>
      </c>
      <c r="I7" s="141">
        <f t="shared" si="0"/>
        <v>1203704</v>
      </c>
      <c r="J7" s="143" t="s">
        <v>387</v>
      </c>
      <c r="K7" s="143" t="s">
        <v>387</v>
      </c>
      <c r="L7" s="141">
        <f aca="true" t="shared" si="1" ref="L7:Q7">SUM(L8:L27)</f>
        <v>1149</v>
      </c>
      <c r="M7" s="141">
        <f t="shared" si="1"/>
        <v>339000</v>
      </c>
      <c r="N7" s="141">
        <f t="shared" si="1"/>
        <v>340149</v>
      </c>
      <c r="O7" s="141">
        <f t="shared" si="1"/>
        <v>77446</v>
      </c>
      <c r="P7" s="141">
        <f t="shared" si="1"/>
        <v>867135</v>
      </c>
      <c r="Q7" s="141">
        <f t="shared" si="1"/>
        <v>944581</v>
      </c>
      <c r="R7" s="143" t="s">
        <v>387</v>
      </c>
      <c r="S7" s="143" t="s">
        <v>387</v>
      </c>
      <c r="T7" s="141">
        <f aca="true" t="shared" si="2" ref="T7:Y7">SUM(T8:T27)</f>
        <v>0</v>
      </c>
      <c r="U7" s="141">
        <f t="shared" si="2"/>
        <v>130929</v>
      </c>
      <c r="V7" s="141">
        <f t="shared" si="2"/>
        <v>130929</v>
      </c>
      <c r="W7" s="141">
        <f t="shared" si="2"/>
        <v>0</v>
      </c>
      <c r="X7" s="141">
        <f t="shared" si="2"/>
        <v>238039</v>
      </c>
      <c r="Y7" s="141">
        <f t="shared" si="2"/>
        <v>238039</v>
      </c>
      <c r="Z7" s="143" t="s">
        <v>387</v>
      </c>
      <c r="AA7" s="143" t="s">
        <v>387</v>
      </c>
      <c r="AB7" s="141">
        <f>SUM(AB8:AB27)</f>
        <v>0</v>
      </c>
      <c r="AC7" s="141">
        <f>SUM(AC8:AC27)</f>
        <v>0</v>
      </c>
      <c r="AD7" s="141">
        <f>SUM(AD8:AD27)</f>
        <v>0</v>
      </c>
      <c r="AE7" s="141"/>
      <c r="AF7" s="141"/>
      <c r="AG7" s="141"/>
      <c r="AH7" s="143" t="s">
        <v>387</v>
      </c>
      <c r="AI7" s="143" t="s">
        <v>387</v>
      </c>
      <c r="AJ7" s="141">
        <f aca="true" t="shared" si="3" ref="AJ7:AO7">SUM(AJ8:AJ27)</f>
        <v>0</v>
      </c>
      <c r="AK7" s="141">
        <f t="shared" si="3"/>
        <v>21528</v>
      </c>
      <c r="AL7" s="141">
        <f t="shared" si="3"/>
        <v>21528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387</v>
      </c>
      <c r="AQ7" s="143" t="s">
        <v>387</v>
      </c>
      <c r="AR7" s="141">
        <f aca="true" t="shared" si="4" ref="AR7:AW7">SUM(AR8:AR27)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387</v>
      </c>
      <c r="AY7" s="143" t="s">
        <v>387</v>
      </c>
      <c r="AZ7" s="141">
        <f aca="true" t="shared" si="5" ref="AZ7:BE7">SUM(AZ8:AZ27)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116</v>
      </c>
      <c r="B8" s="140" t="s">
        <v>326</v>
      </c>
      <c r="C8" s="142" t="s">
        <v>346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65070</v>
      </c>
      <c r="H8" s="141">
        <f>SUM(P8,X8,AF8,AN8,AV8,BD8)</f>
        <v>338493</v>
      </c>
      <c r="I8" s="141">
        <f>SUM(G8:H8)</f>
        <v>403563</v>
      </c>
      <c r="J8" s="143" t="s">
        <v>368</v>
      </c>
      <c r="K8" s="143" t="s">
        <v>375</v>
      </c>
      <c r="L8" s="141">
        <v>0</v>
      </c>
      <c r="M8" s="141">
        <v>0</v>
      </c>
      <c r="N8" s="141">
        <f>SUM(L8,+M8)</f>
        <v>0</v>
      </c>
      <c r="O8" s="141">
        <v>65070</v>
      </c>
      <c r="P8" s="141">
        <v>338493</v>
      </c>
      <c r="Q8" s="141">
        <f>SUM(O8,+P8)</f>
        <v>403563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116</v>
      </c>
      <c r="B9" s="140" t="s">
        <v>327</v>
      </c>
      <c r="C9" s="142" t="s">
        <v>347</v>
      </c>
      <c r="D9" s="141">
        <f aca="true" t="shared" si="6" ref="D9:D27">SUM(L9,T9,AB9,AJ9,AR9,AZ9)</f>
        <v>0</v>
      </c>
      <c r="E9" s="141">
        <f aca="true" t="shared" si="7" ref="E9:E27">SUM(M9,U9,AC9,AK9,AS9,BA9)</f>
        <v>0</v>
      </c>
      <c r="F9" s="141">
        <f aca="true" t="shared" si="8" ref="F9:F27">SUM(D9:E9)</f>
        <v>0</v>
      </c>
      <c r="G9" s="141">
        <f aca="true" t="shared" si="9" ref="G9:G27">SUM(O9,W9,AE9,AM9,AU9,BC9)</f>
        <v>0</v>
      </c>
      <c r="H9" s="141">
        <f aca="true" t="shared" si="10" ref="H9:H27">SUM(P9,X9,AF9,AN9,AV9,BD9)</f>
        <v>0</v>
      </c>
      <c r="I9" s="141">
        <f aca="true" t="shared" si="11" ref="I9:I27">SUM(G9:H9)</f>
        <v>0</v>
      </c>
      <c r="J9" s="143"/>
      <c r="K9" s="143"/>
      <c r="L9" s="141">
        <v>0</v>
      </c>
      <c r="M9" s="141">
        <v>0</v>
      </c>
      <c r="N9" s="141">
        <f aca="true" t="shared" si="12" ref="N9:N27">SUM(L9,+M9)</f>
        <v>0</v>
      </c>
      <c r="O9" s="141">
        <v>0</v>
      </c>
      <c r="P9" s="141">
        <v>0</v>
      </c>
      <c r="Q9" s="141">
        <f aca="true" t="shared" si="13" ref="Q9:Q27">SUM(O9,+P9)</f>
        <v>0</v>
      </c>
      <c r="R9" s="143"/>
      <c r="S9" s="143"/>
      <c r="T9" s="141">
        <v>0</v>
      </c>
      <c r="U9" s="141">
        <v>0</v>
      </c>
      <c r="V9" s="141">
        <f aca="true" t="shared" si="14" ref="V9:V27">+SUM(T9,U9)</f>
        <v>0</v>
      </c>
      <c r="W9" s="141">
        <v>0</v>
      </c>
      <c r="X9" s="141">
        <v>0</v>
      </c>
      <c r="Y9" s="141">
        <f aca="true" t="shared" si="15" ref="Y9:Y27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27">+SUM(AB9,AC9)</f>
        <v>0</v>
      </c>
      <c r="AE9" s="141">
        <v>0</v>
      </c>
      <c r="AF9" s="141">
        <v>0</v>
      </c>
      <c r="AG9" s="141">
        <f aca="true" t="shared" si="17" ref="AG9:AG27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27">SUM(AJ9,+AK9)</f>
        <v>0</v>
      </c>
      <c r="AM9" s="141">
        <v>0</v>
      </c>
      <c r="AN9" s="141">
        <v>0</v>
      </c>
      <c r="AO9" s="141">
        <f aca="true" t="shared" si="19" ref="AO9:AO27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27">SUM(AR9,+AS9)</f>
        <v>0</v>
      </c>
      <c r="AU9" s="141">
        <v>0</v>
      </c>
      <c r="AV9" s="141">
        <v>0</v>
      </c>
      <c r="AW9" s="141">
        <f aca="true" t="shared" si="21" ref="AW9:AW27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27">SUM(AZ9,BA9)</f>
        <v>0</v>
      </c>
      <c r="BC9" s="141">
        <v>0</v>
      </c>
      <c r="BD9" s="141">
        <v>0</v>
      </c>
      <c r="BE9" s="141">
        <f aca="true" t="shared" si="23" ref="BE9:BE27">SUM(BC9,+BD9)</f>
        <v>0</v>
      </c>
    </row>
    <row r="10" spans="1:57" ht="12" customHeight="1">
      <c r="A10" s="142" t="s">
        <v>116</v>
      </c>
      <c r="B10" s="140" t="s">
        <v>328</v>
      </c>
      <c r="C10" s="142" t="s">
        <v>348</v>
      </c>
      <c r="D10" s="141">
        <f t="shared" si="6"/>
        <v>0</v>
      </c>
      <c r="E10" s="141">
        <f t="shared" si="7"/>
        <v>34139</v>
      </c>
      <c r="F10" s="141">
        <f t="shared" si="8"/>
        <v>34139</v>
      </c>
      <c r="G10" s="141">
        <f t="shared" si="9"/>
        <v>0</v>
      </c>
      <c r="H10" s="141">
        <f t="shared" si="10"/>
        <v>190550</v>
      </c>
      <c r="I10" s="141">
        <f t="shared" si="11"/>
        <v>190550</v>
      </c>
      <c r="J10" s="143" t="s">
        <v>373</v>
      </c>
      <c r="K10" s="143" t="s">
        <v>380</v>
      </c>
      <c r="L10" s="141">
        <v>0</v>
      </c>
      <c r="M10" s="141">
        <v>34139</v>
      </c>
      <c r="N10" s="141">
        <f t="shared" si="12"/>
        <v>34139</v>
      </c>
      <c r="O10" s="141">
        <v>0</v>
      </c>
      <c r="P10" s="141">
        <v>190550</v>
      </c>
      <c r="Q10" s="141">
        <f t="shared" si="13"/>
        <v>190550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116</v>
      </c>
      <c r="B11" s="140" t="s">
        <v>329</v>
      </c>
      <c r="C11" s="142" t="s">
        <v>349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98663</v>
      </c>
      <c r="I11" s="141">
        <f t="shared" si="11"/>
        <v>98663</v>
      </c>
      <c r="J11" s="143" t="s">
        <v>382</v>
      </c>
      <c r="K11" s="143" t="s">
        <v>383</v>
      </c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98663</v>
      </c>
      <c r="Q11" s="141">
        <f t="shared" si="13"/>
        <v>98663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116</v>
      </c>
      <c r="B12" s="140" t="s">
        <v>330</v>
      </c>
      <c r="C12" s="142" t="s">
        <v>350</v>
      </c>
      <c r="D12" s="141">
        <f t="shared" si="6"/>
        <v>0</v>
      </c>
      <c r="E12" s="141">
        <f t="shared" si="7"/>
        <v>0</v>
      </c>
      <c r="F12" s="141">
        <f t="shared" si="8"/>
        <v>0</v>
      </c>
      <c r="G12" s="141">
        <f t="shared" si="9"/>
        <v>0</v>
      </c>
      <c r="H12" s="141">
        <f t="shared" si="10"/>
        <v>0</v>
      </c>
      <c r="I12" s="141">
        <f t="shared" si="11"/>
        <v>0</v>
      </c>
      <c r="J12" s="143"/>
      <c r="K12" s="143"/>
      <c r="L12" s="141">
        <v>0</v>
      </c>
      <c r="M12" s="141">
        <v>0</v>
      </c>
      <c r="N12" s="141">
        <f t="shared" si="12"/>
        <v>0</v>
      </c>
      <c r="O12" s="141">
        <v>0</v>
      </c>
      <c r="P12" s="141">
        <v>0</v>
      </c>
      <c r="Q12" s="141">
        <f t="shared" si="13"/>
        <v>0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116</v>
      </c>
      <c r="B13" s="140" t="s">
        <v>331</v>
      </c>
      <c r="C13" s="142" t="s">
        <v>351</v>
      </c>
      <c r="D13" s="141">
        <f t="shared" si="6"/>
        <v>0</v>
      </c>
      <c r="E13" s="141">
        <f t="shared" si="7"/>
        <v>0</v>
      </c>
      <c r="F13" s="141">
        <f t="shared" si="8"/>
        <v>0</v>
      </c>
      <c r="G13" s="141">
        <f t="shared" si="9"/>
        <v>0</v>
      </c>
      <c r="H13" s="141">
        <f t="shared" si="10"/>
        <v>0</v>
      </c>
      <c r="I13" s="141">
        <f t="shared" si="11"/>
        <v>0</v>
      </c>
      <c r="J13" s="143"/>
      <c r="K13" s="143"/>
      <c r="L13" s="141">
        <v>0</v>
      </c>
      <c r="M13" s="141">
        <v>0</v>
      </c>
      <c r="N13" s="141">
        <f t="shared" si="12"/>
        <v>0</v>
      </c>
      <c r="O13" s="141">
        <v>0</v>
      </c>
      <c r="P13" s="141">
        <v>0</v>
      </c>
      <c r="Q13" s="141">
        <f t="shared" si="13"/>
        <v>0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116</v>
      </c>
      <c r="B14" s="140" t="s">
        <v>332</v>
      </c>
      <c r="C14" s="142" t="s">
        <v>352</v>
      </c>
      <c r="D14" s="141">
        <f t="shared" si="6"/>
        <v>0</v>
      </c>
      <c r="E14" s="141">
        <f t="shared" si="7"/>
        <v>35200</v>
      </c>
      <c r="F14" s="141">
        <f t="shared" si="8"/>
        <v>35200</v>
      </c>
      <c r="G14" s="141">
        <f t="shared" si="9"/>
        <v>0</v>
      </c>
      <c r="H14" s="141">
        <f t="shared" si="10"/>
        <v>119186</v>
      </c>
      <c r="I14" s="141">
        <f t="shared" si="11"/>
        <v>119186</v>
      </c>
      <c r="J14" s="143" t="s">
        <v>374</v>
      </c>
      <c r="K14" s="143" t="s">
        <v>381</v>
      </c>
      <c r="L14" s="141">
        <v>0</v>
      </c>
      <c r="M14" s="141">
        <v>35200</v>
      </c>
      <c r="N14" s="141">
        <f t="shared" si="12"/>
        <v>35200</v>
      </c>
      <c r="O14" s="141">
        <v>0</v>
      </c>
      <c r="P14" s="141">
        <v>0</v>
      </c>
      <c r="Q14" s="141">
        <f t="shared" si="13"/>
        <v>0</v>
      </c>
      <c r="R14" s="143" t="s">
        <v>370</v>
      </c>
      <c r="S14" s="143" t="s">
        <v>377</v>
      </c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119186</v>
      </c>
      <c r="Y14" s="141">
        <f t="shared" si="15"/>
        <v>119186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116</v>
      </c>
      <c r="B15" s="140" t="s">
        <v>333</v>
      </c>
      <c r="C15" s="142" t="s">
        <v>353</v>
      </c>
      <c r="D15" s="141">
        <f t="shared" si="6"/>
        <v>0</v>
      </c>
      <c r="E15" s="141">
        <f t="shared" si="7"/>
        <v>152457</v>
      </c>
      <c r="F15" s="141">
        <f t="shared" si="8"/>
        <v>152457</v>
      </c>
      <c r="G15" s="141">
        <f t="shared" si="9"/>
        <v>0</v>
      </c>
      <c r="H15" s="141">
        <f t="shared" si="10"/>
        <v>86532</v>
      </c>
      <c r="I15" s="141">
        <f t="shared" si="11"/>
        <v>86532</v>
      </c>
      <c r="J15" s="143" t="s">
        <v>369</v>
      </c>
      <c r="K15" s="143" t="s">
        <v>376</v>
      </c>
      <c r="L15" s="141">
        <v>0</v>
      </c>
      <c r="M15" s="141">
        <v>0</v>
      </c>
      <c r="N15" s="141">
        <f t="shared" si="12"/>
        <v>0</v>
      </c>
      <c r="O15" s="141">
        <v>0</v>
      </c>
      <c r="P15" s="141">
        <v>65448</v>
      </c>
      <c r="Q15" s="141">
        <f t="shared" si="13"/>
        <v>65448</v>
      </c>
      <c r="R15" s="143" t="s">
        <v>372</v>
      </c>
      <c r="S15" s="143" t="s">
        <v>379</v>
      </c>
      <c r="T15" s="141">
        <v>0</v>
      </c>
      <c r="U15" s="141">
        <v>130929</v>
      </c>
      <c r="V15" s="141">
        <f t="shared" si="14"/>
        <v>130929</v>
      </c>
      <c r="W15" s="141">
        <v>0</v>
      </c>
      <c r="X15" s="141">
        <v>0</v>
      </c>
      <c r="Y15" s="141">
        <f t="shared" si="15"/>
        <v>0</v>
      </c>
      <c r="Z15" s="143" t="s">
        <v>370</v>
      </c>
      <c r="AA15" s="141" t="s">
        <v>386</v>
      </c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21084</v>
      </c>
      <c r="AG15" s="141">
        <f t="shared" si="17"/>
        <v>21084</v>
      </c>
      <c r="AH15" s="143" t="s">
        <v>374</v>
      </c>
      <c r="AI15" s="143" t="s">
        <v>381</v>
      </c>
      <c r="AJ15" s="141">
        <v>0</v>
      </c>
      <c r="AK15" s="141">
        <v>21528</v>
      </c>
      <c r="AL15" s="141">
        <f t="shared" si="18"/>
        <v>21528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116</v>
      </c>
      <c r="B16" s="140" t="s">
        <v>334</v>
      </c>
      <c r="C16" s="142" t="s">
        <v>354</v>
      </c>
      <c r="D16" s="141">
        <f t="shared" si="6"/>
        <v>0</v>
      </c>
      <c r="E16" s="141">
        <f t="shared" si="7"/>
        <v>0</v>
      </c>
      <c r="F16" s="141">
        <f t="shared" si="8"/>
        <v>0</v>
      </c>
      <c r="G16" s="141">
        <f t="shared" si="9"/>
        <v>0</v>
      </c>
      <c r="H16" s="141">
        <f t="shared" si="10"/>
        <v>0</v>
      </c>
      <c r="I16" s="141">
        <f t="shared" si="11"/>
        <v>0</v>
      </c>
      <c r="J16" s="143"/>
      <c r="K16" s="143"/>
      <c r="L16" s="141">
        <v>0</v>
      </c>
      <c r="M16" s="141">
        <v>0</v>
      </c>
      <c r="N16" s="141">
        <f t="shared" si="12"/>
        <v>0</v>
      </c>
      <c r="O16" s="141">
        <v>0</v>
      </c>
      <c r="P16" s="141">
        <v>0</v>
      </c>
      <c r="Q16" s="141">
        <f t="shared" si="13"/>
        <v>0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116</v>
      </c>
      <c r="B17" s="140" t="s">
        <v>335</v>
      </c>
      <c r="C17" s="142" t="s">
        <v>355</v>
      </c>
      <c r="D17" s="141">
        <f t="shared" si="6"/>
        <v>0</v>
      </c>
      <c r="E17" s="141">
        <f t="shared" si="7"/>
        <v>0</v>
      </c>
      <c r="F17" s="141">
        <f t="shared" si="8"/>
        <v>0</v>
      </c>
      <c r="G17" s="141">
        <f t="shared" si="9"/>
        <v>0</v>
      </c>
      <c r="H17" s="141">
        <f t="shared" si="10"/>
        <v>0</v>
      </c>
      <c r="I17" s="141">
        <f t="shared" si="11"/>
        <v>0</v>
      </c>
      <c r="J17" s="143"/>
      <c r="K17" s="143"/>
      <c r="L17" s="141">
        <v>0</v>
      </c>
      <c r="M17" s="141">
        <v>0</v>
      </c>
      <c r="N17" s="141">
        <f t="shared" si="12"/>
        <v>0</v>
      </c>
      <c r="O17" s="141">
        <v>0</v>
      </c>
      <c r="P17" s="141">
        <v>0</v>
      </c>
      <c r="Q17" s="141">
        <f t="shared" si="13"/>
        <v>0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116</v>
      </c>
      <c r="B18" s="140" t="s">
        <v>336</v>
      </c>
      <c r="C18" s="142" t="s">
        <v>356</v>
      </c>
      <c r="D18" s="141">
        <f t="shared" si="6"/>
        <v>0</v>
      </c>
      <c r="E18" s="141">
        <f t="shared" si="7"/>
        <v>0</v>
      </c>
      <c r="F18" s="141">
        <f t="shared" si="8"/>
        <v>0</v>
      </c>
      <c r="G18" s="141">
        <f t="shared" si="9"/>
        <v>7714</v>
      </c>
      <c r="H18" s="141">
        <f t="shared" si="10"/>
        <v>40126</v>
      </c>
      <c r="I18" s="141">
        <f t="shared" si="11"/>
        <v>47840</v>
      </c>
      <c r="J18" s="143" t="s">
        <v>368</v>
      </c>
      <c r="K18" s="143" t="s">
        <v>375</v>
      </c>
      <c r="L18" s="141">
        <v>0</v>
      </c>
      <c r="M18" s="141">
        <v>0</v>
      </c>
      <c r="N18" s="141">
        <f t="shared" si="12"/>
        <v>0</v>
      </c>
      <c r="O18" s="141">
        <v>7714</v>
      </c>
      <c r="P18" s="141">
        <v>40126</v>
      </c>
      <c r="Q18" s="141">
        <f t="shared" si="13"/>
        <v>47840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116</v>
      </c>
      <c r="B19" s="140" t="s">
        <v>337</v>
      </c>
      <c r="C19" s="142" t="s">
        <v>357</v>
      </c>
      <c r="D19" s="141">
        <f t="shared" si="6"/>
        <v>0</v>
      </c>
      <c r="E19" s="141">
        <f t="shared" si="7"/>
        <v>0</v>
      </c>
      <c r="F19" s="141">
        <f t="shared" si="8"/>
        <v>0</v>
      </c>
      <c r="G19" s="141">
        <f t="shared" si="9"/>
        <v>0</v>
      </c>
      <c r="H19" s="141">
        <f t="shared" si="10"/>
        <v>0</v>
      </c>
      <c r="I19" s="141">
        <f t="shared" si="11"/>
        <v>0</v>
      </c>
      <c r="J19" s="143"/>
      <c r="K19" s="143"/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0</v>
      </c>
      <c r="Q19" s="141">
        <f t="shared" si="13"/>
        <v>0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116</v>
      </c>
      <c r="B20" s="140" t="s">
        <v>338</v>
      </c>
      <c r="C20" s="142" t="s">
        <v>358</v>
      </c>
      <c r="D20" s="141">
        <f t="shared" si="6"/>
        <v>0</v>
      </c>
      <c r="E20" s="141">
        <f t="shared" si="7"/>
        <v>0</v>
      </c>
      <c r="F20" s="141">
        <f t="shared" si="8"/>
        <v>0</v>
      </c>
      <c r="G20" s="141">
        <f t="shared" si="9"/>
        <v>0</v>
      </c>
      <c r="H20" s="141">
        <f t="shared" si="10"/>
        <v>0</v>
      </c>
      <c r="I20" s="141">
        <f t="shared" si="11"/>
        <v>0</v>
      </c>
      <c r="J20" s="143"/>
      <c r="K20" s="143"/>
      <c r="L20" s="141">
        <v>0</v>
      </c>
      <c r="M20" s="141">
        <v>0</v>
      </c>
      <c r="N20" s="141">
        <f t="shared" si="12"/>
        <v>0</v>
      </c>
      <c r="O20" s="141">
        <v>0</v>
      </c>
      <c r="P20" s="141">
        <v>0</v>
      </c>
      <c r="Q20" s="141">
        <f t="shared" si="13"/>
        <v>0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116</v>
      </c>
      <c r="B21" s="140" t="s">
        <v>339</v>
      </c>
      <c r="C21" s="142" t="s">
        <v>359</v>
      </c>
      <c r="D21" s="141">
        <f t="shared" si="6"/>
        <v>0</v>
      </c>
      <c r="E21" s="141">
        <f t="shared" si="7"/>
        <v>107333</v>
      </c>
      <c r="F21" s="141">
        <f t="shared" si="8"/>
        <v>107333</v>
      </c>
      <c r="G21" s="141">
        <f t="shared" si="9"/>
        <v>0</v>
      </c>
      <c r="H21" s="141">
        <f t="shared" si="10"/>
        <v>85736</v>
      </c>
      <c r="I21" s="141">
        <f t="shared" si="11"/>
        <v>85736</v>
      </c>
      <c r="J21" s="143" t="s">
        <v>372</v>
      </c>
      <c r="K21" s="143" t="s">
        <v>379</v>
      </c>
      <c r="L21" s="141">
        <v>0</v>
      </c>
      <c r="M21" s="141">
        <v>107333</v>
      </c>
      <c r="N21" s="141">
        <f t="shared" si="12"/>
        <v>107333</v>
      </c>
      <c r="O21" s="141">
        <v>0</v>
      </c>
      <c r="P21" s="141">
        <v>0</v>
      </c>
      <c r="Q21" s="141">
        <f t="shared" si="13"/>
        <v>0</v>
      </c>
      <c r="R21" s="143" t="s">
        <v>369</v>
      </c>
      <c r="S21" s="143" t="s">
        <v>376</v>
      </c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85736</v>
      </c>
      <c r="Y21" s="141">
        <f t="shared" si="15"/>
        <v>85736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116</v>
      </c>
      <c r="B22" s="140" t="s">
        <v>340</v>
      </c>
      <c r="C22" s="142" t="s">
        <v>360</v>
      </c>
      <c r="D22" s="141">
        <f t="shared" si="6"/>
        <v>0</v>
      </c>
      <c r="E22" s="141">
        <f t="shared" si="7"/>
        <v>6400</v>
      </c>
      <c r="F22" s="141">
        <f t="shared" si="8"/>
        <v>6400</v>
      </c>
      <c r="G22" s="141">
        <f t="shared" si="9"/>
        <v>4662</v>
      </c>
      <c r="H22" s="141">
        <f t="shared" si="10"/>
        <v>26490</v>
      </c>
      <c r="I22" s="141">
        <f t="shared" si="11"/>
        <v>31152</v>
      </c>
      <c r="J22" s="143" t="s">
        <v>368</v>
      </c>
      <c r="K22" s="143" t="s">
        <v>384</v>
      </c>
      <c r="L22" s="141">
        <v>0</v>
      </c>
      <c r="M22" s="141">
        <v>6400</v>
      </c>
      <c r="N22" s="141">
        <f t="shared" si="12"/>
        <v>6400</v>
      </c>
      <c r="O22" s="141">
        <v>4662</v>
      </c>
      <c r="P22" s="141">
        <v>24253</v>
      </c>
      <c r="Q22" s="141">
        <f t="shared" si="13"/>
        <v>28915</v>
      </c>
      <c r="R22" s="143" t="s">
        <v>370</v>
      </c>
      <c r="S22" s="143" t="s">
        <v>385</v>
      </c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2237</v>
      </c>
      <c r="Y22" s="141">
        <f t="shared" si="15"/>
        <v>2237</v>
      </c>
      <c r="Z22" s="143" t="s">
        <v>374</v>
      </c>
      <c r="AA22" s="141" t="s">
        <v>381</v>
      </c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116</v>
      </c>
      <c r="B23" s="140" t="s">
        <v>341</v>
      </c>
      <c r="C23" s="142" t="s">
        <v>361</v>
      </c>
      <c r="D23" s="141">
        <f t="shared" si="6"/>
        <v>0</v>
      </c>
      <c r="E23" s="141">
        <f t="shared" si="7"/>
        <v>94713</v>
      </c>
      <c r="F23" s="141">
        <f t="shared" si="8"/>
        <v>94713</v>
      </c>
      <c r="G23" s="141">
        <f t="shared" si="9"/>
        <v>0</v>
      </c>
      <c r="H23" s="141">
        <f t="shared" si="10"/>
        <v>30880</v>
      </c>
      <c r="I23" s="141">
        <f t="shared" si="11"/>
        <v>30880</v>
      </c>
      <c r="J23" s="143" t="s">
        <v>374</v>
      </c>
      <c r="K23" s="143" t="s">
        <v>381</v>
      </c>
      <c r="L23" s="141">
        <v>0</v>
      </c>
      <c r="M23" s="141">
        <v>94713</v>
      </c>
      <c r="N23" s="141">
        <f t="shared" si="12"/>
        <v>94713</v>
      </c>
      <c r="O23" s="141">
        <v>0</v>
      </c>
      <c r="P23" s="141">
        <v>0</v>
      </c>
      <c r="Q23" s="141">
        <f t="shared" si="13"/>
        <v>0</v>
      </c>
      <c r="R23" s="143" t="s">
        <v>370</v>
      </c>
      <c r="S23" s="143" t="s">
        <v>386</v>
      </c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30880</v>
      </c>
      <c r="Y23" s="141">
        <f t="shared" si="15"/>
        <v>30880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116</v>
      </c>
      <c r="B24" s="140" t="s">
        <v>342</v>
      </c>
      <c r="C24" s="142" t="s">
        <v>362</v>
      </c>
      <c r="D24" s="141">
        <f t="shared" si="6"/>
        <v>0</v>
      </c>
      <c r="E24" s="141">
        <f t="shared" si="7"/>
        <v>0</v>
      </c>
      <c r="F24" s="141">
        <f t="shared" si="8"/>
        <v>0</v>
      </c>
      <c r="G24" s="141">
        <f t="shared" si="9"/>
        <v>0</v>
      </c>
      <c r="H24" s="141">
        <f t="shared" si="10"/>
        <v>55920</v>
      </c>
      <c r="I24" s="141">
        <f t="shared" si="11"/>
        <v>55920</v>
      </c>
      <c r="J24" s="143" t="s">
        <v>382</v>
      </c>
      <c r="K24" s="143" t="s">
        <v>378</v>
      </c>
      <c r="L24" s="141">
        <v>0</v>
      </c>
      <c r="M24" s="141">
        <v>0</v>
      </c>
      <c r="N24" s="141">
        <f t="shared" si="12"/>
        <v>0</v>
      </c>
      <c r="O24" s="141">
        <v>0</v>
      </c>
      <c r="P24" s="141">
        <v>55920</v>
      </c>
      <c r="Q24" s="141">
        <f t="shared" si="13"/>
        <v>55920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116</v>
      </c>
      <c r="B25" s="140" t="s">
        <v>343</v>
      </c>
      <c r="C25" s="142" t="s">
        <v>363</v>
      </c>
      <c r="D25" s="141">
        <f t="shared" si="6"/>
        <v>1149</v>
      </c>
      <c r="E25" s="141">
        <f t="shared" si="7"/>
        <v>15891</v>
      </c>
      <c r="F25" s="141">
        <f t="shared" si="8"/>
        <v>17040</v>
      </c>
      <c r="G25" s="141">
        <f t="shared" si="9"/>
        <v>0</v>
      </c>
      <c r="H25" s="141">
        <f t="shared" si="10"/>
        <v>16192</v>
      </c>
      <c r="I25" s="141">
        <f t="shared" si="11"/>
        <v>16192</v>
      </c>
      <c r="J25" s="143" t="s">
        <v>373</v>
      </c>
      <c r="K25" s="143"/>
      <c r="L25" s="141">
        <v>1149</v>
      </c>
      <c r="M25" s="141">
        <v>15891</v>
      </c>
      <c r="N25" s="141">
        <f t="shared" si="12"/>
        <v>17040</v>
      </c>
      <c r="O25" s="141">
        <v>0</v>
      </c>
      <c r="P25" s="141">
        <v>16192</v>
      </c>
      <c r="Q25" s="141">
        <f t="shared" si="13"/>
        <v>16192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116</v>
      </c>
      <c r="B26" s="140" t="s">
        <v>344</v>
      </c>
      <c r="C26" s="142" t="s">
        <v>364</v>
      </c>
      <c r="D26" s="141">
        <f t="shared" si="6"/>
        <v>0</v>
      </c>
      <c r="E26" s="141">
        <f t="shared" si="7"/>
        <v>45324</v>
      </c>
      <c r="F26" s="141">
        <f t="shared" si="8"/>
        <v>45324</v>
      </c>
      <c r="G26" s="141">
        <f t="shared" si="9"/>
        <v>0</v>
      </c>
      <c r="H26" s="141">
        <f t="shared" si="10"/>
        <v>37490</v>
      </c>
      <c r="I26" s="141">
        <f t="shared" si="11"/>
        <v>37490</v>
      </c>
      <c r="J26" s="143"/>
      <c r="K26" s="143"/>
      <c r="L26" s="141">
        <v>0</v>
      </c>
      <c r="M26" s="141">
        <v>45324</v>
      </c>
      <c r="N26" s="141">
        <f t="shared" si="12"/>
        <v>45324</v>
      </c>
      <c r="O26" s="141">
        <v>0</v>
      </c>
      <c r="P26" s="141">
        <v>37490</v>
      </c>
      <c r="Q26" s="141">
        <f t="shared" si="13"/>
        <v>37490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116</v>
      </c>
      <c r="B27" s="140" t="s">
        <v>345</v>
      </c>
      <c r="C27" s="142" t="s">
        <v>365</v>
      </c>
      <c r="D27" s="141">
        <f t="shared" si="6"/>
        <v>0</v>
      </c>
      <c r="E27" s="141">
        <f t="shared" si="7"/>
        <v>0</v>
      </c>
      <c r="F27" s="141">
        <f t="shared" si="8"/>
        <v>0</v>
      </c>
      <c r="G27" s="141">
        <f t="shared" si="9"/>
        <v>0</v>
      </c>
      <c r="H27" s="141">
        <f t="shared" si="10"/>
        <v>0</v>
      </c>
      <c r="I27" s="141">
        <f t="shared" si="11"/>
        <v>0</v>
      </c>
      <c r="J27" s="143"/>
      <c r="K27" s="143"/>
      <c r="L27" s="141">
        <v>0</v>
      </c>
      <c r="M27" s="141">
        <v>0</v>
      </c>
      <c r="N27" s="141">
        <f t="shared" si="12"/>
        <v>0</v>
      </c>
      <c r="O27" s="141">
        <v>0</v>
      </c>
      <c r="P27" s="141">
        <v>0</v>
      </c>
      <c r="Q27" s="141">
        <f t="shared" si="13"/>
        <v>0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391</v>
      </c>
      <c r="B7" s="140" t="s">
        <v>389</v>
      </c>
      <c r="C7" s="139" t="s">
        <v>390</v>
      </c>
      <c r="D7" s="141">
        <f>SUM(D8:D14)</f>
        <v>538416</v>
      </c>
      <c r="E7" s="141">
        <f>SUM(E8:E14)</f>
        <v>1192294</v>
      </c>
      <c r="F7" s="144"/>
      <c r="G7" s="143" t="s">
        <v>387</v>
      </c>
      <c r="H7" s="141">
        <f>SUM(H8:H14)</f>
        <v>317715</v>
      </c>
      <c r="I7" s="141">
        <f>SUM(I8:I14)</f>
        <v>862775</v>
      </c>
      <c r="J7" s="144"/>
      <c r="K7" s="143" t="s">
        <v>387</v>
      </c>
      <c r="L7" s="141">
        <f>SUM(L8:L14)</f>
        <v>142992</v>
      </c>
      <c r="M7" s="141">
        <f>SUM(M8:M14)</f>
        <v>240805</v>
      </c>
      <c r="N7" s="144"/>
      <c r="O7" s="143" t="s">
        <v>387</v>
      </c>
      <c r="P7" s="141">
        <f>SUM(P8:P14)</f>
        <v>68564</v>
      </c>
      <c r="Q7" s="141">
        <f>SUM(Q8:Q14)</f>
        <v>86477</v>
      </c>
      <c r="R7" s="144"/>
      <c r="S7" s="143" t="s">
        <v>387</v>
      </c>
      <c r="T7" s="141">
        <f>SUM(T8:T14)</f>
        <v>9145</v>
      </c>
      <c r="U7" s="141">
        <f>SUM(U8:U14)</f>
        <v>2237</v>
      </c>
      <c r="V7" s="144"/>
      <c r="W7" s="143" t="s">
        <v>387</v>
      </c>
      <c r="X7" s="141">
        <f>SUM(X8:X14)</f>
        <v>0</v>
      </c>
      <c r="Y7" s="141">
        <f>SUM(Y8:Y14)</f>
        <v>0</v>
      </c>
      <c r="Z7" s="144"/>
      <c r="AA7" s="143" t="s">
        <v>387</v>
      </c>
      <c r="AB7" s="141">
        <f>SUM(AB8:AB14)</f>
        <v>0</v>
      </c>
      <c r="AC7" s="141">
        <f>SUM(AC8:AC14)</f>
        <v>0</v>
      </c>
      <c r="AD7" s="144"/>
      <c r="AE7" s="143" t="s">
        <v>387</v>
      </c>
      <c r="AF7" s="141">
        <f>SUM(AF8:AF14)</f>
        <v>0</v>
      </c>
      <c r="AG7" s="141">
        <f>SUM(AG8:AG14)</f>
        <v>0</v>
      </c>
      <c r="AH7" s="144"/>
      <c r="AI7" s="143" t="s">
        <v>387</v>
      </c>
      <c r="AJ7" s="141">
        <f>SUM(AJ8:AJ14)</f>
        <v>0</v>
      </c>
      <c r="AK7" s="141">
        <f>SUM(AK8:AK14)</f>
        <v>0</v>
      </c>
      <c r="AL7" s="144"/>
      <c r="AM7" s="143" t="s">
        <v>387</v>
      </c>
      <c r="AN7" s="141">
        <f>SUM(AN8:AN14)</f>
        <v>0</v>
      </c>
      <c r="AO7" s="141">
        <f>SUM(AO8:AO14)</f>
        <v>0</v>
      </c>
      <c r="AP7" s="144"/>
      <c r="AQ7" s="143" t="s">
        <v>387</v>
      </c>
      <c r="AR7" s="141">
        <f>SUM(AR8:AR14)</f>
        <v>0</v>
      </c>
      <c r="AS7" s="141">
        <f>SUM(AS8:AS14)</f>
        <v>0</v>
      </c>
      <c r="AT7" s="144"/>
      <c r="AU7" s="143" t="s">
        <v>387</v>
      </c>
      <c r="AV7" s="141">
        <f>SUM(AV8:AV14)</f>
        <v>0</v>
      </c>
      <c r="AW7" s="141">
        <f>SUM(AW8:AW14)</f>
        <v>0</v>
      </c>
      <c r="AX7" s="144"/>
      <c r="AY7" s="143" t="s">
        <v>387</v>
      </c>
      <c r="AZ7" s="141">
        <f>SUM(AZ8:AZ14)</f>
        <v>0</v>
      </c>
      <c r="BA7" s="141">
        <f>SUM(BA8:BA14)</f>
        <v>0</v>
      </c>
      <c r="BB7" s="144"/>
      <c r="BC7" s="143" t="s">
        <v>387</v>
      </c>
      <c r="BD7" s="141">
        <f>SUM(BD8:BD14)</f>
        <v>0</v>
      </c>
      <c r="BE7" s="141">
        <f>SUM(BE8:BE14)</f>
        <v>0</v>
      </c>
      <c r="BF7" s="144"/>
      <c r="BG7" s="143" t="s">
        <v>387</v>
      </c>
      <c r="BH7" s="141">
        <f>SUM(BH8:BH14)</f>
        <v>0</v>
      </c>
      <c r="BI7" s="141">
        <f>SUM(BI8:BI14)</f>
        <v>0</v>
      </c>
      <c r="BJ7" s="144"/>
      <c r="BK7" s="143" t="s">
        <v>387</v>
      </c>
      <c r="BL7" s="141">
        <f>SUM(BL8:BL14)</f>
        <v>0</v>
      </c>
      <c r="BM7" s="141">
        <f>SUM(BM8:BM14)</f>
        <v>0</v>
      </c>
      <c r="BN7" s="144"/>
      <c r="BO7" s="143" t="s">
        <v>387</v>
      </c>
      <c r="BP7" s="141">
        <f>SUM(BP8:BP14)</f>
        <v>0</v>
      </c>
      <c r="BQ7" s="141">
        <f>SUM(BQ8:BQ14)</f>
        <v>0</v>
      </c>
      <c r="BR7" s="144"/>
      <c r="BS7" s="143" t="s">
        <v>387</v>
      </c>
      <c r="BT7" s="141">
        <f>SUM(BT8:BT14)</f>
        <v>0</v>
      </c>
      <c r="BU7" s="141">
        <f>SUM(BU8:BU14)</f>
        <v>0</v>
      </c>
      <c r="BV7" s="144"/>
      <c r="BW7" s="143" t="s">
        <v>387</v>
      </c>
      <c r="BX7" s="141">
        <f>SUM(BX8:BX14)</f>
        <v>0</v>
      </c>
      <c r="BY7" s="141">
        <f>SUM(BY8:BY14)</f>
        <v>0</v>
      </c>
      <c r="BZ7" s="144"/>
      <c r="CA7" s="143" t="s">
        <v>387</v>
      </c>
      <c r="CB7" s="141">
        <f>SUM(CB8:CB14)</f>
        <v>0</v>
      </c>
      <c r="CC7" s="141">
        <f>SUM(CC8:CC14)</f>
        <v>0</v>
      </c>
      <c r="CD7" s="144"/>
      <c r="CE7" s="143" t="s">
        <v>387</v>
      </c>
      <c r="CF7" s="141">
        <f>SUM(CF8:CF14)</f>
        <v>0</v>
      </c>
      <c r="CG7" s="141">
        <f>SUM(CG8:CG14)</f>
        <v>0</v>
      </c>
      <c r="CH7" s="144"/>
      <c r="CI7" s="143" t="s">
        <v>387</v>
      </c>
      <c r="CJ7" s="141">
        <f>SUM(CJ8:CJ14)</f>
        <v>0</v>
      </c>
      <c r="CK7" s="141">
        <f>SUM(CK8:CK14)</f>
        <v>0</v>
      </c>
      <c r="CL7" s="144"/>
      <c r="CM7" s="143" t="s">
        <v>387</v>
      </c>
      <c r="CN7" s="141">
        <f>SUM(CN8:CN14)</f>
        <v>0</v>
      </c>
      <c r="CO7" s="141">
        <f>SUM(CO8:CO14)</f>
        <v>0</v>
      </c>
      <c r="CP7" s="144"/>
      <c r="CQ7" s="143" t="s">
        <v>387</v>
      </c>
      <c r="CR7" s="141">
        <f>SUM(CR8:CR14)</f>
        <v>0</v>
      </c>
      <c r="CS7" s="141">
        <f>SUM(CS8:CS14)</f>
        <v>0</v>
      </c>
      <c r="CT7" s="144"/>
      <c r="CU7" s="143" t="s">
        <v>387</v>
      </c>
      <c r="CV7" s="141">
        <f>SUM(CV8:CV14)</f>
        <v>0</v>
      </c>
      <c r="CW7" s="141">
        <f>SUM(CW8:CW14)</f>
        <v>0</v>
      </c>
      <c r="CX7" s="144"/>
      <c r="CY7" s="143" t="s">
        <v>387</v>
      </c>
      <c r="CZ7" s="141">
        <f>SUM(CZ8:CZ14)</f>
        <v>0</v>
      </c>
      <c r="DA7" s="141">
        <f>SUM(DA8:DA14)</f>
        <v>0</v>
      </c>
      <c r="DB7" s="144"/>
      <c r="DC7" s="143" t="s">
        <v>387</v>
      </c>
      <c r="DD7" s="141">
        <f>SUM(DD8:DD14)</f>
        <v>0</v>
      </c>
      <c r="DE7" s="141">
        <f>SUM(DE8:DE14)</f>
        <v>0</v>
      </c>
      <c r="DF7" s="144"/>
      <c r="DG7" s="143" t="s">
        <v>387</v>
      </c>
      <c r="DH7" s="141">
        <f>SUM(DH8:DH14)</f>
        <v>0</v>
      </c>
      <c r="DI7" s="141">
        <f>SUM(DI8:DI14)</f>
        <v>0</v>
      </c>
      <c r="DJ7" s="144"/>
      <c r="DK7" s="143" t="s">
        <v>387</v>
      </c>
      <c r="DL7" s="141">
        <f>SUM(DL8:DL14)</f>
        <v>0</v>
      </c>
      <c r="DM7" s="141">
        <f>SUM(DM8:DM14)</f>
        <v>0</v>
      </c>
      <c r="DN7" s="144"/>
      <c r="DO7" s="143" t="s">
        <v>387</v>
      </c>
      <c r="DP7" s="141">
        <f>SUM(DP8:DP14)</f>
        <v>0</v>
      </c>
      <c r="DQ7" s="141">
        <f>SUM(DQ8:DQ14)</f>
        <v>0</v>
      </c>
      <c r="DR7" s="144"/>
      <c r="DS7" s="143" t="s">
        <v>387</v>
      </c>
      <c r="DT7" s="141">
        <f>SUM(DT8:DT14)</f>
        <v>0</v>
      </c>
      <c r="DU7" s="141">
        <f>SUM(DU8:DU14)</f>
        <v>0</v>
      </c>
    </row>
    <row r="8" spans="1:125" ht="12" customHeight="1">
      <c r="A8" s="142" t="s">
        <v>116</v>
      </c>
      <c r="B8" s="140" t="s">
        <v>368</v>
      </c>
      <c r="C8" s="142" t="s">
        <v>375</v>
      </c>
      <c r="D8" s="141">
        <f>SUM(H8,L8,P8,T8,X8,AB8,AF8,AJ8,AN8,AR8,AV8,AZ8,BD8,BH8,BL8,BP8,BT8,BX8,CB8,CF8,CJ8,CN8,CR8,CV8,CZ8,DD8,DH8,DL8,DP8,DT8)</f>
        <v>0</v>
      </c>
      <c r="E8" s="141">
        <f>SUM(I8,M8,Q8,U8,Y8,AC8,AG8,AK8,AO8,AS8,AW8,BA8,BE8,BI8,BM8,BQ8,BU8,BY8,CC8,CG8,CK8,CO8,CS8,CW8,DA8,DE8,DI8,DM8,DQ8,DU8)</f>
        <v>463496</v>
      </c>
      <c r="F8" s="145">
        <v>38201</v>
      </c>
      <c r="G8" s="143" t="s">
        <v>346</v>
      </c>
      <c r="H8" s="141">
        <v>0</v>
      </c>
      <c r="I8" s="141">
        <v>389429</v>
      </c>
      <c r="J8" s="145">
        <v>38215</v>
      </c>
      <c r="K8" s="143" t="s">
        <v>356</v>
      </c>
      <c r="L8" s="141">
        <v>0</v>
      </c>
      <c r="M8" s="141">
        <v>46164</v>
      </c>
      <c r="N8" s="145">
        <v>38402</v>
      </c>
      <c r="O8" s="143" t="s">
        <v>360</v>
      </c>
      <c r="P8" s="141">
        <v>0</v>
      </c>
      <c r="Q8" s="141">
        <v>27903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116</v>
      </c>
      <c r="B9" s="140" t="s">
        <v>369</v>
      </c>
      <c r="C9" s="142" t="s">
        <v>376</v>
      </c>
      <c r="D9" s="141">
        <f aca="true" t="shared" si="0" ref="D9:D14">SUM(H9,L9,P9,T9,X9,AB9,AF9,AJ9,AN9,AR9,AV9,AZ9,BD9,BH9,BL9,BP9,BT9,BX9,CB9,CF9,CJ9,CN9,CR9,CV9,CZ9,DD9,DH9,DL9,DP9,DT9)</f>
        <v>0</v>
      </c>
      <c r="E9" s="141">
        <f aca="true" t="shared" si="1" ref="E9:E14">SUM(I9,M9,Q9,U9,Y9,AC9,AG9,AK9,AO9,AS9,AW9,BA9,BE9,BI9,BM9,BQ9,BU9,BY9,CC9,CG9,CK9,CO9,CS9,CW9,DA9,DE9,DI9,DM9,DQ9,DU9)</f>
        <v>156596</v>
      </c>
      <c r="F9" s="145">
        <v>38210</v>
      </c>
      <c r="G9" s="143" t="s">
        <v>353</v>
      </c>
      <c r="H9" s="141">
        <v>0</v>
      </c>
      <c r="I9" s="141">
        <v>70860</v>
      </c>
      <c r="J9" s="145">
        <v>38401</v>
      </c>
      <c r="K9" s="143" t="s">
        <v>359</v>
      </c>
      <c r="L9" s="141">
        <v>0</v>
      </c>
      <c r="M9" s="141">
        <v>85736</v>
      </c>
      <c r="N9" s="145"/>
      <c r="O9" s="143"/>
      <c r="P9" s="141">
        <v>0</v>
      </c>
      <c r="Q9" s="141">
        <v>0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116</v>
      </c>
      <c r="B10" s="140" t="s">
        <v>370</v>
      </c>
      <c r="C10" s="142" t="s">
        <v>377</v>
      </c>
      <c r="D10" s="141">
        <f t="shared" si="0"/>
        <v>0</v>
      </c>
      <c r="E10" s="141">
        <f t="shared" si="1"/>
        <v>173387</v>
      </c>
      <c r="F10" s="145">
        <v>38207</v>
      </c>
      <c r="G10" s="143" t="s">
        <v>352</v>
      </c>
      <c r="H10" s="141">
        <v>0</v>
      </c>
      <c r="I10" s="141">
        <v>119186</v>
      </c>
      <c r="J10" s="145">
        <v>38422</v>
      </c>
      <c r="K10" s="143" t="s">
        <v>361</v>
      </c>
      <c r="L10" s="141">
        <v>0</v>
      </c>
      <c r="M10" s="141">
        <v>30880</v>
      </c>
      <c r="N10" s="145">
        <v>38210</v>
      </c>
      <c r="O10" s="143" t="s">
        <v>353</v>
      </c>
      <c r="P10" s="141">
        <v>0</v>
      </c>
      <c r="Q10" s="141">
        <v>21084</v>
      </c>
      <c r="R10" s="145">
        <v>38402</v>
      </c>
      <c r="S10" s="143" t="s">
        <v>360</v>
      </c>
      <c r="T10" s="141">
        <v>0</v>
      </c>
      <c r="U10" s="141">
        <v>2237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116</v>
      </c>
      <c r="B11" s="140" t="s">
        <v>371</v>
      </c>
      <c r="C11" s="142" t="s">
        <v>378</v>
      </c>
      <c r="D11" s="141">
        <f t="shared" si="0"/>
        <v>0</v>
      </c>
      <c r="E11" s="141">
        <f t="shared" si="1"/>
        <v>154583</v>
      </c>
      <c r="F11" s="145">
        <v>38204</v>
      </c>
      <c r="G11" s="143" t="s">
        <v>349</v>
      </c>
      <c r="H11" s="141">
        <v>0</v>
      </c>
      <c r="I11" s="141">
        <v>92750</v>
      </c>
      <c r="J11" s="145">
        <v>38442</v>
      </c>
      <c r="K11" s="143" t="s">
        <v>362</v>
      </c>
      <c r="L11" s="141">
        <v>0</v>
      </c>
      <c r="M11" s="141">
        <v>61833</v>
      </c>
      <c r="N11" s="145"/>
      <c r="O11" s="143"/>
      <c r="P11" s="141">
        <v>0</v>
      </c>
      <c r="Q11" s="141">
        <v>0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116</v>
      </c>
      <c r="B12" s="140" t="s">
        <v>372</v>
      </c>
      <c r="C12" s="142" t="s">
        <v>379</v>
      </c>
      <c r="D12" s="141">
        <f t="shared" si="0"/>
        <v>238262</v>
      </c>
      <c r="E12" s="141">
        <f t="shared" si="1"/>
        <v>0</v>
      </c>
      <c r="F12" s="145">
        <v>38210</v>
      </c>
      <c r="G12" s="143" t="s">
        <v>353</v>
      </c>
      <c r="H12" s="141">
        <v>130929</v>
      </c>
      <c r="I12" s="141">
        <v>0</v>
      </c>
      <c r="J12" s="145">
        <v>38401</v>
      </c>
      <c r="K12" s="143" t="s">
        <v>359</v>
      </c>
      <c r="L12" s="141">
        <v>107333</v>
      </c>
      <c r="M12" s="141">
        <v>0</v>
      </c>
      <c r="N12" s="145"/>
      <c r="O12" s="143"/>
      <c r="P12" s="141">
        <v>0</v>
      </c>
      <c r="Q12" s="141">
        <v>0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116</v>
      </c>
      <c r="B13" s="140" t="s">
        <v>373</v>
      </c>
      <c r="C13" s="142" t="s">
        <v>380</v>
      </c>
      <c r="D13" s="141">
        <f t="shared" si="0"/>
        <v>100960</v>
      </c>
      <c r="E13" s="141">
        <f t="shared" si="1"/>
        <v>244232</v>
      </c>
      <c r="F13" s="145">
        <v>38203</v>
      </c>
      <c r="G13" s="143" t="s">
        <v>348</v>
      </c>
      <c r="H13" s="141">
        <v>34139</v>
      </c>
      <c r="I13" s="141">
        <v>190550</v>
      </c>
      <c r="J13" s="145">
        <v>38484</v>
      </c>
      <c r="K13" s="143" t="s">
        <v>363</v>
      </c>
      <c r="L13" s="141">
        <v>17040</v>
      </c>
      <c r="M13" s="141">
        <v>16192</v>
      </c>
      <c r="N13" s="145">
        <v>38488</v>
      </c>
      <c r="O13" s="143" t="s">
        <v>364</v>
      </c>
      <c r="P13" s="141">
        <v>47036</v>
      </c>
      <c r="Q13" s="141">
        <v>37490</v>
      </c>
      <c r="R13" s="145">
        <v>38506</v>
      </c>
      <c r="S13" s="143" t="s">
        <v>365</v>
      </c>
      <c r="T13" s="141">
        <v>2745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116</v>
      </c>
      <c r="B14" s="140" t="s">
        <v>374</v>
      </c>
      <c r="C14" s="142" t="s">
        <v>381</v>
      </c>
      <c r="D14" s="141">
        <f t="shared" si="0"/>
        <v>199194</v>
      </c>
      <c r="E14" s="141">
        <f t="shared" si="1"/>
        <v>0</v>
      </c>
      <c r="F14" s="145">
        <v>38422</v>
      </c>
      <c r="G14" s="143" t="s">
        <v>361</v>
      </c>
      <c r="H14" s="141">
        <v>152647</v>
      </c>
      <c r="I14" s="141">
        <v>0</v>
      </c>
      <c r="J14" s="145">
        <v>38207</v>
      </c>
      <c r="K14" s="143" t="s">
        <v>352</v>
      </c>
      <c r="L14" s="141">
        <v>18619</v>
      </c>
      <c r="M14" s="141">
        <v>0</v>
      </c>
      <c r="N14" s="145">
        <v>38210</v>
      </c>
      <c r="O14" s="143" t="s">
        <v>353</v>
      </c>
      <c r="P14" s="141">
        <v>21528</v>
      </c>
      <c r="Q14" s="141">
        <v>0</v>
      </c>
      <c r="R14" s="145">
        <v>38402</v>
      </c>
      <c r="S14" s="143" t="s">
        <v>360</v>
      </c>
      <c r="T14" s="141">
        <v>6400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395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38</v>
      </c>
      <c r="M2" s="12" t="str">
        <f>IF(L2&lt;&gt;"",VLOOKUP(L2,$AK$6:$AL$52,2,FALSE),"-")</f>
        <v>愛媛県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195556</v>
      </c>
      <c r="F7" s="27">
        <f aca="true" t="shared" si="1" ref="F7:F12">AF14</f>
        <v>39979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195556</v>
      </c>
      <c r="AG7" s="137"/>
      <c r="AH7" s="11" t="str">
        <f>'廃棄物事業経費（市町村）'!B7</f>
        <v>38000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0</v>
      </c>
      <c r="F8" s="27">
        <f t="shared" si="1"/>
        <v>9362</v>
      </c>
      <c r="H8" s="188"/>
      <c r="I8" s="188"/>
      <c r="J8" s="182" t="s">
        <v>42</v>
      </c>
      <c r="K8" s="184"/>
      <c r="L8" s="27">
        <f t="shared" si="2"/>
        <v>1230631</v>
      </c>
      <c r="M8" s="27">
        <f t="shared" si="3"/>
        <v>77446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0</v>
      </c>
      <c r="AG8" s="137"/>
      <c r="AH8" s="11" t="str">
        <f>'廃棄物事業経費（市町村）'!B8</f>
        <v>38201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129000</v>
      </c>
      <c r="F9" s="27">
        <f t="shared" si="1"/>
        <v>9200</v>
      </c>
      <c r="H9" s="188"/>
      <c r="I9" s="188"/>
      <c r="J9" s="200" t="s">
        <v>44</v>
      </c>
      <c r="K9" s="202"/>
      <c r="L9" s="27">
        <f t="shared" si="2"/>
        <v>56769</v>
      </c>
      <c r="M9" s="27">
        <f t="shared" si="3"/>
        <v>5092</v>
      </c>
      <c r="AC9" s="25" t="s">
        <v>43</v>
      </c>
      <c r="AD9" s="138" t="s">
        <v>62</v>
      </c>
      <c r="AE9" s="137" t="s">
        <v>65</v>
      </c>
      <c r="AF9" s="133">
        <f ca="1" t="shared" si="4"/>
        <v>129000</v>
      </c>
      <c r="AG9" s="137"/>
      <c r="AH9" s="11" t="str">
        <f>'廃棄物事業経費（市町村）'!B9</f>
        <v>38202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1986470</v>
      </c>
      <c r="F10" s="27">
        <f t="shared" si="1"/>
        <v>241813</v>
      </c>
      <c r="H10" s="188"/>
      <c r="I10" s="189"/>
      <c r="J10" s="200" t="s">
        <v>46</v>
      </c>
      <c r="K10" s="202"/>
      <c r="L10" s="27">
        <f t="shared" si="2"/>
        <v>35534</v>
      </c>
      <c r="M10" s="27">
        <f t="shared" si="3"/>
        <v>481</v>
      </c>
      <c r="AC10" s="25" t="s">
        <v>45</v>
      </c>
      <c r="AD10" s="138" t="s">
        <v>62</v>
      </c>
      <c r="AE10" s="137" t="s">
        <v>66</v>
      </c>
      <c r="AF10" s="133">
        <f ca="1" t="shared" si="4"/>
        <v>1986470</v>
      </c>
      <c r="AG10" s="137"/>
      <c r="AH10" s="11" t="str">
        <f>'廃棄物事業経費（市町村）'!B10</f>
        <v>38203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538416</v>
      </c>
      <c r="F11" s="27">
        <f t="shared" si="1"/>
        <v>1192294</v>
      </c>
      <c r="H11" s="188"/>
      <c r="I11" s="191" t="s">
        <v>47</v>
      </c>
      <c r="J11" s="191"/>
      <c r="K11" s="191"/>
      <c r="L11" s="27">
        <f t="shared" si="2"/>
        <v>43888</v>
      </c>
      <c r="M11" s="27">
        <f t="shared" si="3"/>
        <v>6458</v>
      </c>
      <c r="AC11" s="25" t="s">
        <v>303</v>
      </c>
      <c r="AD11" s="138" t="s">
        <v>62</v>
      </c>
      <c r="AE11" s="137" t="s">
        <v>67</v>
      </c>
      <c r="AF11" s="133">
        <f ca="1" t="shared" si="4"/>
        <v>538416</v>
      </c>
      <c r="AG11" s="137"/>
      <c r="AH11" s="11" t="str">
        <f>'廃棄物事業経費（市町村）'!B11</f>
        <v>38204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644110</v>
      </c>
      <c r="F12" s="27">
        <f t="shared" si="1"/>
        <v>24582</v>
      </c>
      <c r="H12" s="188"/>
      <c r="I12" s="191" t="s">
        <v>48</v>
      </c>
      <c r="J12" s="191"/>
      <c r="K12" s="191"/>
      <c r="L12" s="27">
        <f t="shared" si="2"/>
        <v>1149</v>
      </c>
      <c r="M12" s="27">
        <f t="shared" si="3"/>
        <v>77446</v>
      </c>
      <c r="AC12" s="25" t="s">
        <v>46</v>
      </c>
      <c r="AD12" s="138" t="s">
        <v>62</v>
      </c>
      <c r="AE12" s="137" t="s">
        <v>68</v>
      </c>
      <c r="AF12" s="133">
        <f ca="1" t="shared" si="4"/>
        <v>644110</v>
      </c>
      <c r="AG12" s="137"/>
      <c r="AH12" s="11" t="str">
        <f>'廃棄物事業経費（市町村）'!B12</f>
        <v>38205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3493552</v>
      </c>
      <c r="F13" s="28">
        <f>SUM(F7:F12)</f>
        <v>1517230</v>
      </c>
      <c r="H13" s="188"/>
      <c r="I13" s="179" t="s">
        <v>32</v>
      </c>
      <c r="J13" s="194"/>
      <c r="K13" s="195"/>
      <c r="L13" s="29">
        <f>SUM(L7:L12)</f>
        <v>1367971</v>
      </c>
      <c r="M13" s="29">
        <f>SUM(M7:M12)</f>
        <v>166923</v>
      </c>
      <c r="AC13" s="25" t="s">
        <v>51</v>
      </c>
      <c r="AD13" s="138" t="s">
        <v>62</v>
      </c>
      <c r="AE13" s="137" t="s">
        <v>69</v>
      </c>
      <c r="AF13" s="133">
        <f ca="1" t="shared" si="4"/>
        <v>13671261</v>
      </c>
      <c r="AG13" s="137"/>
      <c r="AH13" s="11" t="str">
        <f>'廃棄物事業経費（市町村）'!B13</f>
        <v>38206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2955136</v>
      </c>
      <c r="F14" s="32">
        <f>F13-F11</f>
        <v>324936</v>
      </c>
      <c r="H14" s="189"/>
      <c r="I14" s="30"/>
      <c r="J14" s="34"/>
      <c r="K14" s="31" t="s">
        <v>50</v>
      </c>
      <c r="L14" s="33">
        <f>L13-L12</f>
        <v>1366822</v>
      </c>
      <c r="M14" s="33">
        <f>M13-M12</f>
        <v>89477</v>
      </c>
      <c r="AC14" s="25" t="s">
        <v>37</v>
      </c>
      <c r="AD14" s="138" t="s">
        <v>62</v>
      </c>
      <c r="AE14" s="137" t="s">
        <v>70</v>
      </c>
      <c r="AF14" s="133">
        <f ca="1" t="shared" si="4"/>
        <v>39979</v>
      </c>
      <c r="AG14" s="137"/>
      <c r="AH14" s="11" t="str">
        <f>'廃棄物事業経費（市町村）'!B14</f>
        <v>38207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13671261</v>
      </c>
      <c r="F15" s="27">
        <f>AF20</f>
        <v>2726978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1974364</v>
      </c>
      <c r="M15" s="27">
        <f>AF48</f>
        <v>535992</v>
      </c>
      <c r="AC15" s="25" t="s">
        <v>41</v>
      </c>
      <c r="AD15" s="138" t="s">
        <v>62</v>
      </c>
      <c r="AE15" s="137" t="s">
        <v>71</v>
      </c>
      <c r="AF15" s="133">
        <f ca="1" t="shared" si="4"/>
        <v>9362</v>
      </c>
      <c r="AG15" s="137"/>
      <c r="AH15" s="11" t="str">
        <f>'廃棄物事業経費（市町村）'!B15</f>
        <v>38210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17164813</v>
      </c>
      <c r="F16" s="28">
        <f>SUM(F13,F15)</f>
        <v>4244208</v>
      </c>
      <c r="H16" s="204"/>
      <c r="I16" s="188"/>
      <c r="J16" s="188" t="s">
        <v>183</v>
      </c>
      <c r="K16" s="23" t="s">
        <v>132</v>
      </c>
      <c r="L16" s="27">
        <f>AF28</f>
        <v>991224</v>
      </c>
      <c r="M16" s="27">
        <f aca="true" t="shared" si="5" ref="M16:M28">AF49</f>
        <v>0</v>
      </c>
      <c r="AC16" s="25" t="s">
        <v>43</v>
      </c>
      <c r="AD16" s="138" t="s">
        <v>62</v>
      </c>
      <c r="AE16" s="137" t="s">
        <v>72</v>
      </c>
      <c r="AF16" s="133">
        <f ca="1" t="shared" si="4"/>
        <v>9200</v>
      </c>
      <c r="AG16" s="137"/>
      <c r="AH16" s="11" t="str">
        <f>'廃棄物事業経費（市町村）'!B16</f>
        <v>38213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16626397</v>
      </c>
      <c r="F17" s="32">
        <f>SUM(F14:F15)</f>
        <v>3051914</v>
      </c>
      <c r="H17" s="204"/>
      <c r="I17" s="188"/>
      <c r="J17" s="188"/>
      <c r="K17" s="23" t="s">
        <v>133</v>
      </c>
      <c r="L17" s="27">
        <f>AF29</f>
        <v>178121</v>
      </c>
      <c r="M17" s="27">
        <f t="shared" si="5"/>
        <v>130490</v>
      </c>
      <c r="AC17" s="25" t="s">
        <v>45</v>
      </c>
      <c r="AD17" s="138" t="s">
        <v>62</v>
      </c>
      <c r="AE17" s="137" t="s">
        <v>73</v>
      </c>
      <c r="AF17" s="133">
        <f ca="1" t="shared" si="4"/>
        <v>241813</v>
      </c>
      <c r="AG17" s="137"/>
      <c r="AH17" s="11" t="str">
        <f>'廃棄物事業経費（市町村）'!B17</f>
        <v>38214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36117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1192294</v>
      </c>
      <c r="AG18" s="137"/>
      <c r="AH18" s="11" t="str">
        <f>'廃棄物事業経費（市町村）'!B18</f>
        <v>38215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214169</v>
      </c>
      <c r="M19" s="27">
        <f t="shared" si="5"/>
        <v>62363</v>
      </c>
      <c r="AC19" s="25" t="s">
        <v>46</v>
      </c>
      <c r="AD19" s="138" t="s">
        <v>62</v>
      </c>
      <c r="AE19" s="137" t="s">
        <v>75</v>
      </c>
      <c r="AF19" s="133">
        <f ca="1" t="shared" si="4"/>
        <v>24582</v>
      </c>
      <c r="AG19" s="137"/>
      <c r="AH19" s="11" t="str">
        <f>'廃棄物事業経費（市町村）'!B19</f>
        <v>38356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538416</v>
      </c>
      <c r="F20" s="39">
        <f>F11</f>
        <v>1192294</v>
      </c>
      <c r="H20" s="204"/>
      <c r="I20" s="188"/>
      <c r="J20" s="200" t="s">
        <v>56</v>
      </c>
      <c r="K20" s="202"/>
      <c r="L20" s="27">
        <f t="shared" si="6"/>
        <v>2912961</v>
      </c>
      <c r="M20" s="27">
        <f t="shared" si="5"/>
        <v>1421997</v>
      </c>
      <c r="AC20" s="25" t="s">
        <v>51</v>
      </c>
      <c r="AD20" s="138" t="s">
        <v>62</v>
      </c>
      <c r="AE20" s="137" t="s">
        <v>76</v>
      </c>
      <c r="AF20" s="133">
        <f ca="1" t="shared" si="4"/>
        <v>2726978</v>
      </c>
      <c r="AG20" s="137"/>
      <c r="AH20" s="11" t="str">
        <f>'廃棄物事業経費（市町村）'!B20</f>
        <v>38386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492606</v>
      </c>
      <c r="F21" s="39">
        <f>M12+M27</f>
        <v>1203704</v>
      </c>
      <c r="H21" s="204"/>
      <c r="I21" s="189"/>
      <c r="J21" s="200" t="s">
        <v>57</v>
      </c>
      <c r="K21" s="202"/>
      <c r="L21" s="27">
        <f t="shared" si="6"/>
        <v>235405</v>
      </c>
      <c r="M21" s="27">
        <f t="shared" si="5"/>
        <v>0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38401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29667</v>
      </c>
      <c r="M22" s="27">
        <f t="shared" si="5"/>
        <v>1691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1230631</v>
      </c>
      <c r="AH22" s="11" t="str">
        <f>'廃棄物事業経費（市町村）'!B22</f>
        <v>38402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3539136</v>
      </c>
      <c r="M23" s="27">
        <f t="shared" si="5"/>
        <v>198587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56769</v>
      </c>
      <c r="AH23" s="11" t="str">
        <f>'廃棄物事業経費（市町村）'!B23</f>
        <v>38422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4142664</v>
      </c>
      <c r="M24" s="27">
        <f t="shared" si="5"/>
        <v>384764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35534</v>
      </c>
      <c r="AH24" s="11" t="str">
        <f>'廃棄物事業経費（市町村）'!B24</f>
        <v>38442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629157</v>
      </c>
      <c r="M25" s="27">
        <f t="shared" si="5"/>
        <v>29174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43888</v>
      </c>
      <c r="AH25" s="11" t="str">
        <f>'廃棄物事業経費（市町村）'!B25</f>
        <v>38484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132320</v>
      </c>
      <c r="M26" s="27">
        <f t="shared" si="5"/>
        <v>34270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1149</v>
      </c>
      <c r="AH26" s="11" t="str">
        <f>'廃棄物事業経費（市町村）'!B26</f>
        <v>38488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491457</v>
      </c>
      <c r="M27" s="27">
        <f t="shared" si="5"/>
        <v>1126258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1974364</v>
      </c>
      <c r="AH27" s="11" t="str">
        <f>'廃棄物事業経費（市町村）'!B27</f>
        <v>38506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24344</v>
      </c>
      <c r="M28" s="27">
        <f t="shared" si="5"/>
        <v>6354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991224</v>
      </c>
      <c r="AH28" s="11">
        <f>'廃棄物事業経費（市町村）'!B28</f>
        <v>0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15531106</v>
      </c>
      <c r="M29" s="29">
        <f>SUM(M15:M28)</f>
        <v>3931940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178121</v>
      </c>
      <c r="AH29" s="11">
        <f>'廃棄物事業経費（市町村）'!B29</f>
        <v>0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15039649</v>
      </c>
      <c r="M30" s="33">
        <f>M29-M27</f>
        <v>2805682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36117</v>
      </c>
      <c r="AH30" s="11">
        <f>'廃棄物事業経費（市町村）'!B30</f>
        <v>0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265736</v>
      </c>
      <c r="M31" s="27">
        <f>AF62</f>
        <v>145345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214169</v>
      </c>
      <c r="AH31" s="11">
        <f>'廃棄物事業経費（市町村）'!B31</f>
        <v>0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17164813</v>
      </c>
      <c r="M32" s="29">
        <f>SUM(M13,M29,M31)</f>
        <v>4244208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2912961</v>
      </c>
      <c r="AH32" s="11">
        <f>'廃棄物事業経費（市町村）'!B32</f>
        <v>0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16672207</v>
      </c>
      <c r="M33" s="33">
        <f>SUM(M14,M30,M31)</f>
        <v>3040504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235405</v>
      </c>
      <c r="AH33" s="11">
        <f>'廃棄物事業経費（市町村）'!B33</f>
        <v>0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29667</v>
      </c>
      <c r="AH34" s="11">
        <f>'廃棄物事業経費（市町村）'!B34</f>
        <v>0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3539136</v>
      </c>
      <c r="AH35" s="11">
        <f>'廃棄物事業経費（市町村）'!B35</f>
        <v>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4142664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629157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132320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491457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24344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265736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77446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5092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481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6458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77446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535992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0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130490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62363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1421997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0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1691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198587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384764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29174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34270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1126258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6354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145345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2010-04-10T02:29:30Z</dcterms:modified>
  <cp:category/>
  <cp:version/>
  <cp:contentType/>
  <cp:contentStatus/>
</cp:coreProperties>
</file>