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<sst xmlns="http://schemas.openxmlformats.org/spreadsheetml/2006/main" count="647" uniqueCount="311">
  <si>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</si>
  <si>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</si>
  <si>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</si>
  <si>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</si>
  <si>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</si>
  <si>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</si>
  <si>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</si>
  <si>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</si>
  <si>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</si>
  <si>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</si>
  <si>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</si>
  <si>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</si>
  <si>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</si>
  <si>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</si>
  <si>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</si>
  <si>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</si>
  <si>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</si>
  <si>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</si>
  <si>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</si>
  <si>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</si>
  <si>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</si>
  <si>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</si>
  <si>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</si>
  <si>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</si>
  <si>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</si>
  <si>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</si>
  <si>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</si>
  <si>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</si>
  <si>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</si>
  <si>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</si>
  <si>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</si>
  <si>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</si>
  <si>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</si>
  <si>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</si>
  <si>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</si>
  <si>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</si>
  <si>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</si>
  <si>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</si>
  <si>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</si>
  <si>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</si>
  <si>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</si>
  <si>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</si>
  <si>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</si>
  <si>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</si>
  <si>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</si>
  <si>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</si>
  <si>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</si>
  <si>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</si>
  <si>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</si>
  <si>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</si>
  <si>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</si>
  <si>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</si>
  <si>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</si>
  <si>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</si>
  <si>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</si>
  <si>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</si>
  <si>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</si>
  <si>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</si>
  <si>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</si>
  <si>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</si>
  <si>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</si>
  <si>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</si>
  <si>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</si>
  <si>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</si>
  <si>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</si>
  <si>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</si>
  <si>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</si>
  <si>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</si>
  <si>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</si>
  <si>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</si>
  <si>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</si>
  <si>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</si>
  <si>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</si>
  <si>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</si>
  <si>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</si>
  <si>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</si>
  <si>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</si>
  <si>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</si>
  <si>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</si>
  <si>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</si>
  <si>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</si>
  <si>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</si>
  <si>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</si>
  <si>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</si>
  <si>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</si>
  <si>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</si>
  <si>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</si>
  <si>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</si>
  <si>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</si>
  <si>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</si>
  <si>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</si>
  <si>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</si>
  <si>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</si>
  <si>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</si>
  <si>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</si>
  <si>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</si>
  <si>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</si>
  <si>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</si>
  <si>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</si>
  <si>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</si>
  <si>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</si>
  <si>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</si>
  <si>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</si>
  <si>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</si>
  <si>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</si>
  <si>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</si>
  <si>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</si>
  <si>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</si>
  <si>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</si>
  <si>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</si>
  <si>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</si>
  <si>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</si>
  <si>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</si>
  <si>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</si>
  <si>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</si>
  <si>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</si>
  <si>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</si>
  <si>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</si>
  <si>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</si>
  <si>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</si>
  <si>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</si>
  <si>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</si>
  <si>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</si>
  <si>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</si>
  <si>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</si>
  <si>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</si>
  <si>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</si>
  <si>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</si>
  <si>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</si>
  <si>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</si>
  <si>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</si>
  <si>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</si>
  <si>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</si>
  <si>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</si>
  <si>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</si>
  <si>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</si>
  <si>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</si>
  <si>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</si>
  <si>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</si>
  <si>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</si>
  <si>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</si>
  <si>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</si>
  <si>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</si>
  <si>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</si>
  <si>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</si>
  <si>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</si>
  <si>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</si>
  <si>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</si>
  <si>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</si>
  <si>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</si>
  <si>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</si>
  <si>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</si>
  <si>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</si>
  <si>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</si>
  <si>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</si>
  <si>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</si>
  <si>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</si>
  <si>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</si>
  <si>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</si>
  <si>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</si>
  <si>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</si>
  <si>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</si>
  <si>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</si>
  <si>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</si>
  <si>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</si>
  <si>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</si>
  <si>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</si>
  <si>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</si>
  <si>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</si>
  <si>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</si>
  <si>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</si>
  <si>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</si>
  <si>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</si>
  <si>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</si>
  <si>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</si>
  <si>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</si>
  <si>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</si>
  <si>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</si>
  <si>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</si>
  <si>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</si>
  <si>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</si>
  <si>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</si>
  <si>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</si>
  <si>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</si>
  <si>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</si>
  <si>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</si>
  <si>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</si>
  <si>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</si>
  <si>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</si>
  <si>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</si>
  <si>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</si>
  <si>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</si>
  <si>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</si>
  <si>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</si>
  <si>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</si>
  <si>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</si>
  <si>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</si>
  <si>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</si>
  <si>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</si>
  <si>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</si>
  <si>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</si>
  <si>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</si>
  <si>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</si>
  <si>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</si>
  <si>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</si>
  <si>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</si>
  <si>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</si>
  <si>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</si>
  <si>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</si>
  <si>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</si>
  <si>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</si>
  <si>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</si>
  <si>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</si>
  <si>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</si>
  <si>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</si>
  <si>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</si>
  <si>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</si>
  <si>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</si>
  <si>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</si>
  <si>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</si>
  <si>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</si>
  <si>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</si>
  <si>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</si>
  <si>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</si>
  <si>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</si>
  <si>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</si>
  <si>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</si>
  <si>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</si>
  <si>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</si>
  <si>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</si>
  <si>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</si>
  <si>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</si>
  <si>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</si>
  <si>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</si>
  <si>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</si>
  <si>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</si>
  <si>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</si>
  <si>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</si>
  <si>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</si>
  <si>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</si>
  <si>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</si>
  <si>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</si>
  <si>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</si>
  <si>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</si>
  <si>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</si>
  <si>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</si>
  <si>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</si>
  <si>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</si>
  <si>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</si>
  <si>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</si>
  <si>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</si>
  <si>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</si>
  <si>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</si>
  <si>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</si>
  <si>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</si>
  <si>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</si>
  <si>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</si>
  <si>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</si>
  <si>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</si>
  <si>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</si>
  <si>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</si>
  <si>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</si>
  <si>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</si>
  <si>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</si>
  <si>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</si>
  <si>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</si>
  <si>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38201</t>
  </si>
  <si>
    <t>38202</t>
  </si>
  <si>
    <t>38203</t>
  </si>
  <si>
    <t>38204</t>
  </si>
  <si>
    <t>38205</t>
  </si>
  <si>
    <t>38206</t>
  </si>
  <si>
    <t>38207</t>
  </si>
  <si>
    <t>38210</t>
  </si>
  <si>
    <t>38213</t>
  </si>
  <si>
    <t>38214</t>
  </si>
  <si>
    <t>38215</t>
  </si>
  <si>
    <t>38356</t>
  </si>
  <si>
    <t>38386</t>
  </si>
  <si>
    <t>38401</t>
  </si>
  <si>
    <t>38402</t>
  </si>
  <si>
    <t>38422</t>
  </si>
  <si>
    <t>38442</t>
  </si>
  <si>
    <t>38484</t>
  </si>
  <si>
    <t>38488</t>
  </si>
  <si>
    <t>38506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</si>
  <si>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</si>
  <si>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</si>
  <si>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</si>
  <si>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</si>
  <si>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</si>
  <si>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</si>
  <si>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</si>
  <si>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</si>
  <si>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</si>
  <si>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</si>
  <si>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</si>
  <si>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</si>
  <si>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</si>
  <si>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</si>
  <si>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</si>
  <si>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</si>
  <si>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</si>
  <si>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</si>
  <si>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</si>
  <si>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</si>
  <si>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○</t>
  </si>
  <si>
    <t>38000</t>
  </si>
  <si>
    <t>合計</t>
  </si>
  <si>
    <t>愛媛県</t>
  </si>
  <si>
    <t>38000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</si>
</sst>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309</v>
      </c>
      <c r="B7" s="100" t="s">
        <v>307</v>
      </c>
      <c r="C7" s="99" t="s">
        <v>308</v>
      </c>
      <c r="D7" s="101">
        <f>SUM(D8:D27)</f>
        <v>1469634</v>
      </c>
      <c r="E7" s="101">
        <f>SUM(E8:E27)</f>
        <v>250808</v>
      </c>
      <c r="F7" s="102">
        <f>IF(D7&gt;0,E7/D7*100,0)</f>
        <v>17.066017797628525</v>
      </c>
      <c r="G7" s="101">
        <f>SUM(G8:G27)</f>
        <v>246634</v>
      </c>
      <c r="H7" s="101">
        <f>SUM(H8:H27)</f>
        <v>4174</v>
      </c>
      <c r="I7" s="101">
        <f>SUM(I8:I27)</f>
        <v>1218826</v>
      </c>
      <c r="J7" s="102">
        <f>IF($D7&gt;0,I7/$D7*100,0)</f>
        <v>82.93398220237147</v>
      </c>
      <c r="K7" s="101">
        <f>SUM(K8:K27)</f>
        <v>598538</v>
      </c>
      <c r="L7" s="102">
        <f>IF($D7&gt;0,K7/$D7*100,0)</f>
        <v>40.7270109428606</v>
      </c>
      <c r="M7" s="101">
        <f>SUM(M8:M27)</f>
        <v>6661</v>
      </c>
      <c r="N7" s="102">
        <f>IF($D7&gt;0,M7/$D7*100,0)</f>
        <v>0.4532420997336752</v>
      </c>
      <c r="O7" s="101">
        <f>SUM(O8:O27)</f>
        <v>613627</v>
      </c>
      <c r="P7" s="101">
        <f>SUM(P8:P27)</f>
        <v>290274</v>
      </c>
      <c r="Q7" s="102">
        <f>IF($D7&gt;0,O7/$D7*100,0)</f>
        <v>41.753729159777194</v>
      </c>
      <c r="R7" s="101">
        <f>SUM(R8:R27)</f>
        <v>9682</v>
      </c>
      <c r="S7" s="101">
        <f aca="true" t="shared" si="0" ref="S7:Z7">COUNTIF(S8:S27,"○")</f>
        <v>16</v>
      </c>
      <c r="T7" s="101">
        <f t="shared" si="0"/>
        <v>3</v>
      </c>
      <c r="U7" s="101">
        <f t="shared" si="0"/>
        <v>1</v>
      </c>
      <c r="V7" s="101">
        <f t="shared" si="0"/>
        <v>0</v>
      </c>
      <c r="W7" s="101">
        <f t="shared" si="0"/>
        <v>15</v>
      </c>
      <c r="X7" s="101">
        <f t="shared" si="0"/>
        <v>2</v>
      </c>
      <c r="Y7" s="101">
        <f t="shared" si="0"/>
        <v>1</v>
      </c>
      <c r="Z7" s="101">
        <f t="shared" si="0"/>
        <v>2</v>
      </c>
    </row>
    <row r="8" spans="1:58" ht="12" customHeight="1">
      <c r="A8" s="103" t="s">
        <v>95</v>
      </c>
      <c r="B8" s="104" t="s">
        <v>266</v>
      </c>
      <c r="C8" s="103" t="s">
        <v>286</v>
      </c>
      <c r="D8" s="101">
        <f>+SUM(E8,+I8)</f>
        <v>514428</v>
      </c>
      <c r="E8" s="101">
        <f>+SUM(G8,+H8)</f>
        <v>29598</v>
      </c>
      <c r="F8" s="102">
        <f>IF(D8&gt;0,E8/D8*100,0)</f>
        <v>5.7535748442930785</v>
      </c>
      <c r="G8" s="101">
        <v>28580</v>
      </c>
      <c r="H8" s="101">
        <v>1018</v>
      </c>
      <c r="I8" s="101">
        <f>+SUM(K8,+M8,+O8)</f>
        <v>484830</v>
      </c>
      <c r="J8" s="102">
        <f>IF($D8&gt;0,I8/$D8*100,0)</f>
        <v>94.24642515570693</v>
      </c>
      <c r="K8" s="101">
        <v>265907</v>
      </c>
      <c r="L8" s="102">
        <f>IF($D8&gt;0,K8/$D8*100,0)</f>
        <v>51.689838033699566</v>
      </c>
      <c r="M8" s="101">
        <v>0</v>
      </c>
      <c r="N8" s="102">
        <f>IF($D8&gt;0,M8/$D8*100,0)</f>
        <v>0</v>
      </c>
      <c r="O8" s="101">
        <v>218923</v>
      </c>
      <c r="P8" s="101">
        <v>103661</v>
      </c>
      <c r="Q8" s="102">
        <f>IF($D8&gt;0,O8/$D8*100,0)</f>
        <v>42.55658712200736</v>
      </c>
      <c r="R8" s="101">
        <v>2630</v>
      </c>
      <c r="S8" s="101"/>
      <c r="T8" s="101" t="s">
        <v>306</v>
      </c>
      <c r="U8" s="101"/>
      <c r="V8" s="101"/>
      <c r="W8" s="105"/>
      <c r="X8" s="105"/>
      <c r="Y8" s="105"/>
      <c r="Z8" s="105" t="s">
        <v>306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95</v>
      </c>
      <c r="B9" s="104" t="s">
        <v>267</v>
      </c>
      <c r="C9" s="103" t="s">
        <v>287</v>
      </c>
      <c r="D9" s="101">
        <f aca="true" t="shared" si="1" ref="D9:D27">+SUM(E9,+I9)</f>
        <v>173844</v>
      </c>
      <c r="E9" s="101">
        <f aca="true" t="shared" si="2" ref="E9:E27">+SUM(G9,+H9)</f>
        <v>20330</v>
      </c>
      <c r="F9" s="102">
        <f aca="true" t="shared" si="3" ref="F9:F27">IF(D9&gt;0,E9/D9*100,0)</f>
        <v>11.694392673891535</v>
      </c>
      <c r="G9" s="101">
        <v>20122</v>
      </c>
      <c r="H9" s="101">
        <v>208</v>
      </c>
      <c r="I9" s="101">
        <f aca="true" t="shared" si="4" ref="I9:I27">+SUM(K9,+M9,+O9)</f>
        <v>153514</v>
      </c>
      <c r="J9" s="102">
        <f aca="true" t="shared" si="5" ref="J9:J27">IF($D9&gt;0,I9/$D9*100,0)</f>
        <v>88.30560732610846</v>
      </c>
      <c r="K9" s="101">
        <v>79343</v>
      </c>
      <c r="L9" s="102">
        <f aca="true" t="shared" si="6" ref="L9:L27">IF($D9&gt;0,K9/$D9*100,0)</f>
        <v>45.64034421665401</v>
      </c>
      <c r="M9" s="101">
        <v>3502</v>
      </c>
      <c r="N9" s="102">
        <f aca="true" t="shared" si="7" ref="N9:N27">IF($D9&gt;0,M9/$D9*100,0)</f>
        <v>2.0144497365454086</v>
      </c>
      <c r="O9" s="101">
        <v>70669</v>
      </c>
      <c r="P9" s="101">
        <v>29024</v>
      </c>
      <c r="Q9" s="102">
        <f aca="true" t="shared" si="8" ref="Q9:Q27">IF($D9&gt;0,O9/$D9*100,0)</f>
        <v>40.65081337290904</v>
      </c>
      <c r="R9" s="101">
        <v>2222</v>
      </c>
      <c r="S9" s="101" t="s">
        <v>306</v>
      </c>
      <c r="T9" s="101"/>
      <c r="U9" s="101"/>
      <c r="V9" s="101"/>
      <c r="W9" s="105" t="s">
        <v>306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95</v>
      </c>
      <c r="B10" s="104" t="s">
        <v>268</v>
      </c>
      <c r="C10" s="103" t="s">
        <v>288</v>
      </c>
      <c r="D10" s="101">
        <f t="shared" si="1"/>
        <v>88820</v>
      </c>
      <c r="E10" s="101">
        <f t="shared" si="2"/>
        <v>29752</v>
      </c>
      <c r="F10" s="102">
        <f t="shared" si="3"/>
        <v>33.49696014411169</v>
      </c>
      <c r="G10" s="101">
        <v>29752</v>
      </c>
      <c r="H10" s="101">
        <v>0</v>
      </c>
      <c r="I10" s="101">
        <f t="shared" si="4"/>
        <v>59068</v>
      </c>
      <c r="J10" s="102">
        <f t="shared" si="5"/>
        <v>66.50303985588832</v>
      </c>
      <c r="K10" s="101">
        <v>14431</v>
      </c>
      <c r="L10" s="102">
        <f t="shared" si="6"/>
        <v>16.24746678675974</v>
      </c>
      <c r="M10" s="101">
        <v>0</v>
      </c>
      <c r="N10" s="102">
        <f t="shared" si="7"/>
        <v>0</v>
      </c>
      <c r="O10" s="101">
        <v>44637</v>
      </c>
      <c r="P10" s="101">
        <v>20290</v>
      </c>
      <c r="Q10" s="102">
        <f t="shared" si="8"/>
        <v>50.25557306912858</v>
      </c>
      <c r="R10" s="101">
        <v>336</v>
      </c>
      <c r="S10" s="101" t="s">
        <v>306</v>
      </c>
      <c r="T10" s="101"/>
      <c r="U10" s="101"/>
      <c r="V10" s="101"/>
      <c r="W10" s="105" t="s">
        <v>306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95</v>
      </c>
      <c r="B11" s="104" t="s">
        <v>269</v>
      </c>
      <c r="C11" s="103" t="s">
        <v>289</v>
      </c>
      <c r="D11" s="101">
        <f t="shared" si="1"/>
        <v>40434</v>
      </c>
      <c r="E11" s="101">
        <f t="shared" si="2"/>
        <v>10094</v>
      </c>
      <c r="F11" s="102">
        <f t="shared" si="3"/>
        <v>24.964139090864123</v>
      </c>
      <c r="G11" s="101">
        <v>10034</v>
      </c>
      <c r="H11" s="101">
        <v>60</v>
      </c>
      <c r="I11" s="101">
        <f t="shared" si="4"/>
        <v>30340</v>
      </c>
      <c r="J11" s="102">
        <f t="shared" si="5"/>
        <v>75.03586090913588</v>
      </c>
      <c r="K11" s="101">
        <v>21076</v>
      </c>
      <c r="L11" s="102">
        <f t="shared" si="6"/>
        <v>52.124449720532226</v>
      </c>
      <c r="M11" s="101">
        <v>0</v>
      </c>
      <c r="N11" s="102">
        <f t="shared" si="7"/>
        <v>0</v>
      </c>
      <c r="O11" s="101">
        <v>9264</v>
      </c>
      <c r="P11" s="101">
        <v>2820</v>
      </c>
      <c r="Q11" s="102">
        <f t="shared" si="8"/>
        <v>22.91141118860365</v>
      </c>
      <c r="R11" s="101">
        <v>110</v>
      </c>
      <c r="S11" s="101" t="s">
        <v>306</v>
      </c>
      <c r="T11" s="101"/>
      <c r="U11" s="101"/>
      <c r="V11" s="101"/>
      <c r="W11" s="105" t="s">
        <v>306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95</v>
      </c>
      <c r="B12" s="104" t="s">
        <v>270</v>
      </c>
      <c r="C12" s="103" t="s">
        <v>290</v>
      </c>
      <c r="D12" s="101">
        <f t="shared" si="1"/>
        <v>126151</v>
      </c>
      <c r="E12" s="101">
        <f t="shared" si="2"/>
        <v>21742</v>
      </c>
      <c r="F12" s="102">
        <f t="shared" si="3"/>
        <v>17.234901031303753</v>
      </c>
      <c r="G12" s="101">
        <v>21742</v>
      </c>
      <c r="H12" s="101">
        <v>0</v>
      </c>
      <c r="I12" s="101">
        <f t="shared" si="4"/>
        <v>104409</v>
      </c>
      <c r="J12" s="102">
        <f t="shared" si="5"/>
        <v>82.76509896869625</v>
      </c>
      <c r="K12" s="101">
        <v>65226</v>
      </c>
      <c r="L12" s="102">
        <f t="shared" si="6"/>
        <v>51.70470309391126</v>
      </c>
      <c r="M12" s="101">
        <v>0</v>
      </c>
      <c r="N12" s="102">
        <f t="shared" si="7"/>
        <v>0</v>
      </c>
      <c r="O12" s="101">
        <v>39183</v>
      </c>
      <c r="P12" s="101">
        <v>12436</v>
      </c>
      <c r="Q12" s="102">
        <f t="shared" si="8"/>
        <v>31.06039587478498</v>
      </c>
      <c r="R12" s="101">
        <v>979</v>
      </c>
      <c r="S12" s="101" t="s">
        <v>306</v>
      </c>
      <c r="T12" s="101"/>
      <c r="U12" s="101"/>
      <c r="V12" s="101"/>
      <c r="W12" s="105"/>
      <c r="X12" s="105"/>
      <c r="Y12" s="105"/>
      <c r="Z12" s="105" t="s">
        <v>306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95</v>
      </c>
      <c r="B13" s="104" t="s">
        <v>271</v>
      </c>
      <c r="C13" s="103" t="s">
        <v>291</v>
      </c>
      <c r="D13" s="101">
        <f t="shared" si="1"/>
        <v>115179</v>
      </c>
      <c r="E13" s="101">
        <f t="shared" si="2"/>
        <v>33736</v>
      </c>
      <c r="F13" s="102">
        <f t="shared" si="3"/>
        <v>29.290061556360104</v>
      </c>
      <c r="G13" s="101">
        <v>33546</v>
      </c>
      <c r="H13" s="101">
        <v>190</v>
      </c>
      <c r="I13" s="101">
        <f t="shared" si="4"/>
        <v>81443</v>
      </c>
      <c r="J13" s="102">
        <f t="shared" si="5"/>
        <v>70.7099384436399</v>
      </c>
      <c r="K13" s="101">
        <v>48928</v>
      </c>
      <c r="L13" s="102">
        <f t="shared" si="6"/>
        <v>42.47996596601811</v>
      </c>
      <c r="M13" s="101">
        <v>2129</v>
      </c>
      <c r="N13" s="102">
        <f t="shared" si="7"/>
        <v>1.8484272306583664</v>
      </c>
      <c r="O13" s="101">
        <v>30386</v>
      </c>
      <c r="P13" s="101">
        <v>15898</v>
      </c>
      <c r="Q13" s="102">
        <f t="shared" si="8"/>
        <v>26.381545246963423</v>
      </c>
      <c r="R13" s="101">
        <v>1197</v>
      </c>
      <c r="S13" s="101" t="s">
        <v>306</v>
      </c>
      <c r="T13" s="101"/>
      <c r="U13" s="101"/>
      <c r="V13" s="101"/>
      <c r="W13" s="105" t="s">
        <v>306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95</v>
      </c>
      <c r="B14" s="104" t="s">
        <v>272</v>
      </c>
      <c r="C14" s="103" t="s">
        <v>292</v>
      </c>
      <c r="D14" s="101">
        <f t="shared" si="1"/>
        <v>49993</v>
      </c>
      <c r="E14" s="101">
        <f t="shared" si="2"/>
        <v>14774</v>
      </c>
      <c r="F14" s="102">
        <f t="shared" si="3"/>
        <v>29.552137299221894</v>
      </c>
      <c r="G14" s="101">
        <v>13607</v>
      </c>
      <c r="H14" s="101">
        <v>1167</v>
      </c>
      <c r="I14" s="101">
        <f t="shared" si="4"/>
        <v>35219</v>
      </c>
      <c r="J14" s="102">
        <f t="shared" si="5"/>
        <v>70.4478627007781</v>
      </c>
      <c r="K14" s="101">
        <v>4956</v>
      </c>
      <c r="L14" s="102">
        <f t="shared" si="6"/>
        <v>9.913387874302403</v>
      </c>
      <c r="M14" s="101">
        <v>0</v>
      </c>
      <c r="N14" s="102">
        <f t="shared" si="7"/>
        <v>0</v>
      </c>
      <c r="O14" s="101">
        <v>30263</v>
      </c>
      <c r="P14" s="101">
        <v>18049</v>
      </c>
      <c r="Q14" s="102">
        <f t="shared" si="8"/>
        <v>60.5344748264757</v>
      </c>
      <c r="R14" s="101">
        <v>178</v>
      </c>
      <c r="S14" s="101" t="s">
        <v>306</v>
      </c>
      <c r="T14" s="101"/>
      <c r="U14" s="101"/>
      <c r="V14" s="101"/>
      <c r="W14" s="105" t="s">
        <v>306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95</v>
      </c>
      <c r="B15" s="104" t="s">
        <v>273</v>
      </c>
      <c r="C15" s="103" t="s">
        <v>293</v>
      </c>
      <c r="D15" s="101">
        <f t="shared" si="1"/>
        <v>40004</v>
      </c>
      <c r="E15" s="101">
        <f t="shared" si="2"/>
        <v>8801</v>
      </c>
      <c r="F15" s="102">
        <f t="shared" si="3"/>
        <v>22.000299970003002</v>
      </c>
      <c r="G15" s="101">
        <v>8500</v>
      </c>
      <c r="H15" s="101">
        <v>301</v>
      </c>
      <c r="I15" s="101">
        <f t="shared" si="4"/>
        <v>31203</v>
      </c>
      <c r="J15" s="102">
        <f t="shared" si="5"/>
        <v>77.999700029997</v>
      </c>
      <c r="K15" s="101">
        <v>15677</v>
      </c>
      <c r="L15" s="102">
        <f t="shared" si="6"/>
        <v>39.188581141885805</v>
      </c>
      <c r="M15" s="101">
        <v>0</v>
      </c>
      <c r="N15" s="102">
        <f t="shared" si="7"/>
        <v>0</v>
      </c>
      <c r="O15" s="101">
        <v>15526</v>
      </c>
      <c r="P15" s="101">
        <v>7743</v>
      </c>
      <c r="Q15" s="102">
        <f t="shared" si="8"/>
        <v>38.81111888811119</v>
      </c>
      <c r="R15" s="101">
        <v>187</v>
      </c>
      <c r="S15" s="101" t="s">
        <v>306</v>
      </c>
      <c r="T15" s="101"/>
      <c r="U15" s="101"/>
      <c r="V15" s="101"/>
      <c r="W15" s="105" t="s">
        <v>306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95</v>
      </c>
      <c r="B16" s="104" t="s">
        <v>274</v>
      </c>
      <c r="C16" s="103" t="s">
        <v>294</v>
      </c>
      <c r="D16" s="101">
        <f t="shared" si="1"/>
        <v>93870</v>
      </c>
      <c r="E16" s="101">
        <f t="shared" si="2"/>
        <v>16388</v>
      </c>
      <c r="F16" s="102">
        <f t="shared" si="3"/>
        <v>17.458186854160008</v>
      </c>
      <c r="G16" s="101">
        <v>16125</v>
      </c>
      <c r="H16" s="101">
        <v>263</v>
      </c>
      <c r="I16" s="101">
        <f t="shared" si="4"/>
        <v>77482</v>
      </c>
      <c r="J16" s="102">
        <f t="shared" si="5"/>
        <v>82.54181314584</v>
      </c>
      <c r="K16" s="101">
        <v>47470</v>
      </c>
      <c r="L16" s="102">
        <f t="shared" si="6"/>
        <v>50.56993714711836</v>
      </c>
      <c r="M16" s="101">
        <v>794</v>
      </c>
      <c r="N16" s="102">
        <f t="shared" si="7"/>
        <v>0.8458506445083626</v>
      </c>
      <c r="O16" s="101">
        <v>29218</v>
      </c>
      <c r="P16" s="101">
        <v>17456</v>
      </c>
      <c r="Q16" s="102">
        <f t="shared" si="8"/>
        <v>31.126025354213272</v>
      </c>
      <c r="R16" s="101">
        <v>639</v>
      </c>
      <c r="S16" s="101" t="s">
        <v>306</v>
      </c>
      <c r="T16" s="101"/>
      <c r="U16" s="101"/>
      <c r="V16" s="101"/>
      <c r="W16" s="105" t="s">
        <v>306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95</v>
      </c>
      <c r="B17" s="104" t="s">
        <v>275</v>
      </c>
      <c r="C17" s="103" t="s">
        <v>295</v>
      </c>
      <c r="D17" s="101">
        <f t="shared" si="1"/>
        <v>44486</v>
      </c>
      <c r="E17" s="101">
        <f t="shared" si="2"/>
        <v>12739</v>
      </c>
      <c r="F17" s="102">
        <f t="shared" si="3"/>
        <v>28.63597536303556</v>
      </c>
      <c r="G17" s="101">
        <v>12739</v>
      </c>
      <c r="H17" s="101">
        <v>0</v>
      </c>
      <c r="I17" s="101">
        <f t="shared" si="4"/>
        <v>31747</v>
      </c>
      <c r="J17" s="102">
        <f t="shared" si="5"/>
        <v>71.36402463696444</v>
      </c>
      <c r="K17" s="101">
        <v>2487</v>
      </c>
      <c r="L17" s="102">
        <f t="shared" si="6"/>
        <v>5.590522861124849</v>
      </c>
      <c r="M17" s="101">
        <v>0</v>
      </c>
      <c r="N17" s="102">
        <f t="shared" si="7"/>
        <v>0</v>
      </c>
      <c r="O17" s="101">
        <v>29260</v>
      </c>
      <c r="P17" s="101">
        <v>11848</v>
      </c>
      <c r="Q17" s="102">
        <f t="shared" si="8"/>
        <v>65.77350177583959</v>
      </c>
      <c r="R17" s="101">
        <v>293</v>
      </c>
      <c r="S17" s="101" t="s">
        <v>306</v>
      </c>
      <c r="T17" s="101"/>
      <c r="U17" s="101"/>
      <c r="V17" s="101"/>
      <c r="W17" s="105" t="s">
        <v>306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95</v>
      </c>
      <c r="B18" s="104" t="s">
        <v>276</v>
      </c>
      <c r="C18" s="103" t="s">
        <v>296</v>
      </c>
      <c r="D18" s="101">
        <f t="shared" si="1"/>
        <v>34825</v>
      </c>
      <c r="E18" s="101">
        <f t="shared" si="2"/>
        <v>3953</v>
      </c>
      <c r="F18" s="102">
        <f t="shared" si="3"/>
        <v>11.351040918880114</v>
      </c>
      <c r="G18" s="101">
        <v>3914</v>
      </c>
      <c r="H18" s="101">
        <v>39</v>
      </c>
      <c r="I18" s="101">
        <f t="shared" si="4"/>
        <v>30872</v>
      </c>
      <c r="J18" s="102">
        <f t="shared" si="5"/>
        <v>88.64895908111988</v>
      </c>
      <c r="K18" s="101">
        <v>15762</v>
      </c>
      <c r="L18" s="102">
        <f t="shared" si="6"/>
        <v>45.26058865757358</v>
      </c>
      <c r="M18" s="101">
        <v>0</v>
      </c>
      <c r="N18" s="102">
        <f t="shared" si="7"/>
        <v>0</v>
      </c>
      <c r="O18" s="101">
        <v>15110</v>
      </c>
      <c r="P18" s="101">
        <v>9037</v>
      </c>
      <c r="Q18" s="102">
        <f t="shared" si="8"/>
        <v>43.3883704235463</v>
      </c>
      <c r="R18" s="101">
        <v>109</v>
      </c>
      <c r="S18" s="101"/>
      <c r="T18" s="101" t="s">
        <v>306</v>
      </c>
      <c r="U18" s="101"/>
      <c r="V18" s="101"/>
      <c r="W18" s="105"/>
      <c r="X18" s="105" t="s">
        <v>306</v>
      </c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95</v>
      </c>
      <c r="B19" s="104" t="s">
        <v>277</v>
      </c>
      <c r="C19" s="103" t="s">
        <v>297</v>
      </c>
      <c r="D19" s="101">
        <f t="shared" si="1"/>
        <v>7839</v>
      </c>
      <c r="E19" s="101">
        <f t="shared" si="2"/>
        <v>390</v>
      </c>
      <c r="F19" s="102">
        <f t="shared" si="3"/>
        <v>4.975124378109453</v>
      </c>
      <c r="G19" s="101">
        <v>389</v>
      </c>
      <c r="H19" s="101">
        <v>1</v>
      </c>
      <c r="I19" s="101">
        <f t="shared" si="4"/>
        <v>7449</v>
      </c>
      <c r="J19" s="102">
        <f t="shared" si="5"/>
        <v>95.02487562189054</v>
      </c>
      <c r="K19" s="101">
        <v>4873</v>
      </c>
      <c r="L19" s="102">
        <f t="shared" si="6"/>
        <v>62.16354126801888</v>
      </c>
      <c r="M19" s="101">
        <v>236</v>
      </c>
      <c r="N19" s="102">
        <f t="shared" si="7"/>
        <v>3.010588085214951</v>
      </c>
      <c r="O19" s="101">
        <v>2340</v>
      </c>
      <c r="P19" s="101">
        <v>357</v>
      </c>
      <c r="Q19" s="102">
        <f t="shared" si="8"/>
        <v>29.850746268656714</v>
      </c>
      <c r="R19" s="101">
        <v>321</v>
      </c>
      <c r="S19" s="101" t="s">
        <v>306</v>
      </c>
      <c r="T19" s="101"/>
      <c r="U19" s="101"/>
      <c r="V19" s="101"/>
      <c r="W19" s="105" t="s">
        <v>306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95</v>
      </c>
      <c r="B20" s="104" t="s">
        <v>278</v>
      </c>
      <c r="C20" s="103" t="s">
        <v>298</v>
      </c>
      <c r="D20" s="101">
        <f t="shared" si="1"/>
        <v>10776</v>
      </c>
      <c r="E20" s="101">
        <f t="shared" si="2"/>
        <v>4672</v>
      </c>
      <c r="F20" s="102">
        <f t="shared" si="3"/>
        <v>43.35560504825538</v>
      </c>
      <c r="G20" s="101">
        <v>4642</v>
      </c>
      <c r="H20" s="101">
        <v>30</v>
      </c>
      <c r="I20" s="101">
        <f t="shared" si="4"/>
        <v>6104</v>
      </c>
      <c r="J20" s="102">
        <f t="shared" si="5"/>
        <v>56.644394951744616</v>
      </c>
      <c r="K20" s="101">
        <v>1706</v>
      </c>
      <c r="L20" s="102">
        <f t="shared" si="6"/>
        <v>15.83147735708983</v>
      </c>
      <c r="M20" s="101">
        <v>0</v>
      </c>
      <c r="N20" s="102">
        <f t="shared" si="7"/>
        <v>0</v>
      </c>
      <c r="O20" s="101">
        <v>4398</v>
      </c>
      <c r="P20" s="101">
        <v>1573</v>
      </c>
      <c r="Q20" s="102">
        <f t="shared" si="8"/>
        <v>40.81291759465479</v>
      </c>
      <c r="R20" s="101">
        <v>45</v>
      </c>
      <c r="S20" s="101" t="s">
        <v>306</v>
      </c>
      <c r="T20" s="101"/>
      <c r="U20" s="101"/>
      <c r="V20" s="101"/>
      <c r="W20" s="105" t="s">
        <v>306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95</v>
      </c>
      <c r="B21" s="104" t="s">
        <v>279</v>
      </c>
      <c r="C21" s="103" t="s">
        <v>299</v>
      </c>
      <c r="D21" s="101">
        <f t="shared" si="1"/>
        <v>31442</v>
      </c>
      <c r="E21" s="101">
        <f t="shared" si="2"/>
        <v>10646</v>
      </c>
      <c r="F21" s="102">
        <f t="shared" si="3"/>
        <v>33.859169264041725</v>
      </c>
      <c r="G21" s="101">
        <v>10646</v>
      </c>
      <c r="H21" s="101">
        <v>0</v>
      </c>
      <c r="I21" s="101">
        <f t="shared" si="4"/>
        <v>20796</v>
      </c>
      <c r="J21" s="102">
        <f t="shared" si="5"/>
        <v>66.14083073595826</v>
      </c>
      <c r="K21" s="101">
        <v>4337</v>
      </c>
      <c r="L21" s="102">
        <f t="shared" si="6"/>
        <v>13.793651803320401</v>
      </c>
      <c r="M21" s="101">
        <v>0</v>
      </c>
      <c r="N21" s="102">
        <f t="shared" si="7"/>
        <v>0</v>
      </c>
      <c r="O21" s="101">
        <v>16459</v>
      </c>
      <c r="P21" s="101">
        <v>7566</v>
      </c>
      <c r="Q21" s="102">
        <f t="shared" si="8"/>
        <v>52.347178932637874</v>
      </c>
      <c r="R21" s="101">
        <v>125</v>
      </c>
      <c r="S21" s="101" t="s">
        <v>306</v>
      </c>
      <c r="T21" s="101"/>
      <c r="U21" s="101"/>
      <c r="V21" s="101"/>
      <c r="W21" s="105" t="s">
        <v>306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95</v>
      </c>
      <c r="B22" s="104" t="s">
        <v>280</v>
      </c>
      <c r="C22" s="103" t="s">
        <v>300</v>
      </c>
      <c r="D22" s="101">
        <f t="shared" si="1"/>
        <v>22739</v>
      </c>
      <c r="E22" s="101">
        <f t="shared" si="2"/>
        <v>3146</v>
      </c>
      <c r="F22" s="102">
        <f t="shared" si="3"/>
        <v>13.835261005321254</v>
      </c>
      <c r="G22" s="101">
        <v>3069</v>
      </c>
      <c r="H22" s="101">
        <v>77</v>
      </c>
      <c r="I22" s="101">
        <f t="shared" si="4"/>
        <v>19593</v>
      </c>
      <c r="J22" s="102">
        <f t="shared" si="5"/>
        <v>86.16473899467874</v>
      </c>
      <c r="K22" s="101">
        <v>0</v>
      </c>
      <c r="L22" s="102">
        <f t="shared" si="6"/>
        <v>0</v>
      </c>
      <c r="M22" s="101">
        <v>0</v>
      </c>
      <c r="N22" s="102">
        <f t="shared" si="7"/>
        <v>0</v>
      </c>
      <c r="O22" s="101">
        <v>19593</v>
      </c>
      <c r="P22" s="101">
        <v>11714</v>
      </c>
      <c r="Q22" s="102">
        <f t="shared" si="8"/>
        <v>86.16473899467874</v>
      </c>
      <c r="R22" s="101">
        <v>63</v>
      </c>
      <c r="S22" s="101"/>
      <c r="T22" s="101" t="s">
        <v>306</v>
      </c>
      <c r="U22" s="101"/>
      <c r="V22" s="101"/>
      <c r="W22" s="105"/>
      <c r="X22" s="105" t="s">
        <v>306</v>
      </c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95</v>
      </c>
      <c r="B23" s="104" t="s">
        <v>281</v>
      </c>
      <c r="C23" s="103" t="s">
        <v>301</v>
      </c>
      <c r="D23" s="101">
        <f t="shared" si="1"/>
        <v>19501</v>
      </c>
      <c r="E23" s="101">
        <f t="shared" si="2"/>
        <v>6795</v>
      </c>
      <c r="F23" s="102">
        <f t="shared" si="3"/>
        <v>34.84436695554074</v>
      </c>
      <c r="G23" s="101">
        <v>5975</v>
      </c>
      <c r="H23" s="101">
        <v>820</v>
      </c>
      <c r="I23" s="101">
        <f t="shared" si="4"/>
        <v>12706</v>
      </c>
      <c r="J23" s="102">
        <f t="shared" si="5"/>
        <v>65.15563304445926</v>
      </c>
      <c r="K23" s="101">
        <v>5249</v>
      </c>
      <c r="L23" s="102">
        <f t="shared" si="6"/>
        <v>26.916568381108664</v>
      </c>
      <c r="M23" s="101">
        <v>0</v>
      </c>
      <c r="N23" s="102">
        <f t="shared" si="7"/>
        <v>0</v>
      </c>
      <c r="O23" s="101">
        <v>7457</v>
      </c>
      <c r="P23" s="101">
        <v>5972</v>
      </c>
      <c r="Q23" s="102">
        <f t="shared" si="8"/>
        <v>38.2390646633506</v>
      </c>
      <c r="R23" s="101">
        <v>42</v>
      </c>
      <c r="S23" s="101" t="s">
        <v>306</v>
      </c>
      <c r="T23" s="101"/>
      <c r="U23" s="101"/>
      <c r="V23" s="101"/>
      <c r="W23" s="105" t="s">
        <v>306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95</v>
      </c>
      <c r="B24" s="104" t="s">
        <v>282</v>
      </c>
      <c r="C24" s="103" t="s">
        <v>302</v>
      </c>
      <c r="D24" s="101">
        <f t="shared" si="1"/>
        <v>12075</v>
      </c>
      <c r="E24" s="101">
        <f t="shared" si="2"/>
        <v>3642</v>
      </c>
      <c r="F24" s="102">
        <f t="shared" si="3"/>
        <v>30.161490683229815</v>
      </c>
      <c r="G24" s="101">
        <v>3642</v>
      </c>
      <c r="H24" s="101">
        <v>0</v>
      </c>
      <c r="I24" s="101">
        <f t="shared" si="4"/>
        <v>8433</v>
      </c>
      <c r="J24" s="102">
        <f t="shared" si="5"/>
        <v>69.83850931677019</v>
      </c>
      <c r="K24" s="101">
        <v>1110</v>
      </c>
      <c r="L24" s="102">
        <f t="shared" si="6"/>
        <v>9.192546583850932</v>
      </c>
      <c r="M24" s="101">
        <v>0</v>
      </c>
      <c r="N24" s="102">
        <f t="shared" si="7"/>
        <v>0</v>
      </c>
      <c r="O24" s="101">
        <v>7323</v>
      </c>
      <c r="P24" s="101">
        <v>1356</v>
      </c>
      <c r="Q24" s="102">
        <f t="shared" si="8"/>
        <v>60.64596273291926</v>
      </c>
      <c r="R24" s="101">
        <v>58</v>
      </c>
      <c r="S24" s="101" t="s">
        <v>306</v>
      </c>
      <c r="T24" s="101"/>
      <c r="U24" s="101"/>
      <c r="V24" s="101"/>
      <c r="W24" s="105" t="s">
        <v>306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95</v>
      </c>
      <c r="B25" s="104" t="s">
        <v>283</v>
      </c>
      <c r="C25" s="103" t="s">
        <v>303</v>
      </c>
      <c r="D25" s="101">
        <f t="shared" si="1"/>
        <v>4633</v>
      </c>
      <c r="E25" s="101">
        <f t="shared" si="2"/>
        <v>2776</v>
      </c>
      <c r="F25" s="102">
        <f t="shared" si="3"/>
        <v>59.91797971077057</v>
      </c>
      <c r="G25" s="101">
        <v>2776</v>
      </c>
      <c r="H25" s="101">
        <v>0</v>
      </c>
      <c r="I25" s="101">
        <f t="shared" si="4"/>
        <v>1857</v>
      </c>
      <c r="J25" s="102">
        <f t="shared" si="5"/>
        <v>40.08202028922944</v>
      </c>
      <c r="K25" s="101">
        <v>0</v>
      </c>
      <c r="L25" s="102">
        <f t="shared" si="6"/>
        <v>0</v>
      </c>
      <c r="M25" s="101">
        <v>0</v>
      </c>
      <c r="N25" s="102">
        <f t="shared" si="7"/>
        <v>0</v>
      </c>
      <c r="O25" s="101">
        <v>1857</v>
      </c>
      <c r="P25" s="101">
        <v>1585</v>
      </c>
      <c r="Q25" s="102">
        <f t="shared" si="8"/>
        <v>40.08202028922944</v>
      </c>
      <c r="R25" s="101">
        <v>25</v>
      </c>
      <c r="S25" s="101" t="s">
        <v>306</v>
      </c>
      <c r="T25" s="101"/>
      <c r="U25" s="101"/>
      <c r="V25" s="101"/>
      <c r="W25" s="105" t="s">
        <v>306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95</v>
      </c>
      <c r="B26" s="104" t="s">
        <v>284</v>
      </c>
      <c r="C26" s="103" t="s">
        <v>304</v>
      </c>
      <c r="D26" s="101">
        <f t="shared" si="1"/>
        <v>12258</v>
      </c>
      <c r="E26" s="101">
        <f t="shared" si="2"/>
        <v>5409</v>
      </c>
      <c r="F26" s="102">
        <f t="shared" si="3"/>
        <v>44.12628487518355</v>
      </c>
      <c r="G26" s="101">
        <v>5409</v>
      </c>
      <c r="H26" s="101">
        <v>0</v>
      </c>
      <c r="I26" s="101">
        <f t="shared" si="4"/>
        <v>6849</v>
      </c>
      <c r="J26" s="102">
        <f t="shared" si="5"/>
        <v>55.87371512481645</v>
      </c>
      <c r="K26" s="101">
        <v>0</v>
      </c>
      <c r="L26" s="102">
        <f t="shared" si="6"/>
        <v>0</v>
      </c>
      <c r="M26" s="101">
        <v>0</v>
      </c>
      <c r="N26" s="102">
        <f t="shared" si="7"/>
        <v>0</v>
      </c>
      <c r="O26" s="101">
        <v>6849</v>
      </c>
      <c r="P26" s="101">
        <v>4332</v>
      </c>
      <c r="Q26" s="102">
        <f t="shared" si="8"/>
        <v>55.87371512481645</v>
      </c>
      <c r="R26" s="101">
        <v>66</v>
      </c>
      <c r="S26" s="101" t="s">
        <v>306</v>
      </c>
      <c r="T26" s="101"/>
      <c r="U26" s="101"/>
      <c r="V26" s="101"/>
      <c r="W26" s="105" t="s">
        <v>306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95</v>
      </c>
      <c r="B27" s="104" t="s">
        <v>285</v>
      </c>
      <c r="C27" s="103" t="s">
        <v>305</v>
      </c>
      <c r="D27" s="101">
        <f t="shared" si="1"/>
        <v>26337</v>
      </c>
      <c r="E27" s="101">
        <f t="shared" si="2"/>
        <v>11425</v>
      </c>
      <c r="F27" s="102">
        <f t="shared" si="3"/>
        <v>43.38003569123286</v>
      </c>
      <c r="G27" s="101">
        <v>11425</v>
      </c>
      <c r="H27" s="101">
        <v>0</v>
      </c>
      <c r="I27" s="101">
        <f t="shared" si="4"/>
        <v>14912</v>
      </c>
      <c r="J27" s="102">
        <f t="shared" si="5"/>
        <v>56.61996430876714</v>
      </c>
      <c r="K27" s="101">
        <v>0</v>
      </c>
      <c r="L27" s="102">
        <f t="shared" si="6"/>
        <v>0</v>
      </c>
      <c r="M27" s="101">
        <v>0</v>
      </c>
      <c r="N27" s="102">
        <f t="shared" si="7"/>
        <v>0</v>
      </c>
      <c r="O27" s="101">
        <v>14912</v>
      </c>
      <c r="P27" s="101">
        <v>7557</v>
      </c>
      <c r="Q27" s="102">
        <f t="shared" si="8"/>
        <v>56.61996430876714</v>
      </c>
      <c r="R27" s="101">
        <v>57</v>
      </c>
      <c r="S27" s="101"/>
      <c r="T27" s="101"/>
      <c r="U27" s="101" t="s">
        <v>306</v>
      </c>
      <c r="V27" s="101"/>
      <c r="W27" s="105"/>
      <c r="X27" s="105"/>
      <c r="Y27" s="105" t="s">
        <v>306</v>
      </c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309</v>
      </c>
      <c r="B7" s="109" t="s">
        <v>307</v>
      </c>
      <c r="C7" s="108" t="s">
        <v>308</v>
      </c>
      <c r="D7" s="110">
        <f aca="true" t="shared" si="0" ref="D7:AI7">SUM(D8:D27)</f>
        <v>444959</v>
      </c>
      <c r="E7" s="110">
        <f t="shared" si="0"/>
        <v>2469</v>
      </c>
      <c r="F7" s="110">
        <f t="shared" si="0"/>
        <v>486</v>
      </c>
      <c r="G7" s="110">
        <f t="shared" si="0"/>
        <v>1983</v>
      </c>
      <c r="H7" s="110">
        <f t="shared" si="0"/>
        <v>20847</v>
      </c>
      <c r="I7" s="110">
        <f t="shared" si="0"/>
        <v>15669</v>
      </c>
      <c r="J7" s="110">
        <f t="shared" si="0"/>
        <v>5178</v>
      </c>
      <c r="K7" s="110">
        <f t="shared" si="0"/>
        <v>421643</v>
      </c>
      <c r="L7" s="110">
        <f t="shared" si="0"/>
        <v>160363</v>
      </c>
      <c r="M7" s="110">
        <f t="shared" si="0"/>
        <v>261280</v>
      </c>
      <c r="N7" s="110">
        <f t="shared" si="0"/>
        <v>446886</v>
      </c>
      <c r="O7" s="110">
        <f t="shared" si="0"/>
        <v>176518</v>
      </c>
      <c r="P7" s="110">
        <f t="shared" si="0"/>
        <v>176518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268211</v>
      </c>
      <c r="W7" s="110">
        <f t="shared" si="0"/>
        <v>268211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2157</v>
      </c>
      <c r="AD7" s="110">
        <f t="shared" si="0"/>
        <v>2157</v>
      </c>
      <c r="AE7" s="110">
        <f t="shared" si="0"/>
        <v>0</v>
      </c>
      <c r="AF7" s="110">
        <f t="shared" si="0"/>
        <v>3635</v>
      </c>
      <c r="AG7" s="110">
        <f t="shared" si="0"/>
        <v>3635</v>
      </c>
      <c r="AH7" s="110">
        <f t="shared" si="0"/>
        <v>0</v>
      </c>
      <c r="AI7" s="110">
        <f t="shared" si="0"/>
        <v>0</v>
      </c>
      <c r="AJ7" s="110">
        <f aca="true" t="shared" si="1" ref="AJ7:BC7">SUM(AJ8:AJ27)</f>
        <v>47609</v>
      </c>
      <c r="AK7" s="110">
        <f t="shared" si="1"/>
        <v>44905</v>
      </c>
      <c r="AL7" s="110">
        <f t="shared" si="1"/>
        <v>232</v>
      </c>
      <c r="AM7" s="110">
        <f t="shared" si="1"/>
        <v>7</v>
      </c>
      <c r="AN7" s="110">
        <f t="shared" si="1"/>
        <v>11</v>
      </c>
      <c r="AO7" s="110">
        <f t="shared" si="1"/>
        <v>0</v>
      </c>
      <c r="AP7" s="110">
        <f t="shared" si="1"/>
        <v>0</v>
      </c>
      <c r="AQ7" s="110">
        <f t="shared" si="1"/>
        <v>4</v>
      </c>
      <c r="AR7" s="110">
        <f t="shared" si="1"/>
        <v>2220</v>
      </c>
      <c r="AS7" s="110">
        <f t="shared" si="1"/>
        <v>230</v>
      </c>
      <c r="AT7" s="110">
        <f t="shared" si="1"/>
        <v>1124</v>
      </c>
      <c r="AU7" s="110">
        <f t="shared" si="1"/>
        <v>1123</v>
      </c>
      <c r="AV7" s="110">
        <f t="shared" si="1"/>
        <v>0</v>
      </c>
      <c r="AW7" s="110">
        <f t="shared" si="1"/>
        <v>1</v>
      </c>
      <c r="AX7" s="110">
        <f t="shared" si="1"/>
        <v>0</v>
      </c>
      <c r="AY7" s="110">
        <f t="shared" si="1"/>
        <v>0</v>
      </c>
      <c r="AZ7" s="110">
        <f t="shared" si="1"/>
        <v>140</v>
      </c>
      <c r="BA7" s="110">
        <f t="shared" si="1"/>
        <v>140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95</v>
      </c>
      <c r="B8" s="112" t="s">
        <v>266</v>
      </c>
      <c r="C8" s="111" t="s">
        <v>286</v>
      </c>
      <c r="D8" s="101">
        <f>SUM(E8,+H8,+K8)</f>
        <v>120386</v>
      </c>
      <c r="E8" s="101">
        <f>SUM(F8:G8)</f>
        <v>0</v>
      </c>
      <c r="F8" s="101">
        <v>0</v>
      </c>
      <c r="G8" s="101">
        <v>0</v>
      </c>
      <c r="H8" s="101">
        <f>SUM(I8:J8)</f>
        <v>61</v>
      </c>
      <c r="I8" s="101">
        <v>61</v>
      </c>
      <c r="J8" s="101">
        <v>0</v>
      </c>
      <c r="K8" s="101">
        <f>SUM(L8:M8)</f>
        <v>120325</v>
      </c>
      <c r="L8" s="101">
        <v>18477</v>
      </c>
      <c r="M8" s="101">
        <v>101848</v>
      </c>
      <c r="N8" s="101">
        <f>SUM(O8,+V8,+AC8)</f>
        <v>121056</v>
      </c>
      <c r="O8" s="101">
        <f>SUM(P8:U8)</f>
        <v>18538</v>
      </c>
      <c r="P8" s="101">
        <v>18538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101848</v>
      </c>
      <c r="W8" s="101">
        <v>101848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670</v>
      </c>
      <c r="AD8" s="101">
        <v>670</v>
      </c>
      <c r="AE8" s="101">
        <v>0</v>
      </c>
      <c r="AF8" s="101">
        <f>SUM(AG8:AI8)</f>
        <v>370</v>
      </c>
      <c r="AG8" s="101">
        <v>370</v>
      </c>
      <c r="AH8" s="101">
        <v>0</v>
      </c>
      <c r="AI8" s="101">
        <v>0</v>
      </c>
      <c r="AJ8" s="101">
        <f>SUM(AK8:AS8)</f>
        <v>7997</v>
      </c>
      <c r="AK8" s="101">
        <v>7997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370</v>
      </c>
      <c r="AU8" s="101">
        <v>370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95</v>
      </c>
      <c r="B9" s="112" t="s">
        <v>267</v>
      </c>
      <c r="C9" s="111" t="s">
        <v>287</v>
      </c>
      <c r="D9" s="101">
        <f aca="true" t="shared" si="2" ref="D9:D27">SUM(E9,+H9,+K9)</f>
        <v>34223</v>
      </c>
      <c r="E9" s="101">
        <f aca="true" t="shared" si="3" ref="E9:E27">SUM(F9:G9)</f>
        <v>0</v>
      </c>
      <c r="F9" s="101">
        <v>0</v>
      </c>
      <c r="G9" s="101">
        <v>0</v>
      </c>
      <c r="H9" s="101">
        <f aca="true" t="shared" si="4" ref="H9:H27">SUM(I9:J9)</f>
        <v>0</v>
      </c>
      <c r="I9" s="101">
        <v>0</v>
      </c>
      <c r="J9" s="101">
        <v>0</v>
      </c>
      <c r="K9" s="101">
        <f aca="true" t="shared" si="5" ref="K9:K27">SUM(L9:M9)</f>
        <v>34223</v>
      </c>
      <c r="L9" s="101">
        <v>10016</v>
      </c>
      <c r="M9" s="101">
        <v>24207</v>
      </c>
      <c r="N9" s="101">
        <f aca="true" t="shared" si="6" ref="N9:N27">SUM(O9,+V9,+AC9)</f>
        <v>34327</v>
      </c>
      <c r="O9" s="101">
        <f aca="true" t="shared" si="7" ref="O9:O27">SUM(P9:U9)</f>
        <v>10016</v>
      </c>
      <c r="P9" s="101">
        <v>10016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27">SUM(W9:AB9)</f>
        <v>24207</v>
      </c>
      <c r="W9" s="101">
        <v>24207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27">SUM(AD9:AE9)</f>
        <v>104</v>
      </c>
      <c r="AD9" s="101">
        <v>104</v>
      </c>
      <c r="AE9" s="101">
        <v>0</v>
      </c>
      <c r="AF9" s="101">
        <f aca="true" t="shared" si="10" ref="AF9:AF27">SUM(AG9:AI9)</f>
        <v>51</v>
      </c>
      <c r="AG9" s="101">
        <v>51</v>
      </c>
      <c r="AH9" s="101">
        <v>0</v>
      </c>
      <c r="AI9" s="101">
        <v>0</v>
      </c>
      <c r="AJ9" s="101">
        <f aca="true" t="shared" si="11" ref="AJ9:AJ27">SUM(AK9:AS9)</f>
        <v>1453</v>
      </c>
      <c r="AK9" s="101">
        <v>1253</v>
      </c>
      <c r="AL9" s="101">
        <v>182</v>
      </c>
      <c r="AM9" s="101">
        <v>7</v>
      </c>
      <c r="AN9" s="101">
        <v>11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27">SUM(AU9:AY9)</f>
        <v>34</v>
      </c>
      <c r="AU9" s="101">
        <v>33</v>
      </c>
      <c r="AV9" s="101">
        <v>0</v>
      </c>
      <c r="AW9" s="101">
        <v>1</v>
      </c>
      <c r="AX9" s="101">
        <v>0</v>
      </c>
      <c r="AY9" s="101">
        <v>0</v>
      </c>
      <c r="AZ9" s="101">
        <f aca="true" t="shared" si="13" ref="AZ9:AZ27">SUM(BA9:BC9)</f>
        <v>33</v>
      </c>
      <c r="BA9" s="101">
        <v>33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95</v>
      </c>
      <c r="B10" s="112" t="s">
        <v>268</v>
      </c>
      <c r="C10" s="111" t="s">
        <v>288</v>
      </c>
      <c r="D10" s="101">
        <f t="shared" si="2"/>
        <v>48462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48462</v>
      </c>
      <c r="L10" s="101">
        <v>32403</v>
      </c>
      <c r="M10" s="101">
        <v>16059</v>
      </c>
      <c r="N10" s="101">
        <f t="shared" si="6"/>
        <v>48462</v>
      </c>
      <c r="O10" s="101">
        <f t="shared" si="7"/>
        <v>32403</v>
      </c>
      <c r="P10" s="101">
        <v>32403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16059</v>
      </c>
      <c r="W10" s="101">
        <v>16059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1694</v>
      </c>
      <c r="AG10" s="101">
        <v>1694</v>
      </c>
      <c r="AH10" s="101">
        <v>0</v>
      </c>
      <c r="AI10" s="101">
        <v>0</v>
      </c>
      <c r="AJ10" s="101">
        <f t="shared" si="11"/>
        <v>1694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1694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95</v>
      </c>
      <c r="B11" s="112" t="s">
        <v>269</v>
      </c>
      <c r="C11" s="111" t="s">
        <v>289</v>
      </c>
      <c r="D11" s="101">
        <f t="shared" si="2"/>
        <v>10125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10125</v>
      </c>
      <c r="L11" s="101">
        <v>4473</v>
      </c>
      <c r="M11" s="101">
        <v>5652</v>
      </c>
      <c r="N11" s="101">
        <f t="shared" si="6"/>
        <v>10125</v>
      </c>
      <c r="O11" s="101">
        <f t="shared" si="7"/>
        <v>4473</v>
      </c>
      <c r="P11" s="101">
        <v>4473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5652</v>
      </c>
      <c r="W11" s="101">
        <v>5652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22</v>
      </c>
      <c r="AG11" s="101">
        <v>22</v>
      </c>
      <c r="AH11" s="101">
        <v>0</v>
      </c>
      <c r="AI11" s="101">
        <v>0</v>
      </c>
      <c r="AJ11" s="101">
        <f t="shared" si="11"/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22</v>
      </c>
      <c r="AU11" s="101">
        <v>22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95</v>
      </c>
      <c r="B12" s="112" t="s">
        <v>270</v>
      </c>
      <c r="C12" s="111" t="s">
        <v>290</v>
      </c>
      <c r="D12" s="101">
        <f t="shared" si="2"/>
        <v>37448</v>
      </c>
      <c r="E12" s="101">
        <f t="shared" si="3"/>
        <v>0</v>
      </c>
      <c r="F12" s="101">
        <v>0</v>
      </c>
      <c r="G12" s="101">
        <v>0</v>
      </c>
      <c r="H12" s="101">
        <f t="shared" si="4"/>
        <v>3034</v>
      </c>
      <c r="I12" s="101">
        <v>3034</v>
      </c>
      <c r="J12" s="101">
        <v>0</v>
      </c>
      <c r="K12" s="101">
        <f t="shared" si="5"/>
        <v>34414</v>
      </c>
      <c r="L12" s="101">
        <v>20758</v>
      </c>
      <c r="M12" s="101">
        <v>13656</v>
      </c>
      <c r="N12" s="101">
        <f t="shared" si="6"/>
        <v>37448</v>
      </c>
      <c r="O12" s="101">
        <f t="shared" si="7"/>
        <v>23792</v>
      </c>
      <c r="P12" s="101">
        <v>23792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13656</v>
      </c>
      <c r="W12" s="101">
        <v>13656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118</v>
      </c>
      <c r="AG12" s="101">
        <v>118</v>
      </c>
      <c r="AH12" s="101">
        <v>0</v>
      </c>
      <c r="AI12" s="101">
        <v>0</v>
      </c>
      <c r="AJ12" s="101">
        <f t="shared" si="11"/>
        <v>1274</v>
      </c>
      <c r="AK12" s="101">
        <v>1274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118</v>
      </c>
      <c r="AU12" s="101">
        <v>118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95</v>
      </c>
      <c r="B13" s="112" t="s">
        <v>271</v>
      </c>
      <c r="C13" s="111" t="s">
        <v>291</v>
      </c>
      <c r="D13" s="101">
        <f t="shared" si="2"/>
        <v>27318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27318</v>
      </c>
      <c r="L13" s="101">
        <v>12346</v>
      </c>
      <c r="M13" s="101">
        <v>14972</v>
      </c>
      <c r="N13" s="101">
        <f t="shared" si="6"/>
        <v>27415</v>
      </c>
      <c r="O13" s="101">
        <f t="shared" si="7"/>
        <v>12346</v>
      </c>
      <c r="P13" s="101">
        <v>12346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14972</v>
      </c>
      <c r="W13" s="101">
        <v>14972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97</v>
      </c>
      <c r="AD13" s="101">
        <v>97</v>
      </c>
      <c r="AE13" s="101">
        <v>0</v>
      </c>
      <c r="AF13" s="101">
        <f t="shared" si="10"/>
        <v>219</v>
      </c>
      <c r="AG13" s="101">
        <v>219</v>
      </c>
      <c r="AH13" s="101">
        <v>0</v>
      </c>
      <c r="AI13" s="101">
        <v>0</v>
      </c>
      <c r="AJ13" s="101">
        <f t="shared" si="11"/>
        <v>1558</v>
      </c>
      <c r="AK13" s="101">
        <v>1558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219</v>
      </c>
      <c r="AU13" s="101">
        <v>219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95</v>
      </c>
      <c r="B14" s="112" t="s">
        <v>272</v>
      </c>
      <c r="C14" s="111" t="s">
        <v>292</v>
      </c>
      <c r="D14" s="101">
        <f t="shared" si="2"/>
        <v>19534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19534</v>
      </c>
      <c r="L14" s="101">
        <v>8046</v>
      </c>
      <c r="M14" s="101">
        <v>11488</v>
      </c>
      <c r="N14" s="101">
        <f t="shared" si="6"/>
        <v>20100</v>
      </c>
      <c r="O14" s="101">
        <f t="shared" si="7"/>
        <v>8046</v>
      </c>
      <c r="P14" s="101">
        <v>8046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11488</v>
      </c>
      <c r="W14" s="101">
        <v>11488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566</v>
      </c>
      <c r="AD14" s="101">
        <v>566</v>
      </c>
      <c r="AE14" s="101">
        <v>0</v>
      </c>
      <c r="AF14" s="101">
        <f t="shared" si="10"/>
        <v>50</v>
      </c>
      <c r="AG14" s="101">
        <v>50</v>
      </c>
      <c r="AH14" s="101">
        <v>0</v>
      </c>
      <c r="AI14" s="101">
        <v>0</v>
      </c>
      <c r="AJ14" s="101">
        <f t="shared" si="11"/>
        <v>19534</v>
      </c>
      <c r="AK14" s="101">
        <v>19505</v>
      </c>
      <c r="AL14" s="101">
        <v>29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50</v>
      </c>
      <c r="AU14" s="101">
        <v>50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29</v>
      </c>
      <c r="BA14" s="101">
        <v>29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95</v>
      </c>
      <c r="B15" s="112" t="s">
        <v>273</v>
      </c>
      <c r="C15" s="111" t="s">
        <v>293</v>
      </c>
      <c r="D15" s="101">
        <f t="shared" si="2"/>
        <v>13322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13322</v>
      </c>
      <c r="L15" s="101">
        <v>4164</v>
      </c>
      <c r="M15" s="101">
        <v>9158</v>
      </c>
      <c r="N15" s="101">
        <f t="shared" si="6"/>
        <v>13429</v>
      </c>
      <c r="O15" s="101">
        <f t="shared" si="7"/>
        <v>4164</v>
      </c>
      <c r="P15" s="101">
        <v>4164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9158</v>
      </c>
      <c r="W15" s="101">
        <v>9158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107</v>
      </c>
      <c r="AD15" s="101">
        <v>107</v>
      </c>
      <c r="AE15" s="101">
        <v>0</v>
      </c>
      <c r="AF15" s="101">
        <f t="shared" si="10"/>
        <v>38</v>
      </c>
      <c r="AG15" s="101">
        <v>38</v>
      </c>
      <c r="AH15" s="101">
        <v>0</v>
      </c>
      <c r="AI15" s="101">
        <v>0</v>
      </c>
      <c r="AJ15" s="101">
        <f t="shared" si="11"/>
        <v>38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4</v>
      </c>
      <c r="AR15" s="101">
        <v>34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34</v>
      </c>
      <c r="BA15" s="101">
        <v>34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95</v>
      </c>
      <c r="B16" s="112" t="s">
        <v>274</v>
      </c>
      <c r="C16" s="111" t="s">
        <v>294</v>
      </c>
      <c r="D16" s="101">
        <f t="shared" si="2"/>
        <v>23309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23309</v>
      </c>
      <c r="L16" s="101">
        <v>10337</v>
      </c>
      <c r="M16" s="101">
        <v>12972</v>
      </c>
      <c r="N16" s="101">
        <f t="shared" si="6"/>
        <v>23213</v>
      </c>
      <c r="O16" s="101">
        <f t="shared" si="7"/>
        <v>10337</v>
      </c>
      <c r="P16" s="101">
        <v>10337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12742</v>
      </c>
      <c r="W16" s="101">
        <v>12742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134</v>
      </c>
      <c r="AD16" s="101">
        <v>134</v>
      </c>
      <c r="AE16" s="101">
        <v>0</v>
      </c>
      <c r="AF16" s="101">
        <f t="shared" si="10"/>
        <v>83</v>
      </c>
      <c r="AG16" s="101">
        <v>83</v>
      </c>
      <c r="AH16" s="101">
        <v>0</v>
      </c>
      <c r="AI16" s="101">
        <v>0</v>
      </c>
      <c r="AJ16" s="101">
        <f t="shared" si="11"/>
        <v>83</v>
      </c>
      <c r="AK16" s="101">
        <v>63</v>
      </c>
      <c r="AL16" s="101">
        <v>20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50</v>
      </c>
      <c r="AU16" s="101">
        <v>50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95</v>
      </c>
      <c r="B17" s="112" t="s">
        <v>275</v>
      </c>
      <c r="C17" s="111" t="s">
        <v>295</v>
      </c>
      <c r="D17" s="101">
        <f t="shared" si="2"/>
        <v>20497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20497</v>
      </c>
      <c r="L17" s="101">
        <v>11445</v>
      </c>
      <c r="M17" s="101">
        <v>9052</v>
      </c>
      <c r="N17" s="101">
        <f t="shared" si="6"/>
        <v>20497</v>
      </c>
      <c r="O17" s="101">
        <f t="shared" si="7"/>
        <v>11445</v>
      </c>
      <c r="P17" s="101">
        <v>11445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9052</v>
      </c>
      <c r="W17" s="101">
        <v>9052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190</v>
      </c>
      <c r="AG17" s="101">
        <v>190</v>
      </c>
      <c r="AH17" s="101">
        <v>0</v>
      </c>
      <c r="AI17" s="101">
        <v>0</v>
      </c>
      <c r="AJ17" s="101">
        <f t="shared" si="11"/>
        <v>298</v>
      </c>
      <c r="AK17" s="101">
        <v>176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122</v>
      </c>
      <c r="AT17" s="101">
        <f t="shared" si="12"/>
        <v>68</v>
      </c>
      <c r="AU17" s="101">
        <v>68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1</v>
      </c>
      <c r="BA17" s="101">
        <v>1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95</v>
      </c>
      <c r="B18" s="112" t="s">
        <v>276</v>
      </c>
      <c r="C18" s="111" t="s">
        <v>296</v>
      </c>
      <c r="D18" s="101">
        <f t="shared" si="2"/>
        <v>14305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14305</v>
      </c>
      <c r="L18" s="101">
        <v>3172</v>
      </c>
      <c r="M18" s="101">
        <v>11133</v>
      </c>
      <c r="N18" s="101">
        <f t="shared" si="6"/>
        <v>14337</v>
      </c>
      <c r="O18" s="101">
        <f t="shared" si="7"/>
        <v>3172</v>
      </c>
      <c r="P18" s="101">
        <v>3172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11133</v>
      </c>
      <c r="W18" s="101">
        <v>11133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32</v>
      </c>
      <c r="AD18" s="101">
        <v>32</v>
      </c>
      <c r="AE18" s="101">
        <v>0</v>
      </c>
      <c r="AF18" s="101">
        <f t="shared" si="10"/>
        <v>43</v>
      </c>
      <c r="AG18" s="101">
        <v>43</v>
      </c>
      <c r="AH18" s="101">
        <v>0</v>
      </c>
      <c r="AI18" s="101">
        <v>0</v>
      </c>
      <c r="AJ18" s="101">
        <f t="shared" si="11"/>
        <v>962</v>
      </c>
      <c r="AK18" s="101">
        <v>962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43</v>
      </c>
      <c r="AU18" s="101">
        <v>43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95</v>
      </c>
      <c r="B19" s="112" t="s">
        <v>277</v>
      </c>
      <c r="C19" s="111" t="s">
        <v>297</v>
      </c>
      <c r="D19" s="101">
        <f t="shared" si="2"/>
        <v>2469</v>
      </c>
      <c r="E19" s="101">
        <f t="shared" si="3"/>
        <v>2469</v>
      </c>
      <c r="F19" s="101">
        <v>486</v>
      </c>
      <c r="G19" s="101">
        <v>1983</v>
      </c>
      <c r="H19" s="101">
        <f t="shared" si="4"/>
        <v>0</v>
      </c>
      <c r="I19" s="101">
        <v>0</v>
      </c>
      <c r="J19" s="101">
        <v>0</v>
      </c>
      <c r="K19" s="101">
        <f t="shared" si="5"/>
        <v>0</v>
      </c>
      <c r="L19" s="101">
        <v>0</v>
      </c>
      <c r="M19" s="101">
        <v>0</v>
      </c>
      <c r="N19" s="101">
        <f t="shared" si="6"/>
        <v>2470</v>
      </c>
      <c r="O19" s="101">
        <f t="shared" si="7"/>
        <v>486</v>
      </c>
      <c r="P19" s="101">
        <v>486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1983</v>
      </c>
      <c r="W19" s="101">
        <v>1983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1</v>
      </c>
      <c r="AD19" s="101">
        <v>1</v>
      </c>
      <c r="AE19" s="101">
        <v>0</v>
      </c>
      <c r="AF19" s="101">
        <f t="shared" si="10"/>
        <v>108</v>
      </c>
      <c r="AG19" s="101">
        <v>108</v>
      </c>
      <c r="AH19" s="101">
        <v>0</v>
      </c>
      <c r="AI19" s="101">
        <v>0</v>
      </c>
      <c r="AJ19" s="101">
        <f t="shared" si="11"/>
        <v>108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108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95</v>
      </c>
      <c r="B20" s="112" t="s">
        <v>278</v>
      </c>
      <c r="C20" s="111" t="s">
        <v>298</v>
      </c>
      <c r="D20" s="101">
        <f t="shared" si="2"/>
        <v>4962</v>
      </c>
      <c r="E20" s="101">
        <f t="shared" si="3"/>
        <v>0</v>
      </c>
      <c r="F20" s="101">
        <v>0</v>
      </c>
      <c r="G20" s="101">
        <v>0</v>
      </c>
      <c r="H20" s="101">
        <f t="shared" si="4"/>
        <v>2965</v>
      </c>
      <c r="I20" s="101">
        <v>2965</v>
      </c>
      <c r="J20" s="101">
        <v>0</v>
      </c>
      <c r="K20" s="101">
        <f t="shared" si="5"/>
        <v>1997</v>
      </c>
      <c r="L20" s="101">
        <v>0</v>
      </c>
      <c r="M20" s="101">
        <v>1997</v>
      </c>
      <c r="N20" s="101">
        <f t="shared" si="6"/>
        <v>4972</v>
      </c>
      <c r="O20" s="101">
        <f t="shared" si="7"/>
        <v>2965</v>
      </c>
      <c r="P20" s="101">
        <v>2965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1997</v>
      </c>
      <c r="W20" s="101">
        <v>1997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10</v>
      </c>
      <c r="AD20" s="101">
        <v>10</v>
      </c>
      <c r="AE20" s="101">
        <v>0</v>
      </c>
      <c r="AF20" s="101">
        <f t="shared" si="10"/>
        <v>15</v>
      </c>
      <c r="AG20" s="101">
        <v>15</v>
      </c>
      <c r="AH20" s="101">
        <v>0</v>
      </c>
      <c r="AI20" s="101">
        <v>0</v>
      </c>
      <c r="AJ20" s="101">
        <f t="shared" si="11"/>
        <v>4962</v>
      </c>
      <c r="AK20" s="101">
        <v>4962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15</v>
      </c>
      <c r="AU20" s="101">
        <v>15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95</v>
      </c>
      <c r="B21" s="112" t="s">
        <v>279</v>
      </c>
      <c r="C21" s="111" t="s">
        <v>299</v>
      </c>
      <c r="D21" s="101">
        <f t="shared" si="2"/>
        <v>12037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12037</v>
      </c>
      <c r="L21" s="101">
        <v>5221</v>
      </c>
      <c r="M21" s="101">
        <v>6816</v>
      </c>
      <c r="N21" s="101">
        <f t="shared" si="6"/>
        <v>12037</v>
      </c>
      <c r="O21" s="101">
        <f t="shared" si="7"/>
        <v>5221</v>
      </c>
      <c r="P21" s="101">
        <v>5221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6816</v>
      </c>
      <c r="W21" s="101">
        <v>6816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36</v>
      </c>
      <c r="AG21" s="101">
        <v>36</v>
      </c>
      <c r="AH21" s="101">
        <v>0</v>
      </c>
      <c r="AI21" s="101">
        <v>0</v>
      </c>
      <c r="AJ21" s="101">
        <f t="shared" si="11"/>
        <v>36</v>
      </c>
      <c r="AK21" s="101">
        <v>36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36</v>
      </c>
      <c r="AU21" s="101">
        <v>36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35</v>
      </c>
      <c r="BA21" s="101">
        <v>35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95</v>
      </c>
      <c r="B22" s="112" t="s">
        <v>280</v>
      </c>
      <c r="C22" s="111" t="s">
        <v>300</v>
      </c>
      <c r="D22" s="101">
        <f t="shared" si="2"/>
        <v>12730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12730</v>
      </c>
      <c r="L22" s="101">
        <v>1799</v>
      </c>
      <c r="M22" s="101">
        <v>10931</v>
      </c>
      <c r="N22" s="101">
        <f t="shared" si="6"/>
        <v>12756</v>
      </c>
      <c r="O22" s="101">
        <f t="shared" si="7"/>
        <v>1799</v>
      </c>
      <c r="P22" s="101">
        <v>1799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10931</v>
      </c>
      <c r="W22" s="101">
        <v>10931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26</v>
      </c>
      <c r="AD22" s="101">
        <v>26</v>
      </c>
      <c r="AE22" s="101">
        <v>0</v>
      </c>
      <c r="AF22" s="101">
        <f t="shared" si="10"/>
        <v>39</v>
      </c>
      <c r="AG22" s="101">
        <v>39</v>
      </c>
      <c r="AH22" s="101">
        <v>0</v>
      </c>
      <c r="AI22" s="101">
        <v>0</v>
      </c>
      <c r="AJ22" s="101">
        <f t="shared" si="11"/>
        <v>1172</v>
      </c>
      <c r="AK22" s="101">
        <v>1171</v>
      </c>
      <c r="AL22" s="101">
        <v>1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39</v>
      </c>
      <c r="AU22" s="101">
        <v>39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1</v>
      </c>
      <c r="BA22" s="101">
        <v>1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95</v>
      </c>
      <c r="B23" s="112" t="s">
        <v>281</v>
      </c>
      <c r="C23" s="111" t="s">
        <v>301</v>
      </c>
      <c r="D23" s="101">
        <f t="shared" si="2"/>
        <v>5901</v>
      </c>
      <c r="E23" s="101">
        <f t="shared" si="3"/>
        <v>0</v>
      </c>
      <c r="F23" s="101">
        <v>0</v>
      </c>
      <c r="G23" s="101">
        <v>0</v>
      </c>
      <c r="H23" s="101">
        <f t="shared" si="4"/>
        <v>4758</v>
      </c>
      <c r="I23" s="101">
        <v>2596</v>
      </c>
      <c r="J23" s="101">
        <v>2162</v>
      </c>
      <c r="K23" s="101">
        <f t="shared" si="5"/>
        <v>1143</v>
      </c>
      <c r="L23" s="101">
        <v>549</v>
      </c>
      <c r="M23" s="101">
        <v>594</v>
      </c>
      <c r="N23" s="101">
        <f t="shared" si="6"/>
        <v>6311</v>
      </c>
      <c r="O23" s="101">
        <f t="shared" si="7"/>
        <v>3145</v>
      </c>
      <c r="P23" s="101">
        <v>3145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2756</v>
      </c>
      <c r="W23" s="101">
        <v>2756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410</v>
      </c>
      <c r="AD23" s="101">
        <v>410</v>
      </c>
      <c r="AE23" s="101">
        <v>0</v>
      </c>
      <c r="AF23" s="101">
        <f t="shared" si="10"/>
        <v>20</v>
      </c>
      <c r="AG23" s="101">
        <v>20</v>
      </c>
      <c r="AH23" s="101">
        <v>0</v>
      </c>
      <c r="AI23" s="101">
        <v>0</v>
      </c>
      <c r="AJ23" s="101">
        <f t="shared" si="11"/>
        <v>5901</v>
      </c>
      <c r="AK23" s="101">
        <v>5901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13</v>
      </c>
      <c r="AU23" s="101">
        <v>13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7</v>
      </c>
      <c r="BA23" s="101">
        <v>7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95</v>
      </c>
      <c r="B24" s="112" t="s">
        <v>282</v>
      </c>
      <c r="C24" s="111" t="s">
        <v>302</v>
      </c>
      <c r="D24" s="101">
        <f t="shared" si="2"/>
        <v>6369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6369</v>
      </c>
      <c r="L24" s="101">
        <v>2519</v>
      </c>
      <c r="M24" s="101">
        <v>3850</v>
      </c>
      <c r="N24" s="101">
        <f t="shared" si="6"/>
        <v>6369</v>
      </c>
      <c r="O24" s="101">
        <f t="shared" si="7"/>
        <v>2519</v>
      </c>
      <c r="P24" s="101">
        <v>2519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3850</v>
      </c>
      <c r="W24" s="101">
        <v>3850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0</v>
      </c>
      <c r="AG24" s="101">
        <v>0</v>
      </c>
      <c r="AH24" s="101">
        <v>0</v>
      </c>
      <c r="AI24" s="101">
        <v>0</v>
      </c>
      <c r="AJ24" s="101">
        <f t="shared" si="11"/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95</v>
      </c>
      <c r="B25" s="112" t="s">
        <v>283</v>
      </c>
      <c r="C25" s="111" t="s">
        <v>303</v>
      </c>
      <c r="D25" s="101">
        <f t="shared" si="2"/>
        <v>4036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4036</v>
      </c>
      <c r="L25" s="101">
        <v>3578</v>
      </c>
      <c r="M25" s="101">
        <v>458</v>
      </c>
      <c r="N25" s="101">
        <f t="shared" si="6"/>
        <v>4036</v>
      </c>
      <c r="O25" s="101">
        <f t="shared" si="7"/>
        <v>3578</v>
      </c>
      <c r="P25" s="101">
        <v>3578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458</v>
      </c>
      <c r="W25" s="101">
        <v>458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141</v>
      </c>
      <c r="AG25" s="101">
        <v>141</v>
      </c>
      <c r="AH25" s="101">
        <v>0</v>
      </c>
      <c r="AI25" s="101">
        <v>0</v>
      </c>
      <c r="AJ25" s="101">
        <f t="shared" si="11"/>
        <v>141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141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95</v>
      </c>
      <c r="B26" s="112" t="s">
        <v>284</v>
      </c>
      <c r="C26" s="111" t="s">
        <v>304</v>
      </c>
      <c r="D26" s="101">
        <f t="shared" si="2"/>
        <v>10029</v>
      </c>
      <c r="E26" s="101">
        <f t="shared" si="3"/>
        <v>0</v>
      </c>
      <c r="F26" s="101">
        <v>0</v>
      </c>
      <c r="G26" s="101">
        <v>0</v>
      </c>
      <c r="H26" s="101">
        <f t="shared" si="4"/>
        <v>10029</v>
      </c>
      <c r="I26" s="101">
        <v>7013</v>
      </c>
      <c r="J26" s="101">
        <v>3016</v>
      </c>
      <c r="K26" s="101">
        <f t="shared" si="5"/>
        <v>0</v>
      </c>
      <c r="L26" s="101">
        <v>0</v>
      </c>
      <c r="M26" s="101">
        <v>0</v>
      </c>
      <c r="N26" s="101">
        <f t="shared" si="6"/>
        <v>10029</v>
      </c>
      <c r="O26" s="101">
        <f t="shared" si="7"/>
        <v>7013</v>
      </c>
      <c r="P26" s="101">
        <v>7013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3016</v>
      </c>
      <c r="W26" s="101">
        <v>3016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351</v>
      </c>
      <c r="AG26" s="101">
        <v>351</v>
      </c>
      <c r="AH26" s="101">
        <v>0</v>
      </c>
      <c r="AI26" s="101">
        <v>0</v>
      </c>
      <c r="AJ26" s="101">
        <f t="shared" si="11"/>
        <v>351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351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95</v>
      </c>
      <c r="B27" s="112" t="s">
        <v>285</v>
      </c>
      <c r="C27" s="111" t="s">
        <v>305</v>
      </c>
      <c r="D27" s="101">
        <f t="shared" si="2"/>
        <v>17497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17497</v>
      </c>
      <c r="L27" s="101">
        <v>11060</v>
      </c>
      <c r="M27" s="101">
        <v>6437</v>
      </c>
      <c r="N27" s="101">
        <f t="shared" si="6"/>
        <v>17497</v>
      </c>
      <c r="O27" s="101">
        <f t="shared" si="7"/>
        <v>11060</v>
      </c>
      <c r="P27" s="101">
        <v>11060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6437</v>
      </c>
      <c r="W27" s="101">
        <v>6437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47</v>
      </c>
      <c r="AG27" s="101">
        <v>47</v>
      </c>
      <c r="AH27" s="101">
        <v>0</v>
      </c>
      <c r="AI27" s="101">
        <v>0</v>
      </c>
      <c r="AJ27" s="101">
        <f t="shared" si="11"/>
        <v>47</v>
      </c>
      <c r="AK27" s="101">
        <v>47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47</v>
      </c>
      <c r="AU27" s="101">
        <v>47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310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38</v>
      </c>
      <c r="M2" s="19" t="str">
        <f>IF(L2&lt;&gt;"",VLOOKUP(L2,$AI$6:$AJ$52,2,FALSE),"-")</f>
        <v>愛媛県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246634</v>
      </c>
      <c r="F7" s="164" t="s">
        <v>45</v>
      </c>
      <c r="G7" s="23" t="s">
        <v>46</v>
      </c>
      <c r="H7" s="37">
        <f aca="true" t="shared" si="0" ref="H7:H12">AD14</f>
        <v>176518</v>
      </c>
      <c r="I7" s="37">
        <f aca="true" t="shared" si="1" ref="I7:I12">AD24</f>
        <v>268211</v>
      </c>
      <c r="J7" s="37">
        <f aca="true" t="shared" si="2" ref="J7:J12">SUM(H7:I7)</f>
        <v>444729</v>
      </c>
      <c r="K7" s="38">
        <f aca="true" t="shared" si="3" ref="K7:K12">IF(J$13&gt;0,J7/J$13,0)</f>
        <v>1</v>
      </c>
      <c r="L7" s="39">
        <f>AD34</f>
        <v>3635</v>
      </c>
      <c r="M7" s="40">
        <f>AD37</f>
        <v>140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246634</v>
      </c>
      <c r="AF7" s="28" t="str">
        <f>'水洗化人口等'!B7</f>
        <v>38000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4174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4174</v>
      </c>
      <c r="AF8" s="28" t="str">
        <f>'水洗化人口等'!B8</f>
        <v>38201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250808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598538</v>
      </c>
      <c r="AF9" s="28" t="str">
        <f>'水洗化人口等'!B9</f>
        <v>38202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598538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6661</v>
      </c>
      <c r="AF10" s="28" t="str">
        <f>'水洗化人口等'!B10</f>
        <v>38203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6661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613627</v>
      </c>
      <c r="AF11" s="28" t="str">
        <f>'水洗化人口等'!B11</f>
        <v>38204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613627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290274</v>
      </c>
      <c r="AF12" s="28" t="str">
        <f>'水洗化人口等'!B12</f>
        <v>38205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1218826</v>
      </c>
      <c r="F13" s="166"/>
      <c r="G13" s="23" t="s">
        <v>49</v>
      </c>
      <c r="H13" s="37">
        <f>SUM(H7:H12)</f>
        <v>176518</v>
      </c>
      <c r="I13" s="37">
        <f>SUM(I7:I12)</f>
        <v>268211</v>
      </c>
      <c r="J13" s="37">
        <f>SUM(J7:J12)</f>
        <v>444729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9682</v>
      </c>
      <c r="AF13" s="28" t="str">
        <f>'水洗化人口等'!B13</f>
        <v>38206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1469634</v>
      </c>
      <c r="F14" s="167" t="s">
        <v>59</v>
      </c>
      <c r="G14" s="168"/>
      <c r="H14" s="37">
        <f>AD20</f>
        <v>2157</v>
      </c>
      <c r="I14" s="37">
        <f>AD30</f>
        <v>0</v>
      </c>
      <c r="J14" s="37">
        <f>SUM(H14:I14)</f>
        <v>2157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176518</v>
      </c>
      <c r="AF14" s="28" t="str">
        <f>'水洗化人口等'!B14</f>
        <v>38207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9682</v>
      </c>
      <c r="F15" s="156" t="s">
        <v>4</v>
      </c>
      <c r="G15" s="157"/>
      <c r="H15" s="47">
        <f>SUM(H13:H14)</f>
        <v>178675</v>
      </c>
      <c r="I15" s="47">
        <f>SUM(I13:I14)</f>
        <v>268211</v>
      </c>
      <c r="J15" s="47">
        <f>SUM(J13:J14)</f>
        <v>446886</v>
      </c>
      <c r="K15" s="48" t="s">
        <v>152</v>
      </c>
      <c r="L15" s="49">
        <f>SUM(L7:L9)</f>
        <v>3635</v>
      </c>
      <c r="M15" s="50">
        <f>SUM(M7:M9)</f>
        <v>140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38210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38213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290274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38214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38215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0.8293398220237147</v>
      </c>
      <c r="F19" s="167" t="s">
        <v>65</v>
      </c>
      <c r="G19" s="168"/>
      <c r="H19" s="37">
        <f>AD21</f>
        <v>486</v>
      </c>
      <c r="I19" s="37">
        <f>AD31</f>
        <v>1983</v>
      </c>
      <c r="J19" s="41">
        <f>SUM(H19:I19)</f>
        <v>2469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38356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0.17066017797628524</v>
      </c>
      <c r="F20" s="167" t="s">
        <v>67</v>
      </c>
      <c r="G20" s="168"/>
      <c r="H20" s="37">
        <f>AD22</f>
        <v>15669</v>
      </c>
      <c r="I20" s="37">
        <f>AD32</f>
        <v>5178</v>
      </c>
      <c r="J20" s="41">
        <f>SUM(H20:I20)</f>
        <v>20847</v>
      </c>
      <c r="AA20" s="20" t="s">
        <v>59</v>
      </c>
      <c r="AB20" s="81" t="s">
        <v>83</v>
      </c>
      <c r="AC20" s="81" t="s">
        <v>158</v>
      </c>
      <c r="AD20" s="28">
        <f ca="1" t="shared" si="4"/>
        <v>2157</v>
      </c>
      <c r="AF20" s="28" t="str">
        <f>'水洗化人口等'!B20</f>
        <v>38386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0.40727010942860603</v>
      </c>
      <c r="F21" s="167" t="s">
        <v>69</v>
      </c>
      <c r="G21" s="168"/>
      <c r="H21" s="37">
        <f>AD23</f>
        <v>160363</v>
      </c>
      <c r="I21" s="37">
        <f>AD33</f>
        <v>261280</v>
      </c>
      <c r="J21" s="41">
        <f>SUM(H21:I21)</f>
        <v>421643</v>
      </c>
      <c r="AA21" s="20" t="s">
        <v>65</v>
      </c>
      <c r="AB21" s="81" t="s">
        <v>83</v>
      </c>
      <c r="AC21" s="81" t="s">
        <v>159</v>
      </c>
      <c r="AD21" s="28">
        <f ca="1" t="shared" si="4"/>
        <v>486</v>
      </c>
      <c r="AF21" s="28" t="str">
        <f>'水洗化人口等'!B21</f>
        <v>38401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0.417537291597772</v>
      </c>
      <c r="F22" s="156" t="s">
        <v>4</v>
      </c>
      <c r="G22" s="157"/>
      <c r="H22" s="47">
        <f>SUM(H19:H21)</f>
        <v>176518</v>
      </c>
      <c r="I22" s="47">
        <f>SUM(I19:I21)</f>
        <v>268441</v>
      </c>
      <c r="J22" s="52">
        <f>SUM(J19:J21)</f>
        <v>444959</v>
      </c>
      <c r="AA22" s="20" t="s">
        <v>67</v>
      </c>
      <c r="AB22" s="81" t="s">
        <v>83</v>
      </c>
      <c r="AC22" s="81" t="s">
        <v>160</v>
      </c>
      <c r="AD22" s="28">
        <f ca="1" t="shared" si="4"/>
        <v>15669</v>
      </c>
      <c r="AF22" s="28" t="str">
        <f>'水洗化人口等'!B22</f>
        <v>38402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0.19751448319785742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160363</v>
      </c>
      <c r="AF23" s="28" t="str">
        <f>'水洗化人口等'!B23</f>
        <v>38422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0.9833577876303786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268211</v>
      </c>
      <c r="AF24" s="28" t="str">
        <f>'水洗化人口等'!B24</f>
        <v>38442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0.016642212369621382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38484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38488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44905</v>
      </c>
      <c r="J27" s="55">
        <f>AD49</f>
        <v>1123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38506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232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>
        <f>'水洗化人口等'!B28</f>
        <v>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7</v>
      </c>
      <c r="J29" s="55">
        <f>AD51</f>
        <v>1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>
        <f>'水洗化人口等'!B29</f>
        <v>0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11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>
        <f>'水洗化人口等'!B30</f>
        <v>0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1983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5178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4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261280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2220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3635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230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47609</v>
      </c>
      <c r="J36" s="57">
        <f>SUM(J27:J31)</f>
        <v>1124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140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44905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232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7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11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4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2220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230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1123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2010-04-10T02:29:01Z</dcterms:modified>
  <cp:category/>
  <cp:version/>
  <cp:contentType/>
  <cp:contentStatus/>
</cp:coreProperties>
</file>