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<sst xmlns="http://schemas.openxmlformats.org/spreadsheetml/2006/main" count="1891" uniqueCount="391">
  <si>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</si>
  <si>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</si>
  <si>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</si>
  <si>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</si>
  <si>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</si>
  <si>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</si>
  <si>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</si>
  <si>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</si>
  <si>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</si>
  <si>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</si>
  <si>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</si>
  <si>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</si>
  <si>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</si>
  <si>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</si>
  <si>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</si>
  <si>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</si>
  <si>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</si>
  <si>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</si>
  <si>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</si>
  <si>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</si>
  <si>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</si>
  <si>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</si>
  <si>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</si>
  <si>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</si>
  <si>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</si>
  <si>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</si>
  <si>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</si>
  <si>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</si>
  <si>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</si>
  <si>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</si>
  <si>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</si>
  <si>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</si>
  <si>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</si>
  <si>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</si>
  <si>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</si>
  <si>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</si>
  <si>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</si>
  <si>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</si>
  <si>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</si>
  <si>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</si>
  <si>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</si>
  <si>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</si>
  <si>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</si>
  <si>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</si>
  <si>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</si>
  <si>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</si>
  <si>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</si>
  <si>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</si>
  <si>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</si>
  <si>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</si>
  <si>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</si>
  <si>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</si>
  <si>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</si>
  <si>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</si>
  <si>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</si>
  <si>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</si>
  <si>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</si>
  <si>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</si>
  <si>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</si>
  <si>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</si>
  <si>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</si>
  <si>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</si>
  <si>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</si>
  <si>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</si>
  <si>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</si>
  <si>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</si>
  <si>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</si>
  <si>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</si>
  <si>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</si>
  <si>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</si>
  <si>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</si>
  <si>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</si>
  <si>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</si>
  <si>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</si>
  <si>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</si>
  <si>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</si>
  <si>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</si>
  <si>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</si>
  <si>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</si>
  <si>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</si>
  <si>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</si>
  <si>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</si>
  <si>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</si>
  <si>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</si>
  <si>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</si>
  <si>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</si>
  <si>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</si>
  <si>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</si>
  <si>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</si>
  <si>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</si>
  <si>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</si>
  <si>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</si>
  <si>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</si>
  <si>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</si>
  <si>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</si>
  <si>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</si>
  <si>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</si>
  <si>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</si>
  <si>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</si>
  <si>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</si>
  <si>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</si>
  <si>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</si>
  <si>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</si>
  <si>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</si>
  <si>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</si>
  <si>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</si>
  <si>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</si>
  <si>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</si>
  <si>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</si>
  <si>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</si>
  <si>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</si>
  <si>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</si>
  <si>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</si>
  <si>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</si>
  <si>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</si>
  <si>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</si>
  <si>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</si>
  <si>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</si>
  <si>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</si>
  <si>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</si>
  <si>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</si>
  <si>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</si>
  <si>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</si>
  <si>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</si>
  <si>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</si>
  <si>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</si>
  <si>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</si>
  <si>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</si>
  <si>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</si>
  <si>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</si>
  <si>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</si>
  <si>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</si>
  <si>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</si>
  <si>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</si>
  <si>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</si>
  <si>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</si>
  <si>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</si>
  <si>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</si>
  <si>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</si>
  <si>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</si>
  <si>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</si>
  <si>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</si>
  <si>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</si>
  <si>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</si>
  <si>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</si>
  <si>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</si>
  <si>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</si>
  <si>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</si>
  <si>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</si>
  <si>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</si>
  <si>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</si>
  <si>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</si>
  <si>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</si>
  <si>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</si>
  <si>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</si>
  <si>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</si>
  <si>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</si>
  <si>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</si>
  <si>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</si>
  <si>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</si>
  <si>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</si>
  <si>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</si>
  <si>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</si>
  <si>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</si>
  <si>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</si>
  <si>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</si>
  <si>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</si>
  <si>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</si>
  <si>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</si>
  <si>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</si>
  <si>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</si>
  <si>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</si>
  <si>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</si>
  <si>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</si>
  <si>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</si>
  <si>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</si>
  <si>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</si>
  <si>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</si>
  <si>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</si>
  <si>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</si>
  <si>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</si>
  <si>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</si>
  <si>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</si>
  <si>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</si>
  <si>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</si>
  <si>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</si>
  <si>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</si>
  <si>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</si>
  <si>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</si>
  <si>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</si>
  <si>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</si>
  <si>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</si>
  <si>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</si>
  <si>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</si>
  <si>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</si>
  <si>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</si>
  <si>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</si>
  <si>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</si>
  <si>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</si>
  <si>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</si>
  <si>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</si>
  <si>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</si>
  <si>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</si>
  <si>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</si>
  <si>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</si>
  <si>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</si>
  <si>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</si>
  <si>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</si>
  <si>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</si>
  <si>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</si>
  <si>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</si>
  <si>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</si>
  <si>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</si>
  <si>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</si>
  <si>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</si>
  <si>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</si>
  <si>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</si>
  <si>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</si>
  <si>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</si>
  <si>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</si>
  <si>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</si>
  <si>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</si>
  <si>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</si>
  <si>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</si>
  <si>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</si>
  <si>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</si>
  <si>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</si>
  <si>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</si>
  <si>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</si>
  <si>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</si>
  <si>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</si>
  <si>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</si>
  <si>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</si>
  <si>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</si>
  <si>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</si>
  <si>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</si>
  <si>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</si>
  <si>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</si>
  <si>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</si>
  <si>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</si>
  <si>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</si>
  <si>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</si>
  <si>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</si>
  <si>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</si>
  <si>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</si>
  <si>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</si>
  <si>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</si>
  <si>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</si>
  <si>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</si>
  <si>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</si>
  <si>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</si>
  <si>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</si>
  <si>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</si>
  <si>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</si>
  <si>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</si>
  <si>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</si>
  <si>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</si>
  <si>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</si>
  <si>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</si>
  <si>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</si>
  <si>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</si>
  <si>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</si>
  <si>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</si>
  <si>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</si>
  <si>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</si>
  <si>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</si>
  <si>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</si>
  <si>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</si>
  <si>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</si>
  <si>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</si>
  <si>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</si>
  <si>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</si>
  <si>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</si>
  <si>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</si>
  <si>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</si>
  <si>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</si>
  <si>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</si>
  <si>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</si>
  <si>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</si>
  <si>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</si>
  <si>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</si>
  <si>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</si>
  <si>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</si>
  <si>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</si>
  <si>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</si>
  <si>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</si>
  <si>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</si>
  <si>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</si>
  <si>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</si>
  <si>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</si>
  <si>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</si>
  <si>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</si>
  <si>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</si>
  <si>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</si>
  <si>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</si>
  <si>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</si>
  <si>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</si>
  <si>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</si>
  <si>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</si>
  <si>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</si>
  <si>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</si>
  <si>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</si>
  <si>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</si>
  <si>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</si>
  <si>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</si>
  <si>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</si>
  <si>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</si>
  <si>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</si>
  <si>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</si>
  <si>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</si>
  <si>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</si>
  <si>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</si>
  <si>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</si>
  <si>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</si>
  <si>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</si>
  <si>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</si>
  <si>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</si>
  <si>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</si>
  <si>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</si>
  <si>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</si>
  <si>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</si>
  <si>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</si>
  <si>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</si>
  <si>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</si>
  <si>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</si>
  <si>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</si>
  <si>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31201</t>
  </si>
  <si>
    <t>31202</t>
  </si>
  <si>
    <t>31203</t>
  </si>
  <si>
    <t>31204</t>
  </si>
  <si>
    <t>31302</t>
  </si>
  <si>
    <t>31325</t>
  </si>
  <si>
    <t>31328</t>
  </si>
  <si>
    <t>31329</t>
  </si>
  <si>
    <t>31364</t>
  </si>
  <si>
    <t>31370</t>
  </si>
  <si>
    <t>31371</t>
  </si>
  <si>
    <t>31372</t>
  </si>
  <si>
    <t>31384</t>
  </si>
  <si>
    <t>31386</t>
  </si>
  <si>
    <t>31389</t>
  </si>
  <si>
    <t>31390</t>
  </si>
  <si>
    <t>31401</t>
  </si>
  <si>
    <t>31402</t>
  </si>
  <si>
    <t>31403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</si>
  <si>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</si>
  <si>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</si>
  <si>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</si>
  <si>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</si>
  <si>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</si>
  <si>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</si>
  <si>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</si>
  <si>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</si>
  <si>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</si>
  <si>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</si>
  <si>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</si>
  <si>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</si>
  <si>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</si>
  <si>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</si>
  <si>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</si>
  <si>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</si>
  <si>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</si>
  <si>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</si>
  <si>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</si>
  <si>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鳥取県</t>
  </si>
  <si>
    <t>合計</t>
  </si>
  <si>
    <t>31812</t>
  </si>
  <si>
    <t>31825</t>
  </si>
  <si>
    <t>31827</t>
  </si>
  <si>
    <t>31829</t>
  </si>
  <si>
    <t>31830</t>
  </si>
  <si>
    <t>31835</t>
  </si>
  <si>
    <t>日野町江府町日南町衛生施設組合</t>
  </si>
  <si>
    <t>南部町・伯耆町清掃施設管理組合</t>
  </si>
  <si>
    <t>鳥取県東部広域行政管理組合</t>
  </si>
  <si>
    <t>鳥取県西部広域行政管理組合</t>
  </si>
  <si>
    <t>八頭環境施設組合</t>
  </si>
  <si>
    <t>鳥取中部ふるさと広域連合</t>
  </si>
  <si>
    <t>鳥取県中部ふるさと広域連合</t>
  </si>
  <si>
    <t>鳥取県西部広域管理組合</t>
  </si>
  <si>
    <t>八頭環境協同組合</t>
  </si>
  <si>
    <t/>
  </si>
  <si>
    <t>鳥取県</t>
  </si>
  <si>
    <t>31000</t>
  </si>
  <si>
    <t>鳥取県</t>
  </si>
  <si>
    <t>31000</t>
  </si>
  <si>
    <t>合計</t>
  </si>
  <si>
    <t>鳥取県</t>
  </si>
  <si>
    <t>31000</t>
  </si>
  <si>
    <t>合計</t>
  </si>
  <si>
    <t>31000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</si>
</sst>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384</v>
      </c>
      <c r="B7" s="140" t="s">
        <v>385</v>
      </c>
      <c r="C7" s="139" t="s">
        <v>386</v>
      </c>
      <c r="D7" s="141">
        <f aca="true" t="shared" si="0" ref="D7:AI7">SUM(D8:D26)</f>
        <v>8230699</v>
      </c>
      <c r="E7" s="141">
        <f t="shared" si="0"/>
        <v>3699939</v>
      </c>
      <c r="F7" s="141">
        <f t="shared" si="0"/>
        <v>95153</v>
      </c>
      <c r="G7" s="141">
        <f t="shared" si="0"/>
        <v>2677</v>
      </c>
      <c r="H7" s="141">
        <f t="shared" si="0"/>
        <v>195800</v>
      </c>
      <c r="I7" s="141">
        <f t="shared" si="0"/>
        <v>1634288</v>
      </c>
      <c r="J7" s="141">
        <f t="shared" si="0"/>
        <v>0</v>
      </c>
      <c r="K7" s="141">
        <f t="shared" si="0"/>
        <v>1772021</v>
      </c>
      <c r="L7" s="141">
        <f t="shared" si="0"/>
        <v>4530760</v>
      </c>
      <c r="M7" s="141">
        <f t="shared" si="0"/>
        <v>1119450</v>
      </c>
      <c r="N7" s="141">
        <f t="shared" si="0"/>
        <v>198885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123985</v>
      </c>
      <c r="S7" s="141">
        <f t="shared" si="0"/>
        <v>0</v>
      </c>
      <c r="T7" s="141">
        <f t="shared" si="0"/>
        <v>74900</v>
      </c>
      <c r="U7" s="141">
        <f t="shared" si="0"/>
        <v>920565</v>
      </c>
      <c r="V7" s="141">
        <f t="shared" si="0"/>
        <v>9350149</v>
      </c>
      <c r="W7" s="141">
        <f t="shared" si="0"/>
        <v>3898824</v>
      </c>
      <c r="X7" s="141">
        <f t="shared" si="0"/>
        <v>95153</v>
      </c>
      <c r="Y7" s="141">
        <f t="shared" si="0"/>
        <v>2677</v>
      </c>
      <c r="Z7" s="141">
        <f t="shared" si="0"/>
        <v>195800</v>
      </c>
      <c r="AA7" s="141">
        <f t="shared" si="0"/>
        <v>1758273</v>
      </c>
      <c r="AB7" s="141">
        <f t="shared" si="0"/>
        <v>0</v>
      </c>
      <c r="AC7" s="141">
        <f t="shared" si="0"/>
        <v>1846921</v>
      </c>
      <c r="AD7" s="141">
        <f t="shared" si="0"/>
        <v>5451325</v>
      </c>
      <c r="AE7" s="141">
        <f t="shared" si="0"/>
        <v>73270</v>
      </c>
      <c r="AF7" s="141">
        <f t="shared" si="0"/>
        <v>73270</v>
      </c>
      <c r="AG7" s="141">
        <f t="shared" si="0"/>
        <v>0</v>
      </c>
      <c r="AH7" s="141">
        <f t="shared" si="0"/>
        <v>73270</v>
      </c>
      <c r="AI7" s="141">
        <f t="shared" si="0"/>
        <v>0</v>
      </c>
      <c r="AJ7" s="141">
        <f aca="true" t="shared" si="1" ref="AJ7:BO7">SUM(AJ8:AJ26)</f>
        <v>0</v>
      </c>
      <c r="AK7" s="141">
        <f t="shared" si="1"/>
        <v>0</v>
      </c>
      <c r="AL7" s="141">
        <f t="shared" si="1"/>
        <v>415744</v>
      </c>
      <c r="AM7" s="141">
        <f t="shared" si="1"/>
        <v>5350895</v>
      </c>
      <c r="AN7" s="141">
        <f t="shared" si="1"/>
        <v>763046</v>
      </c>
      <c r="AO7" s="141">
        <f t="shared" si="1"/>
        <v>390670</v>
      </c>
      <c r="AP7" s="141">
        <f t="shared" si="1"/>
        <v>288454</v>
      </c>
      <c r="AQ7" s="141">
        <f t="shared" si="1"/>
        <v>83922</v>
      </c>
      <c r="AR7" s="141">
        <f t="shared" si="1"/>
        <v>0</v>
      </c>
      <c r="AS7" s="141">
        <f t="shared" si="1"/>
        <v>711322</v>
      </c>
      <c r="AT7" s="141">
        <f t="shared" si="1"/>
        <v>235847</v>
      </c>
      <c r="AU7" s="141">
        <f t="shared" si="1"/>
        <v>475445</v>
      </c>
      <c r="AV7" s="141">
        <f t="shared" si="1"/>
        <v>30</v>
      </c>
      <c r="AW7" s="141">
        <f t="shared" si="1"/>
        <v>819</v>
      </c>
      <c r="AX7" s="141">
        <f t="shared" si="1"/>
        <v>3875708</v>
      </c>
      <c r="AY7" s="141">
        <f t="shared" si="1"/>
        <v>2173338</v>
      </c>
      <c r="AZ7" s="141">
        <f t="shared" si="1"/>
        <v>1663068</v>
      </c>
      <c r="BA7" s="141">
        <f t="shared" si="1"/>
        <v>1807</v>
      </c>
      <c r="BB7" s="141">
        <f t="shared" si="1"/>
        <v>37495</v>
      </c>
      <c r="BC7" s="141">
        <f t="shared" si="1"/>
        <v>1981559</v>
      </c>
      <c r="BD7" s="141">
        <f t="shared" si="1"/>
        <v>0</v>
      </c>
      <c r="BE7" s="141">
        <f t="shared" si="1"/>
        <v>409231</v>
      </c>
      <c r="BF7" s="141">
        <f t="shared" si="1"/>
        <v>5833396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231579</v>
      </c>
      <c r="BP7" s="141">
        <f aca="true" t="shared" si="2" ref="BP7:CU7">SUM(BP8:BP26)</f>
        <v>53962</v>
      </c>
      <c r="BQ7" s="141">
        <f t="shared" si="2"/>
        <v>39154</v>
      </c>
      <c r="BR7" s="141">
        <f t="shared" si="2"/>
        <v>1335</v>
      </c>
      <c r="BS7" s="141">
        <f t="shared" si="2"/>
        <v>13473</v>
      </c>
      <c r="BT7" s="141">
        <f t="shared" si="2"/>
        <v>0</v>
      </c>
      <c r="BU7" s="141">
        <f t="shared" si="2"/>
        <v>25894</v>
      </c>
      <c r="BV7" s="141">
        <f t="shared" si="2"/>
        <v>229</v>
      </c>
      <c r="BW7" s="141">
        <f t="shared" si="2"/>
        <v>25665</v>
      </c>
      <c r="BX7" s="141">
        <f t="shared" si="2"/>
        <v>0</v>
      </c>
      <c r="BY7" s="141">
        <f t="shared" si="2"/>
        <v>0</v>
      </c>
      <c r="BZ7" s="141">
        <f t="shared" si="2"/>
        <v>151723</v>
      </c>
      <c r="CA7" s="141">
        <f t="shared" si="2"/>
        <v>134129</v>
      </c>
      <c r="CB7" s="141">
        <f t="shared" si="2"/>
        <v>17017</v>
      </c>
      <c r="CC7" s="141">
        <f t="shared" si="2"/>
        <v>0</v>
      </c>
      <c r="CD7" s="141">
        <f t="shared" si="2"/>
        <v>577</v>
      </c>
      <c r="CE7" s="141">
        <f t="shared" si="2"/>
        <v>886290</v>
      </c>
      <c r="CF7" s="141">
        <f t="shared" si="2"/>
        <v>0</v>
      </c>
      <c r="CG7" s="141">
        <f t="shared" si="2"/>
        <v>1581</v>
      </c>
      <c r="CH7" s="141">
        <f t="shared" si="2"/>
        <v>233160</v>
      </c>
      <c r="CI7" s="141">
        <f t="shared" si="2"/>
        <v>73270</v>
      </c>
      <c r="CJ7" s="141">
        <f t="shared" si="2"/>
        <v>73270</v>
      </c>
      <c r="CK7" s="141">
        <f t="shared" si="2"/>
        <v>0</v>
      </c>
      <c r="CL7" s="141">
        <f t="shared" si="2"/>
        <v>73270</v>
      </c>
      <c r="CM7" s="141">
        <f t="shared" si="2"/>
        <v>0</v>
      </c>
      <c r="CN7" s="141">
        <f t="shared" si="2"/>
        <v>0</v>
      </c>
      <c r="CO7" s="141">
        <f t="shared" si="2"/>
        <v>0</v>
      </c>
      <c r="CP7" s="141">
        <f t="shared" si="2"/>
        <v>415744</v>
      </c>
      <c r="CQ7" s="141">
        <f t="shared" si="2"/>
        <v>5582474</v>
      </c>
      <c r="CR7" s="141">
        <f t="shared" si="2"/>
        <v>817008</v>
      </c>
      <c r="CS7" s="141">
        <f t="shared" si="2"/>
        <v>429824</v>
      </c>
      <c r="CT7" s="141">
        <f t="shared" si="2"/>
        <v>289789</v>
      </c>
      <c r="CU7" s="141">
        <f t="shared" si="2"/>
        <v>97395</v>
      </c>
      <c r="CV7" s="141">
        <f aca="true" t="shared" si="3" ref="CV7:DJ7">SUM(CV8:CV26)</f>
        <v>0</v>
      </c>
      <c r="CW7" s="141">
        <f t="shared" si="3"/>
        <v>737216</v>
      </c>
      <c r="CX7" s="141">
        <f t="shared" si="3"/>
        <v>236076</v>
      </c>
      <c r="CY7" s="141">
        <f t="shared" si="3"/>
        <v>501110</v>
      </c>
      <c r="CZ7" s="141">
        <f t="shared" si="3"/>
        <v>30</v>
      </c>
      <c r="DA7" s="141">
        <f t="shared" si="3"/>
        <v>819</v>
      </c>
      <c r="DB7" s="141">
        <f t="shared" si="3"/>
        <v>4027431</v>
      </c>
      <c r="DC7" s="141">
        <f t="shared" si="3"/>
        <v>2307467</v>
      </c>
      <c r="DD7" s="141">
        <f t="shared" si="3"/>
        <v>1680085</v>
      </c>
      <c r="DE7" s="141">
        <f t="shared" si="3"/>
        <v>1807</v>
      </c>
      <c r="DF7" s="141">
        <f t="shared" si="3"/>
        <v>38072</v>
      </c>
      <c r="DG7" s="141">
        <f t="shared" si="3"/>
        <v>2867849</v>
      </c>
      <c r="DH7" s="141">
        <f t="shared" si="3"/>
        <v>0</v>
      </c>
      <c r="DI7" s="141">
        <f t="shared" si="3"/>
        <v>410812</v>
      </c>
      <c r="DJ7" s="141">
        <f t="shared" si="3"/>
        <v>6066556</v>
      </c>
    </row>
    <row r="8" spans="1:114" ht="12" customHeight="1">
      <c r="A8" s="142" t="s">
        <v>109</v>
      </c>
      <c r="B8" s="140" t="s">
        <v>326</v>
      </c>
      <c r="C8" s="142" t="s">
        <v>345</v>
      </c>
      <c r="D8" s="141">
        <f>SUM(E8,+L8)</f>
        <v>2103232</v>
      </c>
      <c r="E8" s="141">
        <f>SUM(F8:I8)+K8</f>
        <v>762597</v>
      </c>
      <c r="F8" s="141">
        <v>0</v>
      </c>
      <c r="G8" s="141">
        <v>0</v>
      </c>
      <c r="H8" s="141">
        <v>0</v>
      </c>
      <c r="I8" s="141">
        <v>645770</v>
      </c>
      <c r="J8" s="141"/>
      <c r="K8" s="141">
        <v>116827</v>
      </c>
      <c r="L8" s="141">
        <v>1340635</v>
      </c>
      <c r="M8" s="141">
        <f>SUM(N8,+U8)</f>
        <v>388103</v>
      </c>
      <c r="N8" s="141">
        <f>SUM(O8:R8)+T8</f>
        <v>148263</v>
      </c>
      <c r="O8" s="141">
        <v>0</v>
      </c>
      <c r="P8" s="141">
        <v>0</v>
      </c>
      <c r="Q8" s="141">
        <v>0</v>
      </c>
      <c r="R8" s="141">
        <v>75983</v>
      </c>
      <c r="S8" s="141"/>
      <c r="T8" s="141">
        <v>72280</v>
      </c>
      <c r="U8" s="141">
        <v>239840</v>
      </c>
      <c r="V8" s="141">
        <f aca="true" t="shared" si="4" ref="V8:AD8">+SUM(D8,M8)</f>
        <v>2491335</v>
      </c>
      <c r="W8" s="141">
        <f t="shared" si="4"/>
        <v>910860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721753</v>
      </c>
      <c r="AB8" s="141">
        <f t="shared" si="4"/>
        <v>0</v>
      </c>
      <c r="AC8" s="141">
        <f t="shared" si="4"/>
        <v>189107</v>
      </c>
      <c r="AD8" s="141">
        <f t="shared" si="4"/>
        <v>1580475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f>SUM(AN8,AS8,AW8,AX8,BD8)</f>
        <v>1707610</v>
      </c>
      <c r="AN8" s="141">
        <f>SUM(AO8:AR8)</f>
        <v>72926</v>
      </c>
      <c r="AO8" s="141">
        <v>72926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1634684</v>
      </c>
      <c r="AY8" s="141">
        <v>822520</v>
      </c>
      <c r="AZ8" s="141">
        <v>812164</v>
      </c>
      <c r="BA8" s="141">
        <v>0</v>
      </c>
      <c r="BB8" s="141">
        <v>0</v>
      </c>
      <c r="BC8" s="141">
        <v>395622</v>
      </c>
      <c r="BD8" s="141">
        <v>0</v>
      </c>
      <c r="BE8" s="141">
        <v>0</v>
      </c>
      <c r="BF8" s="141">
        <f>SUM(AE8,+AM8,+BE8)</f>
        <v>1707610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99335</v>
      </c>
      <c r="BP8" s="141">
        <f>SUM(BQ8:BT8)</f>
        <v>4198</v>
      </c>
      <c r="BQ8" s="141">
        <v>4198</v>
      </c>
      <c r="BR8" s="141">
        <v>0</v>
      </c>
      <c r="BS8" s="141">
        <v>0</v>
      </c>
      <c r="BT8" s="141">
        <v>0</v>
      </c>
      <c r="BU8" s="141">
        <f>SUM(BV8:BX8)</f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f>SUM(CA8:CD8)</f>
        <v>95137</v>
      </c>
      <c r="CA8" s="141">
        <v>95137</v>
      </c>
      <c r="CB8" s="141">
        <v>0</v>
      </c>
      <c r="CC8" s="141">
        <v>0</v>
      </c>
      <c r="CD8" s="141">
        <v>0</v>
      </c>
      <c r="CE8" s="141">
        <v>288768</v>
      </c>
      <c r="CF8" s="141">
        <v>0</v>
      </c>
      <c r="CG8" s="141">
        <v>0</v>
      </c>
      <c r="CH8" s="141">
        <f>SUM(BG8,+BO8,+CG8)</f>
        <v>99335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1806945</v>
      </c>
      <c r="CR8" s="141">
        <f t="shared" si="5"/>
        <v>77124</v>
      </c>
      <c r="CS8" s="141">
        <f t="shared" si="5"/>
        <v>77124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0</v>
      </c>
      <c r="CX8" s="141">
        <f t="shared" si="5"/>
        <v>0</v>
      </c>
      <c r="CY8" s="141">
        <f t="shared" si="5"/>
        <v>0</v>
      </c>
      <c r="CZ8" s="141">
        <f t="shared" si="5"/>
        <v>0</v>
      </c>
      <c r="DA8" s="141">
        <f t="shared" si="5"/>
        <v>0</v>
      </c>
      <c r="DB8" s="141">
        <f t="shared" si="5"/>
        <v>1729821</v>
      </c>
      <c r="DC8" s="141">
        <f t="shared" si="5"/>
        <v>917657</v>
      </c>
      <c r="DD8" s="141">
        <f t="shared" si="5"/>
        <v>812164</v>
      </c>
      <c r="DE8" s="141">
        <f t="shared" si="5"/>
        <v>0</v>
      </c>
      <c r="DF8" s="141">
        <f t="shared" si="5"/>
        <v>0</v>
      </c>
      <c r="DG8" s="141">
        <f t="shared" si="5"/>
        <v>684390</v>
      </c>
      <c r="DH8" s="141">
        <f t="shared" si="5"/>
        <v>0</v>
      </c>
      <c r="DI8" s="141">
        <f t="shared" si="5"/>
        <v>0</v>
      </c>
      <c r="DJ8" s="141">
        <f t="shared" si="5"/>
        <v>1806945</v>
      </c>
    </row>
    <row r="9" spans="1:114" ht="12" customHeight="1">
      <c r="A9" s="142" t="s">
        <v>109</v>
      </c>
      <c r="B9" s="140" t="s">
        <v>327</v>
      </c>
      <c r="C9" s="142" t="s">
        <v>346</v>
      </c>
      <c r="D9" s="141">
        <f aca="true" t="shared" si="6" ref="D9:D26">SUM(E9,+L9)</f>
        <v>2962359</v>
      </c>
      <c r="E9" s="141">
        <f aca="true" t="shared" si="7" ref="E9:E26">SUM(F9:I9)+K9</f>
        <v>2563180</v>
      </c>
      <c r="F9" s="141">
        <v>95153</v>
      </c>
      <c r="G9" s="141">
        <v>500</v>
      </c>
      <c r="H9" s="141">
        <v>195800</v>
      </c>
      <c r="I9" s="141">
        <v>691670</v>
      </c>
      <c r="J9" s="141"/>
      <c r="K9" s="141">
        <v>1580057</v>
      </c>
      <c r="L9" s="141">
        <v>399179</v>
      </c>
      <c r="M9" s="141">
        <f aca="true" t="shared" si="8" ref="M9:M26">SUM(N9,+U9)</f>
        <v>203621</v>
      </c>
      <c r="N9" s="141">
        <f aca="true" t="shared" si="9" ref="N9:N26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203621</v>
      </c>
      <c r="V9" s="141">
        <f aca="true" t="shared" si="10" ref="V9:V26">+SUM(D9,M9)</f>
        <v>3165980</v>
      </c>
      <c r="W9" s="141">
        <f aca="true" t="shared" si="11" ref="W9:W26">+SUM(E9,N9)</f>
        <v>2563180</v>
      </c>
      <c r="X9" s="141">
        <f aca="true" t="shared" si="12" ref="X9:X26">+SUM(F9,O9)</f>
        <v>95153</v>
      </c>
      <c r="Y9" s="141">
        <f aca="true" t="shared" si="13" ref="Y9:Y26">+SUM(G9,P9)</f>
        <v>500</v>
      </c>
      <c r="Z9" s="141">
        <f aca="true" t="shared" si="14" ref="Z9:Z26">+SUM(H9,Q9)</f>
        <v>195800</v>
      </c>
      <c r="AA9" s="141">
        <f aca="true" t="shared" si="15" ref="AA9:AA26">+SUM(I9,R9)</f>
        <v>691670</v>
      </c>
      <c r="AB9" s="141">
        <f aca="true" t="shared" si="16" ref="AB9:AB26">+SUM(J9,S9)</f>
        <v>0</v>
      </c>
      <c r="AC9" s="141">
        <f aca="true" t="shared" si="17" ref="AC9:AC26">+SUM(K9,T9)</f>
        <v>1580057</v>
      </c>
      <c r="AD9" s="141">
        <f aca="true" t="shared" si="18" ref="AD9:AD26">+SUM(L9,U9)</f>
        <v>602800</v>
      </c>
      <c r="AE9" s="141">
        <f aca="true" t="shared" si="19" ref="AE9:AE26">SUM(AF9,+AK9)</f>
        <v>66665</v>
      </c>
      <c r="AF9" s="141">
        <f aca="true" t="shared" si="20" ref="AF9:AF26">SUM(AG9:AJ9)</f>
        <v>66665</v>
      </c>
      <c r="AG9" s="141">
        <v>0</v>
      </c>
      <c r="AH9" s="141">
        <v>66665</v>
      </c>
      <c r="AI9" s="141">
        <v>0</v>
      </c>
      <c r="AJ9" s="141">
        <v>0</v>
      </c>
      <c r="AK9" s="141">
        <v>0</v>
      </c>
      <c r="AL9" s="141">
        <v>209302</v>
      </c>
      <c r="AM9" s="141">
        <f aca="true" t="shared" si="21" ref="AM9:AM26">SUM(AN9,AS9,AW9,AX9,BD9)</f>
        <v>1878561</v>
      </c>
      <c r="AN9" s="141">
        <f aca="true" t="shared" si="22" ref="AN9:AN26">SUM(AO9:AR9)</f>
        <v>370578</v>
      </c>
      <c r="AO9" s="141">
        <v>131718</v>
      </c>
      <c r="AP9" s="141">
        <v>223371</v>
      </c>
      <c r="AQ9" s="141">
        <v>15489</v>
      </c>
      <c r="AR9" s="141">
        <v>0</v>
      </c>
      <c r="AS9" s="141">
        <f aca="true" t="shared" si="23" ref="AS9:AS26">SUM(AT9:AV9)</f>
        <v>258906</v>
      </c>
      <c r="AT9" s="141">
        <v>18463</v>
      </c>
      <c r="AU9" s="141">
        <v>240443</v>
      </c>
      <c r="AV9" s="141">
        <v>0</v>
      </c>
      <c r="AW9" s="141">
        <v>0</v>
      </c>
      <c r="AX9" s="141">
        <f aca="true" t="shared" si="24" ref="AX9:AX26">SUM(AY9:BB9)</f>
        <v>1249077</v>
      </c>
      <c r="AY9" s="141">
        <v>503969</v>
      </c>
      <c r="AZ9" s="141">
        <v>721155</v>
      </c>
      <c r="BA9" s="141">
        <v>0</v>
      </c>
      <c r="BB9" s="141">
        <v>23953</v>
      </c>
      <c r="BC9" s="141">
        <v>449982</v>
      </c>
      <c r="BD9" s="141">
        <v>0</v>
      </c>
      <c r="BE9" s="141">
        <v>357849</v>
      </c>
      <c r="BF9" s="141">
        <f aca="true" t="shared" si="25" ref="BF9:BF26">SUM(AE9,+AM9,+BE9)</f>
        <v>2303075</v>
      </c>
      <c r="BG9" s="141">
        <f aca="true" t="shared" si="26" ref="BG9:BG26">SUM(BH9,+BM9)</f>
        <v>0</v>
      </c>
      <c r="BH9" s="141">
        <f aca="true" t="shared" si="27" ref="BH9:BH26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26">SUM(BP9,BU9,BY9,BZ9,CF9)</f>
        <v>2141</v>
      </c>
      <c r="BP9" s="141">
        <f aca="true" t="shared" si="29" ref="BP9:BP26">SUM(BQ9:BT9)</f>
        <v>1335</v>
      </c>
      <c r="BQ9" s="141">
        <v>0</v>
      </c>
      <c r="BR9" s="141">
        <v>1335</v>
      </c>
      <c r="BS9" s="141">
        <v>0</v>
      </c>
      <c r="BT9" s="141">
        <v>0</v>
      </c>
      <c r="BU9" s="141">
        <f aca="true" t="shared" si="30" ref="BU9:BU26">SUM(BV9:BX9)</f>
        <v>229</v>
      </c>
      <c r="BV9" s="141">
        <v>229</v>
      </c>
      <c r="BW9" s="141">
        <v>0</v>
      </c>
      <c r="BX9" s="141">
        <v>0</v>
      </c>
      <c r="BY9" s="141">
        <v>0</v>
      </c>
      <c r="BZ9" s="141">
        <f aca="true" t="shared" si="31" ref="BZ9:BZ26">SUM(CA9:CD9)</f>
        <v>577</v>
      </c>
      <c r="CA9" s="141">
        <v>0</v>
      </c>
      <c r="CB9" s="141">
        <v>0</v>
      </c>
      <c r="CC9" s="141">
        <v>0</v>
      </c>
      <c r="CD9" s="141">
        <v>577</v>
      </c>
      <c r="CE9" s="141">
        <v>201087</v>
      </c>
      <c r="CF9" s="141">
        <v>0</v>
      </c>
      <c r="CG9" s="141">
        <v>393</v>
      </c>
      <c r="CH9" s="141">
        <f aca="true" t="shared" si="32" ref="CH9:CH26">SUM(BG9,+BO9,+CG9)</f>
        <v>2534</v>
      </c>
      <c r="CI9" s="141">
        <f aca="true" t="shared" si="33" ref="CI9:CI26">SUM(AE9,+BG9)</f>
        <v>66665</v>
      </c>
      <c r="CJ9" s="141">
        <f aca="true" t="shared" si="34" ref="CJ9:CJ26">SUM(AF9,+BH9)</f>
        <v>66665</v>
      </c>
      <c r="CK9" s="141">
        <f aca="true" t="shared" si="35" ref="CK9:CK26">SUM(AG9,+BI9)</f>
        <v>0</v>
      </c>
      <c r="CL9" s="141">
        <f aca="true" t="shared" si="36" ref="CL9:CL26">SUM(AH9,+BJ9)</f>
        <v>66665</v>
      </c>
      <c r="CM9" s="141">
        <f aca="true" t="shared" si="37" ref="CM9:CM26">SUM(AI9,+BK9)</f>
        <v>0</v>
      </c>
      <c r="CN9" s="141">
        <f aca="true" t="shared" si="38" ref="CN9:CN26">SUM(AJ9,+BL9)</f>
        <v>0</v>
      </c>
      <c r="CO9" s="141">
        <f aca="true" t="shared" si="39" ref="CO9:CO26">SUM(AK9,+BM9)</f>
        <v>0</v>
      </c>
      <c r="CP9" s="141">
        <f aca="true" t="shared" si="40" ref="CP9:CP26">SUM(AL9,+BN9)</f>
        <v>209302</v>
      </c>
      <c r="CQ9" s="141">
        <f aca="true" t="shared" si="41" ref="CQ9:CQ26">SUM(AM9,+BO9)</f>
        <v>1880702</v>
      </c>
      <c r="CR9" s="141">
        <f aca="true" t="shared" si="42" ref="CR9:CR26">SUM(AN9,+BP9)</f>
        <v>371913</v>
      </c>
      <c r="CS9" s="141">
        <f aca="true" t="shared" si="43" ref="CS9:CS26">SUM(AO9,+BQ9)</f>
        <v>131718</v>
      </c>
      <c r="CT9" s="141">
        <f aca="true" t="shared" si="44" ref="CT9:CT26">SUM(AP9,+BR9)</f>
        <v>224706</v>
      </c>
      <c r="CU9" s="141">
        <f aca="true" t="shared" si="45" ref="CU9:CU26">SUM(AQ9,+BS9)</f>
        <v>15489</v>
      </c>
      <c r="CV9" s="141">
        <f aca="true" t="shared" si="46" ref="CV9:CV26">SUM(AR9,+BT9)</f>
        <v>0</v>
      </c>
      <c r="CW9" s="141">
        <f aca="true" t="shared" si="47" ref="CW9:CW26">SUM(AS9,+BU9)</f>
        <v>259135</v>
      </c>
      <c r="CX9" s="141">
        <f aca="true" t="shared" si="48" ref="CX9:CX26">SUM(AT9,+BV9)</f>
        <v>18692</v>
      </c>
      <c r="CY9" s="141">
        <f aca="true" t="shared" si="49" ref="CY9:CY26">SUM(AU9,+BW9)</f>
        <v>240443</v>
      </c>
      <c r="CZ9" s="141">
        <f aca="true" t="shared" si="50" ref="CZ9:CZ26">SUM(AV9,+BX9)</f>
        <v>0</v>
      </c>
      <c r="DA9" s="141">
        <f aca="true" t="shared" si="51" ref="DA9:DA26">SUM(AW9,+BY9)</f>
        <v>0</v>
      </c>
      <c r="DB9" s="141">
        <f aca="true" t="shared" si="52" ref="DB9:DB26">SUM(AX9,+BZ9)</f>
        <v>1249654</v>
      </c>
      <c r="DC9" s="141">
        <f aca="true" t="shared" si="53" ref="DC9:DC26">SUM(AY9,+CA9)</f>
        <v>503969</v>
      </c>
      <c r="DD9" s="141">
        <f aca="true" t="shared" si="54" ref="DD9:DD26">SUM(AZ9,+CB9)</f>
        <v>721155</v>
      </c>
      <c r="DE9" s="141">
        <f aca="true" t="shared" si="55" ref="DE9:DE26">SUM(BA9,+CC9)</f>
        <v>0</v>
      </c>
      <c r="DF9" s="141">
        <f aca="true" t="shared" si="56" ref="DF9:DF26">SUM(BB9,+CD9)</f>
        <v>24530</v>
      </c>
      <c r="DG9" s="141">
        <f aca="true" t="shared" si="57" ref="DG9:DG26">SUM(BC9,+CE9)</f>
        <v>651069</v>
      </c>
      <c r="DH9" s="141">
        <f aca="true" t="shared" si="58" ref="DH9:DH26">SUM(BD9,+CF9)</f>
        <v>0</v>
      </c>
      <c r="DI9" s="141">
        <f aca="true" t="shared" si="59" ref="DI9:DI26">SUM(BE9,+CG9)</f>
        <v>358242</v>
      </c>
      <c r="DJ9" s="141">
        <f aca="true" t="shared" si="60" ref="DJ9:DJ26">SUM(BF9,+CH9)</f>
        <v>2305609</v>
      </c>
    </row>
    <row r="10" spans="1:114" ht="12" customHeight="1">
      <c r="A10" s="142" t="s">
        <v>109</v>
      </c>
      <c r="B10" s="140" t="s">
        <v>328</v>
      </c>
      <c r="C10" s="142" t="s">
        <v>347</v>
      </c>
      <c r="D10" s="141">
        <f t="shared" si="6"/>
        <v>485339</v>
      </c>
      <c r="E10" s="141">
        <f t="shared" si="7"/>
        <v>52204</v>
      </c>
      <c r="F10" s="141">
        <v>0</v>
      </c>
      <c r="G10" s="141">
        <v>1500</v>
      </c>
      <c r="H10" s="141">
        <v>0</v>
      </c>
      <c r="I10" s="141">
        <v>43837</v>
      </c>
      <c r="J10" s="141"/>
      <c r="K10" s="141">
        <v>6867</v>
      </c>
      <c r="L10" s="141">
        <v>433135</v>
      </c>
      <c r="M10" s="141">
        <f t="shared" si="8"/>
        <v>85700</v>
      </c>
      <c r="N10" s="141">
        <f t="shared" si="9"/>
        <v>37118</v>
      </c>
      <c r="O10" s="141">
        <v>0</v>
      </c>
      <c r="P10" s="141">
        <v>0</v>
      </c>
      <c r="Q10" s="141">
        <v>0</v>
      </c>
      <c r="R10" s="141">
        <v>37118</v>
      </c>
      <c r="S10" s="141"/>
      <c r="T10" s="141">
        <v>0</v>
      </c>
      <c r="U10" s="141">
        <v>48582</v>
      </c>
      <c r="V10" s="141">
        <f t="shared" si="10"/>
        <v>571039</v>
      </c>
      <c r="W10" s="141">
        <f t="shared" si="11"/>
        <v>89322</v>
      </c>
      <c r="X10" s="141">
        <f t="shared" si="12"/>
        <v>0</v>
      </c>
      <c r="Y10" s="141">
        <f t="shared" si="13"/>
        <v>1500</v>
      </c>
      <c r="Z10" s="141">
        <f t="shared" si="14"/>
        <v>0</v>
      </c>
      <c r="AA10" s="141">
        <f t="shared" si="15"/>
        <v>80955</v>
      </c>
      <c r="AB10" s="141">
        <f t="shared" si="16"/>
        <v>0</v>
      </c>
      <c r="AC10" s="141">
        <f t="shared" si="17"/>
        <v>6867</v>
      </c>
      <c r="AD10" s="141">
        <f t="shared" si="18"/>
        <v>481717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220513</v>
      </c>
      <c r="AN10" s="141">
        <f t="shared" si="22"/>
        <v>22107</v>
      </c>
      <c r="AO10" s="141">
        <v>22107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198406</v>
      </c>
      <c r="AY10" s="141">
        <v>192192</v>
      </c>
      <c r="AZ10" s="141">
        <v>6214</v>
      </c>
      <c r="BA10" s="141">
        <v>0</v>
      </c>
      <c r="BB10" s="141">
        <v>0</v>
      </c>
      <c r="BC10" s="141">
        <v>237019</v>
      </c>
      <c r="BD10" s="141">
        <v>0</v>
      </c>
      <c r="BE10" s="141">
        <v>27807</v>
      </c>
      <c r="BF10" s="141">
        <f t="shared" si="25"/>
        <v>248320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44066</v>
      </c>
      <c r="BP10" s="141">
        <f t="shared" si="29"/>
        <v>7368</v>
      </c>
      <c r="BQ10" s="141">
        <v>7368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36698</v>
      </c>
      <c r="CA10" s="141">
        <v>36698</v>
      </c>
      <c r="CB10" s="141">
        <v>0</v>
      </c>
      <c r="CC10" s="141">
        <v>0</v>
      </c>
      <c r="CD10" s="141">
        <v>0</v>
      </c>
      <c r="CE10" s="141">
        <v>40496</v>
      </c>
      <c r="CF10" s="141">
        <v>0</v>
      </c>
      <c r="CG10" s="141">
        <v>1138</v>
      </c>
      <c r="CH10" s="141">
        <f t="shared" si="32"/>
        <v>45204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264579</v>
      </c>
      <c r="CR10" s="141">
        <f t="shared" si="42"/>
        <v>29475</v>
      </c>
      <c r="CS10" s="141">
        <f t="shared" si="43"/>
        <v>29475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0</v>
      </c>
      <c r="CX10" s="141">
        <f t="shared" si="48"/>
        <v>0</v>
      </c>
      <c r="CY10" s="141">
        <f t="shared" si="49"/>
        <v>0</v>
      </c>
      <c r="CZ10" s="141">
        <f t="shared" si="50"/>
        <v>0</v>
      </c>
      <c r="DA10" s="141">
        <f t="shared" si="51"/>
        <v>0</v>
      </c>
      <c r="DB10" s="141">
        <f t="shared" si="52"/>
        <v>235104</v>
      </c>
      <c r="DC10" s="141">
        <f t="shared" si="53"/>
        <v>228890</v>
      </c>
      <c r="DD10" s="141">
        <f t="shared" si="54"/>
        <v>6214</v>
      </c>
      <c r="DE10" s="141">
        <f t="shared" si="55"/>
        <v>0</v>
      </c>
      <c r="DF10" s="141">
        <f t="shared" si="56"/>
        <v>0</v>
      </c>
      <c r="DG10" s="141">
        <f t="shared" si="57"/>
        <v>277515</v>
      </c>
      <c r="DH10" s="141">
        <f t="shared" si="58"/>
        <v>0</v>
      </c>
      <c r="DI10" s="141">
        <f t="shared" si="59"/>
        <v>28945</v>
      </c>
      <c r="DJ10" s="141">
        <f t="shared" si="60"/>
        <v>293524</v>
      </c>
    </row>
    <row r="11" spans="1:114" ht="12" customHeight="1">
      <c r="A11" s="142" t="s">
        <v>109</v>
      </c>
      <c r="B11" s="140" t="s">
        <v>329</v>
      </c>
      <c r="C11" s="142" t="s">
        <v>348</v>
      </c>
      <c r="D11" s="141">
        <f t="shared" si="6"/>
        <v>647480</v>
      </c>
      <c r="E11" s="141">
        <f t="shared" si="7"/>
        <v>147412</v>
      </c>
      <c r="F11" s="141">
        <v>0</v>
      </c>
      <c r="G11" s="141">
        <v>0</v>
      </c>
      <c r="H11" s="141">
        <v>0</v>
      </c>
      <c r="I11" s="141">
        <v>93975</v>
      </c>
      <c r="J11" s="141"/>
      <c r="K11" s="141">
        <v>53437</v>
      </c>
      <c r="L11" s="141">
        <v>500068</v>
      </c>
      <c r="M11" s="141">
        <f t="shared" si="8"/>
        <v>78511</v>
      </c>
      <c r="N11" s="141">
        <f t="shared" si="9"/>
        <v>7680</v>
      </c>
      <c r="O11" s="141">
        <v>0</v>
      </c>
      <c r="P11" s="141">
        <v>0</v>
      </c>
      <c r="Q11" s="141">
        <v>0</v>
      </c>
      <c r="R11" s="141">
        <v>7667</v>
      </c>
      <c r="S11" s="141"/>
      <c r="T11" s="141">
        <v>13</v>
      </c>
      <c r="U11" s="141">
        <v>70831</v>
      </c>
      <c r="V11" s="141">
        <f t="shared" si="10"/>
        <v>725991</v>
      </c>
      <c r="W11" s="141">
        <f t="shared" si="11"/>
        <v>155092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101642</v>
      </c>
      <c r="AB11" s="141">
        <f t="shared" si="16"/>
        <v>0</v>
      </c>
      <c r="AC11" s="141">
        <f t="shared" si="17"/>
        <v>53450</v>
      </c>
      <c r="AD11" s="141">
        <f t="shared" si="18"/>
        <v>570899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27223</v>
      </c>
      <c r="AM11" s="141">
        <f t="shared" si="21"/>
        <v>489977</v>
      </c>
      <c r="AN11" s="141">
        <f t="shared" si="22"/>
        <v>198057</v>
      </c>
      <c r="AO11" s="141">
        <v>88363</v>
      </c>
      <c r="AP11" s="141">
        <v>65083</v>
      </c>
      <c r="AQ11" s="141">
        <v>44611</v>
      </c>
      <c r="AR11" s="141">
        <v>0</v>
      </c>
      <c r="AS11" s="141">
        <f t="shared" si="23"/>
        <v>108212</v>
      </c>
      <c r="AT11" s="141">
        <v>13010</v>
      </c>
      <c r="AU11" s="141">
        <v>95202</v>
      </c>
      <c r="AV11" s="141">
        <v>0</v>
      </c>
      <c r="AW11" s="141">
        <v>819</v>
      </c>
      <c r="AX11" s="141">
        <f t="shared" si="24"/>
        <v>182889</v>
      </c>
      <c r="AY11" s="141">
        <v>109679</v>
      </c>
      <c r="AZ11" s="141">
        <v>73210</v>
      </c>
      <c r="BA11" s="141">
        <v>0</v>
      </c>
      <c r="BB11" s="141">
        <v>0</v>
      </c>
      <c r="BC11" s="141">
        <v>128368</v>
      </c>
      <c r="BD11" s="141">
        <v>0</v>
      </c>
      <c r="BE11" s="141">
        <v>1912</v>
      </c>
      <c r="BF11" s="141">
        <f t="shared" si="25"/>
        <v>491889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78511</v>
      </c>
      <c r="BP11" s="141">
        <f t="shared" si="29"/>
        <v>36262</v>
      </c>
      <c r="BQ11" s="141">
        <v>22789</v>
      </c>
      <c r="BR11" s="141">
        <v>0</v>
      </c>
      <c r="BS11" s="141">
        <v>13473</v>
      </c>
      <c r="BT11" s="141">
        <v>0</v>
      </c>
      <c r="BU11" s="141">
        <f t="shared" si="30"/>
        <v>24786</v>
      </c>
      <c r="BV11" s="141">
        <v>0</v>
      </c>
      <c r="BW11" s="141">
        <v>24786</v>
      </c>
      <c r="BX11" s="141">
        <v>0</v>
      </c>
      <c r="BY11" s="141">
        <v>0</v>
      </c>
      <c r="BZ11" s="141">
        <f t="shared" si="31"/>
        <v>17463</v>
      </c>
      <c r="CA11" s="141">
        <v>2294</v>
      </c>
      <c r="CB11" s="141">
        <v>15169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f t="shared" si="32"/>
        <v>78511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27223</v>
      </c>
      <c r="CQ11" s="141">
        <f t="shared" si="41"/>
        <v>568488</v>
      </c>
      <c r="CR11" s="141">
        <f t="shared" si="42"/>
        <v>234319</v>
      </c>
      <c r="CS11" s="141">
        <f t="shared" si="43"/>
        <v>111152</v>
      </c>
      <c r="CT11" s="141">
        <f t="shared" si="44"/>
        <v>65083</v>
      </c>
      <c r="CU11" s="141">
        <f t="shared" si="45"/>
        <v>58084</v>
      </c>
      <c r="CV11" s="141">
        <f t="shared" si="46"/>
        <v>0</v>
      </c>
      <c r="CW11" s="141">
        <f t="shared" si="47"/>
        <v>132998</v>
      </c>
      <c r="CX11" s="141">
        <f t="shared" si="48"/>
        <v>13010</v>
      </c>
      <c r="CY11" s="141">
        <f t="shared" si="49"/>
        <v>119988</v>
      </c>
      <c r="CZ11" s="141">
        <f t="shared" si="50"/>
        <v>0</v>
      </c>
      <c r="DA11" s="141">
        <f t="shared" si="51"/>
        <v>819</v>
      </c>
      <c r="DB11" s="141">
        <f t="shared" si="52"/>
        <v>200352</v>
      </c>
      <c r="DC11" s="141">
        <f t="shared" si="53"/>
        <v>111973</v>
      </c>
      <c r="DD11" s="141">
        <f t="shared" si="54"/>
        <v>88379</v>
      </c>
      <c r="DE11" s="141">
        <f t="shared" si="55"/>
        <v>0</v>
      </c>
      <c r="DF11" s="141">
        <f t="shared" si="56"/>
        <v>0</v>
      </c>
      <c r="DG11" s="141">
        <f t="shared" si="57"/>
        <v>128368</v>
      </c>
      <c r="DH11" s="141">
        <f t="shared" si="58"/>
        <v>0</v>
      </c>
      <c r="DI11" s="141">
        <f t="shared" si="59"/>
        <v>1912</v>
      </c>
      <c r="DJ11" s="141">
        <f t="shared" si="60"/>
        <v>570400</v>
      </c>
    </row>
    <row r="12" spans="1:114" ht="12" customHeight="1">
      <c r="A12" s="142" t="s">
        <v>109</v>
      </c>
      <c r="B12" s="140" t="s">
        <v>330</v>
      </c>
      <c r="C12" s="142" t="s">
        <v>349</v>
      </c>
      <c r="D12" s="141">
        <f t="shared" si="6"/>
        <v>139867</v>
      </c>
      <c r="E12" s="141">
        <f t="shared" si="7"/>
        <v>14868</v>
      </c>
      <c r="F12" s="141">
        <v>0</v>
      </c>
      <c r="G12" s="141">
        <v>677</v>
      </c>
      <c r="H12" s="141">
        <v>0</v>
      </c>
      <c r="I12" s="141">
        <v>12751</v>
      </c>
      <c r="J12" s="141"/>
      <c r="K12" s="141">
        <v>1440</v>
      </c>
      <c r="L12" s="141">
        <v>124999</v>
      </c>
      <c r="M12" s="141">
        <f t="shared" si="8"/>
        <v>34812</v>
      </c>
      <c r="N12" s="141">
        <f t="shared" si="9"/>
        <v>21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21</v>
      </c>
      <c r="U12" s="141">
        <v>34791</v>
      </c>
      <c r="V12" s="141">
        <f t="shared" si="10"/>
        <v>174679</v>
      </c>
      <c r="W12" s="141">
        <f t="shared" si="11"/>
        <v>14889</v>
      </c>
      <c r="X12" s="141">
        <f t="shared" si="12"/>
        <v>0</v>
      </c>
      <c r="Y12" s="141">
        <f t="shared" si="13"/>
        <v>677</v>
      </c>
      <c r="Z12" s="141">
        <f t="shared" si="14"/>
        <v>0</v>
      </c>
      <c r="AA12" s="141">
        <f t="shared" si="15"/>
        <v>12751</v>
      </c>
      <c r="AB12" s="141">
        <f t="shared" si="16"/>
        <v>0</v>
      </c>
      <c r="AC12" s="141">
        <f t="shared" si="17"/>
        <v>1461</v>
      </c>
      <c r="AD12" s="141">
        <f t="shared" si="18"/>
        <v>159790</v>
      </c>
      <c r="AE12" s="141">
        <f t="shared" si="19"/>
        <v>6605</v>
      </c>
      <c r="AF12" s="141">
        <f t="shared" si="20"/>
        <v>6605</v>
      </c>
      <c r="AG12" s="141">
        <v>0</v>
      </c>
      <c r="AH12" s="141">
        <v>6605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107113</v>
      </c>
      <c r="AN12" s="141">
        <f t="shared" si="22"/>
        <v>17045</v>
      </c>
      <c r="AO12" s="141">
        <v>17045</v>
      </c>
      <c r="AP12" s="141">
        <v>0</v>
      </c>
      <c r="AQ12" s="141">
        <v>0</v>
      </c>
      <c r="AR12" s="141">
        <v>0</v>
      </c>
      <c r="AS12" s="141">
        <f t="shared" si="23"/>
        <v>337</v>
      </c>
      <c r="AT12" s="141">
        <v>0</v>
      </c>
      <c r="AU12" s="141">
        <v>307</v>
      </c>
      <c r="AV12" s="141">
        <v>30</v>
      </c>
      <c r="AW12" s="141">
        <v>0</v>
      </c>
      <c r="AX12" s="141">
        <f t="shared" si="24"/>
        <v>89731</v>
      </c>
      <c r="AY12" s="141">
        <v>49625</v>
      </c>
      <c r="AZ12" s="141">
        <v>39365</v>
      </c>
      <c r="BA12" s="141">
        <v>64</v>
      </c>
      <c r="BB12" s="141">
        <v>677</v>
      </c>
      <c r="BC12" s="141">
        <v>20191</v>
      </c>
      <c r="BD12" s="141">
        <v>0</v>
      </c>
      <c r="BE12" s="141">
        <v>5958</v>
      </c>
      <c r="BF12" s="141">
        <f t="shared" si="25"/>
        <v>119676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15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15</v>
      </c>
      <c r="BV12" s="141">
        <v>0</v>
      </c>
      <c r="BW12" s="141">
        <v>15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34797</v>
      </c>
      <c r="CF12" s="141">
        <v>0</v>
      </c>
      <c r="CG12" s="141">
        <v>0</v>
      </c>
      <c r="CH12" s="141">
        <f t="shared" si="32"/>
        <v>15</v>
      </c>
      <c r="CI12" s="141">
        <f t="shared" si="33"/>
        <v>6605</v>
      </c>
      <c r="CJ12" s="141">
        <f t="shared" si="34"/>
        <v>6605</v>
      </c>
      <c r="CK12" s="141">
        <f t="shared" si="35"/>
        <v>0</v>
      </c>
      <c r="CL12" s="141">
        <f t="shared" si="36"/>
        <v>6605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107128</v>
      </c>
      <c r="CR12" s="141">
        <f t="shared" si="42"/>
        <v>17045</v>
      </c>
      <c r="CS12" s="141">
        <f t="shared" si="43"/>
        <v>17045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352</v>
      </c>
      <c r="CX12" s="141">
        <f t="shared" si="48"/>
        <v>0</v>
      </c>
      <c r="CY12" s="141">
        <f t="shared" si="49"/>
        <v>322</v>
      </c>
      <c r="CZ12" s="141">
        <f t="shared" si="50"/>
        <v>30</v>
      </c>
      <c r="DA12" s="141">
        <f t="shared" si="51"/>
        <v>0</v>
      </c>
      <c r="DB12" s="141">
        <f t="shared" si="52"/>
        <v>89731</v>
      </c>
      <c r="DC12" s="141">
        <f t="shared" si="53"/>
        <v>49625</v>
      </c>
      <c r="DD12" s="141">
        <f t="shared" si="54"/>
        <v>39365</v>
      </c>
      <c r="DE12" s="141">
        <f t="shared" si="55"/>
        <v>64</v>
      </c>
      <c r="DF12" s="141">
        <f t="shared" si="56"/>
        <v>677</v>
      </c>
      <c r="DG12" s="141">
        <f t="shared" si="57"/>
        <v>54988</v>
      </c>
      <c r="DH12" s="141">
        <f t="shared" si="58"/>
        <v>0</v>
      </c>
      <c r="DI12" s="141">
        <f t="shared" si="59"/>
        <v>5958</v>
      </c>
      <c r="DJ12" s="141">
        <f t="shared" si="60"/>
        <v>119691</v>
      </c>
    </row>
    <row r="13" spans="1:114" ht="12" customHeight="1">
      <c r="A13" s="142" t="s">
        <v>109</v>
      </c>
      <c r="B13" s="140" t="s">
        <v>331</v>
      </c>
      <c r="C13" s="142" t="s">
        <v>350</v>
      </c>
      <c r="D13" s="141">
        <f t="shared" si="6"/>
        <v>57990</v>
      </c>
      <c r="E13" s="141">
        <f t="shared" si="7"/>
        <v>3734</v>
      </c>
      <c r="F13" s="141">
        <v>0</v>
      </c>
      <c r="G13" s="141">
        <v>0</v>
      </c>
      <c r="H13" s="141">
        <v>0</v>
      </c>
      <c r="I13" s="141">
        <v>3723</v>
      </c>
      <c r="J13" s="141"/>
      <c r="K13" s="141">
        <v>11</v>
      </c>
      <c r="L13" s="141">
        <v>54256</v>
      </c>
      <c r="M13" s="141">
        <f t="shared" si="8"/>
        <v>8492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8492</v>
      </c>
      <c r="V13" s="141">
        <f t="shared" si="10"/>
        <v>66482</v>
      </c>
      <c r="W13" s="141">
        <f t="shared" si="11"/>
        <v>3734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3723</v>
      </c>
      <c r="AB13" s="141">
        <f t="shared" si="16"/>
        <v>0</v>
      </c>
      <c r="AC13" s="141">
        <f t="shared" si="17"/>
        <v>11</v>
      </c>
      <c r="AD13" s="141">
        <f t="shared" si="18"/>
        <v>62748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46509</v>
      </c>
      <c r="AN13" s="141">
        <f t="shared" si="22"/>
        <v>5610</v>
      </c>
      <c r="AO13" s="141">
        <v>5610</v>
      </c>
      <c r="AP13" s="141">
        <v>0</v>
      </c>
      <c r="AQ13" s="141">
        <v>0</v>
      </c>
      <c r="AR13" s="141">
        <v>0</v>
      </c>
      <c r="AS13" s="141">
        <f t="shared" si="23"/>
        <v>40899</v>
      </c>
      <c r="AT13" s="141">
        <v>40899</v>
      </c>
      <c r="AU13" s="141">
        <v>0</v>
      </c>
      <c r="AV13" s="141">
        <v>0</v>
      </c>
      <c r="AW13" s="141">
        <v>0</v>
      </c>
      <c r="AX13" s="141">
        <f t="shared" si="24"/>
        <v>0</v>
      </c>
      <c r="AY13" s="141">
        <v>0</v>
      </c>
      <c r="AZ13" s="141">
        <v>0</v>
      </c>
      <c r="BA13" s="141">
        <v>0</v>
      </c>
      <c r="BB13" s="141">
        <v>0</v>
      </c>
      <c r="BC13" s="141">
        <v>11481</v>
      </c>
      <c r="BD13" s="141">
        <v>0</v>
      </c>
      <c r="BE13" s="141">
        <v>0</v>
      </c>
      <c r="BF13" s="141">
        <f t="shared" si="25"/>
        <v>46509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623</v>
      </c>
      <c r="BP13" s="141">
        <f t="shared" si="29"/>
        <v>623</v>
      </c>
      <c r="BQ13" s="141">
        <v>623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7869</v>
      </c>
      <c r="CF13" s="141">
        <v>0</v>
      </c>
      <c r="CG13" s="141">
        <v>0</v>
      </c>
      <c r="CH13" s="141">
        <f t="shared" si="32"/>
        <v>623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47132</v>
      </c>
      <c r="CR13" s="141">
        <f t="shared" si="42"/>
        <v>6233</v>
      </c>
      <c r="CS13" s="141">
        <f t="shared" si="43"/>
        <v>6233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40899</v>
      </c>
      <c r="CX13" s="141">
        <f t="shared" si="48"/>
        <v>40899</v>
      </c>
      <c r="CY13" s="141">
        <f t="shared" si="49"/>
        <v>0</v>
      </c>
      <c r="CZ13" s="141">
        <f t="shared" si="50"/>
        <v>0</v>
      </c>
      <c r="DA13" s="141">
        <f t="shared" si="51"/>
        <v>0</v>
      </c>
      <c r="DB13" s="141">
        <f t="shared" si="52"/>
        <v>0</v>
      </c>
      <c r="DC13" s="141">
        <f t="shared" si="53"/>
        <v>0</v>
      </c>
      <c r="DD13" s="141">
        <f t="shared" si="54"/>
        <v>0</v>
      </c>
      <c r="DE13" s="141">
        <f t="shared" si="55"/>
        <v>0</v>
      </c>
      <c r="DF13" s="141">
        <f t="shared" si="56"/>
        <v>0</v>
      </c>
      <c r="DG13" s="141">
        <f t="shared" si="57"/>
        <v>19350</v>
      </c>
      <c r="DH13" s="141">
        <f t="shared" si="58"/>
        <v>0</v>
      </c>
      <c r="DI13" s="141">
        <f t="shared" si="59"/>
        <v>0</v>
      </c>
      <c r="DJ13" s="141">
        <f t="shared" si="60"/>
        <v>47132</v>
      </c>
    </row>
    <row r="14" spans="1:114" ht="12" customHeight="1">
      <c r="A14" s="142" t="s">
        <v>109</v>
      </c>
      <c r="B14" s="140" t="s">
        <v>332</v>
      </c>
      <c r="C14" s="142" t="s">
        <v>351</v>
      </c>
      <c r="D14" s="141">
        <f t="shared" si="6"/>
        <v>102247</v>
      </c>
      <c r="E14" s="141">
        <f t="shared" si="7"/>
        <v>11660</v>
      </c>
      <c r="F14" s="141">
        <v>0</v>
      </c>
      <c r="G14" s="141">
        <v>0</v>
      </c>
      <c r="H14" s="141">
        <v>0</v>
      </c>
      <c r="I14" s="141">
        <v>11660</v>
      </c>
      <c r="J14" s="141"/>
      <c r="K14" s="141">
        <v>0</v>
      </c>
      <c r="L14" s="141">
        <v>90587</v>
      </c>
      <c r="M14" s="141">
        <f t="shared" si="8"/>
        <v>29680</v>
      </c>
      <c r="N14" s="141">
        <f t="shared" si="9"/>
        <v>5</v>
      </c>
      <c r="O14" s="141">
        <v>0</v>
      </c>
      <c r="P14" s="141">
        <v>0</v>
      </c>
      <c r="Q14" s="141">
        <v>0</v>
      </c>
      <c r="R14" s="141">
        <v>5</v>
      </c>
      <c r="S14" s="141"/>
      <c r="T14" s="141">
        <v>0</v>
      </c>
      <c r="U14" s="141">
        <v>29675</v>
      </c>
      <c r="V14" s="141">
        <f t="shared" si="10"/>
        <v>131927</v>
      </c>
      <c r="W14" s="141">
        <f t="shared" si="11"/>
        <v>11665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11665</v>
      </c>
      <c r="AB14" s="141">
        <f t="shared" si="16"/>
        <v>0</v>
      </c>
      <c r="AC14" s="141">
        <f t="shared" si="17"/>
        <v>0</v>
      </c>
      <c r="AD14" s="141">
        <f t="shared" si="18"/>
        <v>120262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76780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76780</v>
      </c>
      <c r="AY14" s="141">
        <v>76780</v>
      </c>
      <c r="AZ14" s="141">
        <v>0</v>
      </c>
      <c r="BA14" s="141">
        <v>0</v>
      </c>
      <c r="BB14" s="141">
        <v>0</v>
      </c>
      <c r="BC14" s="141">
        <v>23076</v>
      </c>
      <c r="BD14" s="141">
        <v>0</v>
      </c>
      <c r="BE14" s="141">
        <v>2391</v>
      </c>
      <c r="BF14" s="141">
        <f t="shared" si="25"/>
        <v>79171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29637</v>
      </c>
      <c r="CF14" s="141">
        <v>0</v>
      </c>
      <c r="CG14" s="141">
        <v>43</v>
      </c>
      <c r="CH14" s="141">
        <f t="shared" si="32"/>
        <v>43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76780</v>
      </c>
      <c r="CR14" s="141">
        <f t="shared" si="42"/>
        <v>0</v>
      </c>
      <c r="CS14" s="141">
        <f t="shared" si="43"/>
        <v>0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0</v>
      </c>
      <c r="CX14" s="141">
        <f t="shared" si="48"/>
        <v>0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76780</v>
      </c>
      <c r="DC14" s="141">
        <f t="shared" si="53"/>
        <v>76780</v>
      </c>
      <c r="DD14" s="141">
        <f t="shared" si="54"/>
        <v>0</v>
      </c>
      <c r="DE14" s="141">
        <f t="shared" si="55"/>
        <v>0</v>
      </c>
      <c r="DF14" s="141">
        <f t="shared" si="56"/>
        <v>0</v>
      </c>
      <c r="DG14" s="141">
        <f t="shared" si="57"/>
        <v>52713</v>
      </c>
      <c r="DH14" s="141">
        <f t="shared" si="58"/>
        <v>0</v>
      </c>
      <c r="DI14" s="141">
        <f t="shared" si="59"/>
        <v>2434</v>
      </c>
      <c r="DJ14" s="141">
        <f t="shared" si="60"/>
        <v>79214</v>
      </c>
    </row>
    <row r="15" spans="1:114" ht="12" customHeight="1">
      <c r="A15" s="142" t="s">
        <v>109</v>
      </c>
      <c r="B15" s="140" t="s">
        <v>333</v>
      </c>
      <c r="C15" s="142" t="s">
        <v>352</v>
      </c>
      <c r="D15" s="141">
        <f t="shared" si="6"/>
        <v>197430</v>
      </c>
      <c r="E15" s="141">
        <f t="shared" si="7"/>
        <v>19106</v>
      </c>
      <c r="F15" s="141">
        <v>0</v>
      </c>
      <c r="G15" s="141">
        <v>0</v>
      </c>
      <c r="H15" s="141">
        <v>0</v>
      </c>
      <c r="I15" s="141">
        <v>19058</v>
      </c>
      <c r="J15" s="141"/>
      <c r="K15" s="141">
        <v>48</v>
      </c>
      <c r="L15" s="141">
        <v>178324</v>
      </c>
      <c r="M15" s="141">
        <f t="shared" si="8"/>
        <v>53410</v>
      </c>
      <c r="N15" s="141">
        <f t="shared" si="9"/>
        <v>17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17</v>
      </c>
      <c r="U15" s="141">
        <v>53393</v>
      </c>
      <c r="V15" s="141">
        <f t="shared" si="10"/>
        <v>250840</v>
      </c>
      <c r="W15" s="141">
        <f t="shared" si="11"/>
        <v>19123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19058</v>
      </c>
      <c r="AB15" s="141">
        <f t="shared" si="16"/>
        <v>0</v>
      </c>
      <c r="AC15" s="141">
        <f t="shared" si="17"/>
        <v>65</v>
      </c>
      <c r="AD15" s="141">
        <f t="shared" si="18"/>
        <v>231717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148315</v>
      </c>
      <c r="AN15" s="141">
        <f t="shared" si="22"/>
        <v>2500</v>
      </c>
      <c r="AO15" s="141">
        <v>2500</v>
      </c>
      <c r="AP15" s="141">
        <v>0</v>
      </c>
      <c r="AQ15" s="141">
        <v>0</v>
      </c>
      <c r="AR15" s="141">
        <v>0</v>
      </c>
      <c r="AS15" s="141">
        <f t="shared" si="23"/>
        <v>145815</v>
      </c>
      <c r="AT15" s="141">
        <v>145815</v>
      </c>
      <c r="AU15" s="141">
        <v>0</v>
      </c>
      <c r="AV15" s="141">
        <v>0</v>
      </c>
      <c r="AW15" s="141">
        <v>0</v>
      </c>
      <c r="AX15" s="141">
        <f t="shared" si="24"/>
        <v>0</v>
      </c>
      <c r="AY15" s="141">
        <v>0</v>
      </c>
      <c r="AZ15" s="141">
        <v>0</v>
      </c>
      <c r="BA15" s="141">
        <v>0</v>
      </c>
      <c r="BB15" s="141">
        <v>0</v>
      </c>
      <c r="BC15" s="141">
        <v>49115</v>
      </c>
      <c r="BD15" s="141">
        <v>0</v>
      </c>
      <c r="BE15" s="141">
        <v>0</v>
      </c>
      <c r="BF15" s="141">
        <f t="shared" si="25"/>
        <v>148315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2500</v>
      </c>
      <c r="BP15" s="141">
        <f t="shared" si="29"/>
        <v>2500</v>
      </c>
      <c r="BQ15" s="141">
        <v>2500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50903</v>
      </c>
      <c r="CF15" s="141">
        <v>0</v>
      </c>
      <c r="CG15" s="141">
        <v>7</v>
      </c>
      <c r="CH15" s="141">
        <f t="shared" si="32"/>
        <v>2507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150815</v>
      </c>
      <c r="CR15" s="141">
        <f t="shared" si="42"/>
        <v>5000</v>
      </c>
      <c r="CS15" s="141">
        <f t="shared" si="43"/>
        <v>5000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145815</v>
      </c>
      <c r="CX15" s="141">
        <f t="shared" si="48"/>
        <v>145815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0</v>
      </c>
      <c r="DC15" s="141">
        <f t="shared" si="53"/>
        <v>0</v>
      </c>
      <c r="DD15" s="141">
        <f t="shared" si="54"/>
        <v>0</v>
      </c>
      <c r="DE15" s="141">
        <f t="shared" si="55"/>
        <v>0</v>
      </c>
      <c r="DF15" s="141">
        <f t="shared" si="56"/>
        <v>0</v>
      </c>
      <c r="DG15" s="141">
        <f t="shared" si="57"/>
        <v>100018</v>
      </c>
      <c r="DH15" s="141">
        <f t="shared" si="58"/>
        <v>0</v>
      </c>
      <c r="DI15" s="141">
        <f t="shared" si="59"/>
        <v>7</v>
      </c>
      <c r="DJ15" s="141">
        <f t="shared" si="60"/>
        <v>150822</v>
      </c>
    </row>
    <row r="16" spans="1:114" ht="12" customHeight="1">
      <c r="A16" s="142" t="s">
        <v>109</v>
      </c>
      <c r="B16" s="140" t="s">
        <v>334</v>
      </c>
      <c r="C16" s="142" t="s">
        <v>353</v>
      </c>
      <c r="D16" s="141">
        <f t="shared" si="6"/>
        <v>80523</v>
      </c>
      <c r="E16" s="141">
        <f t="shared" si="7"/>
        <v>18094</v>
      </c>
      <c r="F16" s="141">
        <v>0</v>
      </c>
      <c r="G16" s="141">
        <v>0</v>
      </c>
      <c r="H16" s="141">
        <v>0</v>
      </c>
      <c r="I16" s="141">
        <v>17019</v>
      </c>
      <c r="J16" s="141"/>
      <c r="K16" s="141">
        <v>1075</v>
      </c>
      <c r="L16" s="141">
        <v>62429</v>
      </c>
      <c r="M16" s="141">
        <f t="shared" si="8"/>
        <v>7414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7414</v>
      </c>
      <c r="V16" s="141">
        <f t="shared" si="10"/>
        <v>87937</v>
      </c>
      <c r="W16" s="141">
        <f t="shared" si="11"/>
        <v>18094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17019</v>
      </c>
      <c r="AB16" s="141">
        <f t="shared" si="16"/>
        <v>0</v>
      </c>
      <c r="AC16" s="141">
        <f t="shared" si="17"/>
        <v>1075</v>
      </c>
      <c r="AD16" s="141">
        <f t="shared" si="18"/>
        <v>69843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50074</v>
      </c>
      <c r="AN16" s="141">
        <f t="shared" si="22"/>
        <v>4802</v>
      </c>
      <c r="AO16" s="141">
        <v>4802</v>
      </c>
      <c r="AP16" s="141">
        <v>0</v>
      </c>
      <c r="AQ16" s="141">
        <v>0</v>
      </c>
      <c r="AR16" s="141">
        <v>0</v>
      </c>
      <c r="AS16" s="141">
        <f t="shared" si="23"/>
        <v>169</v>
      </c>
      <c r="AT16" s="141">
        <v>169</v>
      </c>
      <c r="AU16" s="141">
        <v>0</v>
      </c>
      <c r="AV16" s="141">
        <v>0</v>
      </c>
      <c r="AW16" s="141">
        <v>0</v>
      </c>
      <c r="AX16" s="141">
        <f t="shared" si="24"/>
        <v>45103</v>
      </c>
      <c r="AY16" s="141">
        <v>43547</v>
      </c>
      <c r="AZ16" s="141">
        <v>0</v>
      </c>
      <c r="BA16" s="141">
        <v>1556</v>
      </c>
      <c r="BB16" s="141">
        <v>0</v>
      </c>
      <c r="BC16" s="141">
        <v>26179</v>
      </c>
      <c r="BD16" s="141">
        <v>0</v>
      </c>
      <c r="BE16" s="141">
        <v>4270</v>
      </c>
      <c r="BF16" s="141">
        <f t="shared" si="25"/>
        <v>54344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7414</v>
      </c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50074</v>
      </c>
      <c r="CR16" s="141">
        <f t="shared" si="42"/>
        <v>4802</v>
      </c>
      <c r="CS16" s="141">
        <f t="shared" si="43"/>
        <v>4802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169</v>
      </c>
      <c r="CX16" s="141">
        <f t="shared" si="48"/>
        <v>169</v>
      </c>
      <c r="CY16" s="141">
        <f t="shared" si="49"/>
        <v>0</v>
      </c>
      <c r="CZ16" s="141">
        <f t="shared" si="50"/>
        <v>0</v>
      </c>
      <c r="DA16" s="141">
        <f t="shared" si="51"/>
        <v>0</v>
      </c>
      <c r="DB16" s="141">
        <f t="shared" si="52"/>
        <v>45103</v>
      </c>
      <c r="DC16" s="141">
        <f t="shared" si="53"/>
        <v>43547</v>
      </c>
      <c r="DD16" s="141">
        <f t="shared" si="54"/>
        <v>0</v>
      </c>
      <c r="DE16" s="141">
        <f t="shared" si="55"/>
        <v>1556</v>
      </c>
      <c r="DF16" s="141">
        <f t="shared" si="56"/>
        <v>0</v>
      </c>
      <c r="DG16" s="141">
        <f t="shared" si="57"/>
        <v>33593</v>
      </c>
      <c r="DH16" s="141">
        <f t="shared" si="58"/>
        <v>0</v>
      </c>
      <c r="DI16" s="141">
        <f t="shared" si="59"/>
        <v>4270</v>
      </c>
      <c r="DJ16" s="141">
        <f t="shared" si="60"/>
        <v>54344</v>
      </c>
    </row>
    <row r="17" spans="1:114" ht="12" customHeight="1">
      <c r="A17" s="142" t="s">
        <v>109</v>
      </c>
      <c r="B17" s="140" t="s">
        <v>335</v>
      </c>
      <c r="C17" s="142" t="s">
        <v>354</v>
      </c>
      <c r="D17" s="141">
        <f t="shared" si="6"/>
        <v>203423</v>
      </c>
      <c r="E17" s="141">
        <f t="shared" si="7"/>
        <v>19811</v>
      </c>
      <c r="F17" s="141">
        <v>0</v>
      </c>
      <c r="G17" s="141">
        <v>0</v>
      </c>
      <c r="H17" s="141">
        <v>0</v>
      </c>
      <c r="I17" s="141">
        <v>17189</v>
      </c>
      <c r="J17" s="141"/>
      <c r="K17" s="141">
        <v>2622</v>
      </c>
      <c r="L17" s="141">
        <v>183612</v>
      </c>
      <c r="M17" s="141">
        <f t="shared" si="8"/>
        <v>8102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8102</v>
      </c>
      <c r="V17" s="141">
        <f t="shared" si="10"/>
        <v>211525</v>
      </c>
      <c r="W17" s="141">
        <f t="shared" si="11"/>
        <v>19811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17189</v>
      </c>
      <c r="AB17" s="141">
        <f t="shared" si="16"/>
        <v>0</v>
      </c>
      <c r="AC17" s="141">
        <f t="shared" si="17"/>
        <v>2622</v>
      </c>
      <c r="AD17" s="141">
        <f t="shared" si="18"/>
        <v>191714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91837</v>
      </c>
      <c r="AM17" s="141">
        <f t="shared" si="21"/>
        <v>49891</v>
      </c>
      <c r="AN17" s="141">
        <f t="shared" si="22"/>
        <v>4150</v>
      </c>
      <c r="AO17" s="141">
        <v>4150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45741</v>
      </c>
      <c r="AY17" s="141">
        <v>36524</v>
      </c>
      <c r="AZ17" s="141">
        <v>0</v>
      </c>
      <c r="BA17" s="141">
        <v>0</v>
      </c>
      <c r="BB17" s="141">
        <v>9217</v>
      </c>
      <c r="BC17" s="141">
        <v>52657</v>
      </c>
      <c r="BD17" s="141">
        <v>0</v>
      </c>
      <c r="BE17" s="141">
        <v>9038</v>
      </c>
      <c r="BF17" s="141">
        <f t="shared" si="25"/>
        <v>58929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300</v>
      </c>
      <c r="BP17" s="141">
        <f t="shared" si="29"/>
        <v>300</v>
      </c>
      <c r="BQ17" s="141">
        <v>300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7802</v>
      </c>
      <c r="CF17" s="141">
        <v>0</v>
      </c>
      <c r="CG17" s="141">
        <v>0</v>
      </c>
      <c r="CH17" s="141">
        <f t="shared" si="32"/>
        <v>300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91837</v>
      </c>
      <c r="CQ17" s="141">
        <f t="shared" si="41"/>
        <v>50191</v>
      </c>
      <c r="CR17" s="141">
        <f t="shared" si="42"/>
        <v>4450</v>
      </c>
      <c r="CS17" s="141">
        <f t="shared" si="43"/>
        <v>4450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45741</v>
      </c>
      <c r="DC17" s="141">
        <f t="shared" si="53"/>
        <v>36524</v>
      </c>
      <c r="DD17" s="141">
        <f t="shared" si="54"/>
        <v>0</v>
      </c>
      <c r="DE17" s="141">
        <f t="shared" si="55"/>
        <v>0</v>
      </c>
      <c r="DF17" s="141">
        <f t="shared" si="56"/>
        <v>9217</v>
      </c>
      <c r="DG17" s="141">
        <f t="shared" si="57"/>
        <v>60459</v>
      </c>
      <c r="DH17" s="141">
        <f t="shared" si="58"/>
        <v>0</v>
      </c>
      <c r="DI17" s="141">
        <f t="shared" si="59"/>
        <v>9038</v>
      </c>
      <c r="DJ17" s="141">
        <f t="shared" si="60"/>
        <v>59229</v>
      </c>
    </row>
    <row r="18" spans="1:114" ht="12" customHeight="1">
      <c r="A18" s="142" t="s">
        <v>109</v>
      </c>
      <c r="B18" s="140" t="s">
        <v>336</v>
      </c>
      <c r="C18" s="142" t="s">
        <v>355</v>
      </c>
      <c r="D18" s="141">
        <f t="shared" si="6"/>
        <v>130584</v>
      </c>
      <c r="E18" s="141">
        <f t="shared" si="7"/>
        <v>12032</v>
      </c>
      <c r="F18" s="141">
        <v>0</v>
      </c>
      <c r="G18" s="141">
        <v>0</v>
      </c>
      <c r="H18" s="141">
        <v>0</v>
      </c>
      <c r="I18" s="141">
        <v>12032</v>
      </c>
      <c r="J18" s="141"/>
      <c r="K18" s="141">
        <v>0</v>
      </c>
      <c r="L18" s="141">
        <v>118552</v>
      </c>
      <c r="M18" s="141">
        <f t="shared" si="8"/>
        <v>42820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42820</v>
      </c>
      <c r="V18" s="141">
        <f t="shared" si="10"/>
        <v>173404</v>
      </c>
      <c r="W18" s="141">
        <f t="shared" si="11"/>
        <v>12032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12032</v>
      </c>
      <c r="AB18" s="141">
        <f t="shared" si="16"/>
        <v>0</v>
      </c>
      <c r="AC18" s="141">
        <f t="shared" si="17"/>
        <v>0</v>
      </c>
      <c r="AD18" s="141">
        <f t="shared" si="18"/>
        <v>161372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74258</v>
      </c>
      <c r="AN18" s="141">
        <f t="shared" si="22"/>
        <v>4521</v>
      </c>
      <c r="AO18" s="141">
        <v>4521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69737</v>
      </c>
      <c r="AY18" s="141">
        <v>69737</v>
      </c>
      <c r="AZ18" s="141">
        <v>0</v>
      </c>
      <c r="BA18" s="141">
        <v>0</v>
      </c>
      <c r="BB18" s="141">
        <v>0</v>
      </c>
      <c r="BC18" s="141">
        <v>56326</v>
      </c>
      <c r="BD18" s="141">
        <v>0</v>
      </c>
      <c r="BE18" s="141">
        <v>0</v>
      </c>
      <c r="BF18" s="141">
        <f t="shared" si="25"/>
        <v>74258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42820</v>
      </c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74258</v>
      </c>
      <c r="CR18" s="141">
        <f t="shared" si="42"/>
        <v>4521</v>
      </c>
      <c r="CS18" s="141">
        <f t="shared" si="43"/>
        <v>4521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0</v>
      </c>
      <c r="CX18" s="141">
        <f t="shared" si="48"/>
        <v>0</v>
      </c>
      <c r="CY18" s="141">
        <f t="shared" si="49"/>
        <v>0</v>
      </c>
      <c r="CZ18" s="141">
        <f t="shared" si="50"/>
        <v>0</v>
      </c>
      <c r="DA18" s="141">
        <f t="shared" si="51"/>
        <v>0</v>
      </c>
      <c r="DB18" s="141">
        <f t="shared" si="52"/>
        <v>69737</v>
      </c>
      <c r="DC18" s="141">
        <f t="shared" si="53"/>
        <v>69737</v>
      </c>
      <c r="DD18" s="141">
        <f t="shared" si="54"/>
        <v>0</v>
      </c>
      <c r="DE18" s="141">
        <f t="shared" si="55"/>
        <v>0</v>
      </c>
      <c r="DF18" s="141">
        <f t="shared" si="56"/>
        <v>0</v>
      </c>
      <c r="DG18" s="141">
        <f t="shared" si="57"/>
        <v>99146</v>
      </c>
      <c r="DH18" s="141">
        <f t="shared" si="58"/>
        <v>0</v>
      </c>
      <c r="DI18" s="141">
        <f t="shared" si="59"/>
        <v>0</v>
      </c>
      <c r="DJ18" s="141">
        <f t="shared" si="60"/>
        <v>74258</v>
      </c>
    </row>
    <row r="19" spans="1:114" ht="12" customHeight="1">
      <c r="A19" s="142" t="s">
        <v>109</v>
      </c>
      <c r="B19" s="140" t="s">
        <v>337</v>
      </c>
      <c r="C19" s="142" t="s">
        <v>356</v>
      </c>
      <c r="D19" s="141">
        <f t="shared" si="6"/>
        <v>75073</v>
      </c>
      <c r="E19" s="141">
        <f t="shared" si="7"/>
        <v>12668</v>
      </c>
      <c r="F19" s="141">
        <v>0</v>
      </c>
      <c r="G19" s="141">
        <v>0</v>
      </c>
      <c r="H19" s="141">
        <v>0</v>
      </c>
      <c r="I19" s="141">
        <v>11320</v>
      </c>
      <c r="J19" s="141"/>
      <c r="K19" s="141">
        <v>1348</v>
      </c>
      <c r="L19" s="141">
        <v>62405</v>
      </c>
      <c r="M19" s="141">
        <f t="shared" si="8"/>
        <v>12642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12642</v>
      </c>
      <c r="V19" s="141">
        <f t="shared" si="10"/>
        <v>87715</v>
      </c>
      <c r="W19" s="141">
        <f t="shared" si="11"/>
        <v>12668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11320</v>
      </c>
      <c r="AB19" s="141">
        <f t="shared" si="16"/>
        <v>0</v>
      </c>
      <c r="AC19" s="141">
        <f t="shared" si="17"/>
        <v>1348</v>
      </c>
      <c r="AD19" s="141">
        <f t="shared" si="18"/>
        <v>75047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1"/>
        <v>31152</v>
      </c>
      <c r="AN19" s="141">
        <f t="shared" si="22"/>
        <v>2000</v>
      </c>
      <c r="AO19" s="141">
        <v>2000</v>
      </c>
      <c r="AP19" s="141">
        <v>0</v>
      </c>
      <c r="AQ19" s="141">
        <v>0</v>
      </c>
      <c r="AR19" s="141">
        <v>0</v>
      </c>
      <c r="AS19" s="141">
        <f t="shared" si="23"/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f t="shared" si="24"/>
        <v>29152</v>
      </c>
      <c r="AY19" s="141">
        <v>27073</v>
      </c>
      <c r="AZ19" s="141">
        <v>2079</v>
      </c>
      <c r="BA19" s="141">
        <v>0</v>
      </c>
      <c r="BB19" s="141">
        <v>0</v>
      </c>
      <c r="BC19" s="141">
        <v>43921</v>
      </c>
      <c r="BD19" s="141">
        <v>0</v>
      </c>
      <c r="BE19" s="141">
        <v>0</v>
      </c>
      <c r="BF19" s="141">
        <f t="shared" si="25"/>
        <v>31152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12642</v>
      </c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31152</v>
      </c>
      <c r="CR19" s="141">
        <f t="shared" si="42"/>
        <v>2000</v>
      </c>
      <c r="CS19" s="141">
        <f t="shared" si="43"/>
        <v>2000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0</v>
      </c>
      <c r="CX19" s="141">
        <f t="shared" si="48"/>
        <v>0</v>
      </c>
      <c r="CY19" s="141">
        <f t="shared" si="49"/>
        <v>0</v>
      </c>
      <c r="CZ19" s="141">
        <f t="shared" si="50"/>
        <v>0</v>
      </c>
      <c r="DA19" s="141">
        <f t="shared" si="51"/>
        <v>0</v>
      </c>
      <c r="DB19" s="141">
        <f t="shared" si="52"/>
        <v>29152</v>
      </c>
      <c r="DC19" s="141">
        <f t="shared" si="53"/>
        <v>27073</v>
      </c>
      <c r="DD19" s="141">
        <f t="shared" si="54"/>
        <v>2079</v>
      </c>
      <c r="DE19" s="141">
        <f t="shared" si="55"/>
        <v>0</v>
      </c>
      <c r="DF19" s="141">
        <f t="shared" si="56"/>
        <v>0</v>
      </c>
      <c r="DG19" s="141">
        <f t="shared" si="57"/>
        <v>56563</v>
      </c>
      <c r="DH19" s="141">
        <f t="shared" si="58"/>
        <v>0</v>
      </c>
      <c r="DI19" s="141">
        <f t="shared" si="59"/>
        <v>0</v>
      </c>
      <c r="DJ19" s="141">
        <f t="shared" si="60"/>
        <v>31152</v>
      </c>
    </row>
    <row r="20" spans="1:114" ht="12" customHeight="1">
      <c r="A20" s="142" t="s">
        <v>109</v>
      </c>
      <c r="B20" s="140" t="s">
        <v>338</v>
      </c>
      <c r="C20" s="142" t="s">
        <v>357</v>
      </c>
      <c r="D20" s="141">
        <f t="shared" si="6"/>
        <v>73840</v>
      </c>
      <c r="E20" s="141">
        <f t="shared" si="7"/>
        <v>5565</v>
      </c>
      <c r="F20" s="141">
        <v>0</v>
      </c>
      <c r="G20" s="141">
        <v>0</v>
      </c>
      <c r="H20" s="141">
        <v>0</v>
      </c>
      <c r="I20" s="141">
        <v>5565</v>
      </c>
      <c r="J20" s="141"/>
      <c r="K20" s="141">
        <v>0</v>
      </c>
      <c r="L20" s="141">
        <v>68275</v>
      </c>
      <c r="M20" s="141">
        <f t="shared" si="8"/>
        <v>9953</v>
      </c>
      <c r="N20" s="141">
        <f t="shared" si="9"/>
        <v>2569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2569</v>
      </c>
      <c r="U20" s="141">
        <v>7384</v>
      </c>
      <c r="V20" s="141">
        <f t="shared" si="10"/>
        <v>83793</v>
      </c>
      <c r="W20" s="141">
        <f t="shared" si="11"/>
        <v>8134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5565</v>
      </c>
      <c r="AB20" s="141">
        <f t="shared" si="16"/>
        <v>0</v>
      </c>
      <c r="AC20" s="141">
        <f t="shared" si="17"/>
        <v>2569</v>
      </c>
      <c r="AD20" s="141">
        <f t="shared" si="18"/>
        <v>75659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6078</v>
      </c>
      <c r="AM20" s="141">
        <f t="shared" si="21"/>
        <v>40364</v>
      </c>
      <c r="AN20" s="141">
        <f t="shared" si="22"/>
        <v>4236</v>
      </c>
      <c r="AO20" s="141">
        <v>4236</v>
      </c>
      <c r="AP20" s="141">
        <v>0</v>
      </c>
      <c r="AQ20" s="141">
        <v>0</v>
      </c>
      <c r="AR20" s="141">
        <v>0</v>
      </c>
      <c r="AS20" s="141">
        <f t="shared" si="23"/>
        <v>31714</v>
      </c>
      <c r="AT20" s="141">
        <v>0</v>
      </c>
      <c r="AU20" s="141">
        <v>31714</v>
      </c>
      <c r="AV20" s="141">
        <v>0</v>
      </c>
      <c r="AW20" s="141">
        <v>0</v>
      </c>
      <c r="AX20" s="141">
        <f t="shared" si="24"/>
        <v>4414</v>
      </c>
      <c r="AY20" s="141">
        <v>3780</v>
      </c>
      <c r="AZ20" s="141">
        <v>0</v>
      </c>
      <c r="BA20" s="141">
        <v>0</v>
      </c>
      <c r="BB20" s="141">
        <v>634</v>
      </c>
      <c r="BC20" s="141">
        <v>27398</v>
      </c>
      <c r="BD20" s="141">
        <v>0</v>
      </c>
      <c r="BE20" s="141">
        <v>0</v>
      </c>
      <c r="BF20" s="141">
        <f t="shared" si="25"/>
        <v>40364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9953</v>
      </c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6078</v>
      </c>
      <c r="CQ20" s="141">
        <f t="shared" si="41"/>
        <v>40364</v>
      </c>
      <c r="CR20" s="141">
        <f t="shared" si="42"/>
        <v>4236</v>
      </c>
      <c r="CS20" s="141">
        <f t="shared" si="43"/>
        <v>4236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31714</v>
      </c>
      <c r="CX20" s="141">
        <f t="shared" si="48"/>
        <v>0</v>
      </c>
      <c r="CY20" s="141">
        <f t="shared" si="49"/>
        <v>31714</v>
      </c>
      <c r="CZ20" s="141">
        <f t="shared" si="50"/>
        <v>0</v>
      </c>
      <c r="DA20" s="141">
        <f t="shared" si="51"/>
        <v>0</v>
      </c>
      <c r="DB20" s="141">
        <f t="shared" si="52"/>
        <v>4414</v>
      </c>
      <c r="DC20" s="141">
        <f t="shared" si="53"/>
        <v>3780</v>
      </c>
      <c r="DD20" s="141">
        <f t="shared" si="54"/>
        <v>0</v>
      </c>
      <c r="DE20" s="141">
        <f t="shared" si="55"/>
        <v>0</v>
      </c>
      <c r="DF20" s="141">
        <f t="shared" si="56"/>
        <v>634</v>
      </c>
      <c r="DG20" s="141">
        <f t="shared" si="57"/>
        <v>37351</v>
      </c>
      <c r="DH20" s="141">
        <f t="shared" si="58"/>
        <v>0</v>
      </c>
      <c r="DI20" s="141">
        <f t="shared" si="59"/>
        <v>0</v>
      </c>
      <c r="DJ20" s="141">
        <f t="shared" si="60"/>
        <v>40364</v>
      </c>
    </row>
    <row r="21" spans="1:114" ht="12" customHeight="1">
      <c r="A21" s="142" t="s">
        <v>109</v>
      </c>
      <c r="B21" s="140" t="s">
        <v>339</v>
      </c>
      <c r="C21" s="142" t="s">
        <v>358</v>
      </c>
      <c r="D21" s="141">
        <f t="shared" si="6"/>
        <v>342038</v>
      </c>
      <c r="E21" s="141">
        <f t="shared" si="7"/>
        <v>27139</v>
      </c>
      <c r="F21" s="141">
        <v>0</v>
      </c>
      <c r="G21" s="141">
        <v>0</v>
      </c>
      <c r="H21" s="141">
        <v>0</v>
      </c>
      <c r="I21" s="141">
        <v>27102</v>
      </c>
      <c r="J21" s="141"/>
      <c r="K21" s="141">
        <v>37</v>
      </c>
      <c r="L21" s="141">
        <v>314899</v>
      </c>
      <c r="M21" s="141">
        <f t="shared" si="8"/>
        <v>44292</v>
      </c>
      <c r="N21" s="141">
        <f t="shared" si="9"/>
        <v>3212</v>
      </c>
      <c r="O21" s="141">
        <v>0</v>
      </c>
      <c r="P21" s="141">
        <v>0</v>
      </c>
      <c r="Q21" s="141">
        <v>0</v>
      </c>
      <c r="R21" s="141">
        <v>3212</v>
      </c>
      <c r="S21" s="141"/>
      <c r="T21" s="141">
        <v>0</v>
      </c>
      <c r="U21" s="141">
        <v>41080</v>
      </c>
      <c r="V21" s="141">
        <f t="shared" si="10"/>
        <v>386330</v>
      </c>
      <c r="W21" s="141">
        <f t="shared" si="11"/>
        <v>30351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30314</v>
      </c>
      <c r="AB21" s="141">
        <f t="shared" si="16"/>
        <v>0</v>
      </c>
      <c r="AC21" s="141">
        <f t="shared" si="17"/>
        <v>37</v>
      </c>
      <c r="AD21" s="141">
        <f t="shared" si="18"/>
        <v>355979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24505</v>
      </c>
      <c r="AM21" s="141">
        <f t="shared" si="21"/>
        <v>238383</v>
      </c>
      <c r="AN21" s="141">
        <f t="shared" si="22"/>
        <v>37935</v>
      </c>
      <c r="AO21" s="141">
        <v>14113</v>
      </c>
      <c r="AP21" s="141">
        <v>0</v>
      </c>
      <c r="AQ21" s="141">
        <v>23822</v>
      </c>
      <c r="AR21" s="141">
        <v>0</v>
      </c>
      <c r="AS21" s="141">
        <f t="shared" si="23"/>
        <v>62737</v>
      </c>
      <c r="AT21" s="141">
        <v>0</v>
      </c>
      <c r="AU21" s="141">
        <v>62737</v>
      </c>
      <c r="AV21" s="141">
        <v>0</v>
      </c>
      <c r="AW21" s="141">
        <v>0</v>
      </c>
      <c r="AX21" s="141">
        <f t="shared" si="24"/>
        <v>137711</v>
      </c>
      <c r="AY21" s="141">
        <v>128956</v>
      </c>
      <c r="AZ21" s="141">
        <v>8754</v>
      </c>
      <c r="BA21" s="141">
        <v>1</v>
      </c>
      <c r="BB21" s="141">
        <v>0</v>
      </c>
      <c r="BC21" s="141">
        <v>79150</v>
      </c>
      <c r="BD21" s="141">
        <v>0</v>
      </c>
      <c r="BE21" s="141">
        <v>0</v>
      </c>
      <c r="BF21" s="141">
        <f t="shared" si="25"/>
        <v>238383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2712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864</v>
      </c>
      <c r="BV21" s="141">
        <v>0</v>
      </c>
      <c r="BW21" s="141">
        <v>864</v>
      </c>
      <c r="BX21" s="141">
        <v>0</v>
      </c>
      <c r="BY21" s="141">
        <v>0</v>
      </c>
      <c r="BZ21" s="141">
        <f t="shared" si="31"/>
        <v>1848</v>
      </c>
      <c r="CA21" s="141">
        <v>0</v>
      </c>
      <c r="CB21" s="141">
        <v>1848</v>
      </c>
      <c r="CC21" s="141">
        <v>0</v>
      </c>
      <c r="CD21" s="141">
        <v>0</v>
      </c>
      <c r="CE21" s="141">
        <v>41580</v>
      </c>
      <c r="CF21" s="141">
        <v>0</v>
      </c>
      <c r="CG21" s="141">
        <v>0</v>
      </c>
      <c r="CH21" s="141">
        <f t="shared" si="32"/>
        <v>2712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24505</v>
      </c>
      <c r="CQ21" s="141">
        <f t="shared" si="41"/>
        <v>241095</v>
      </c>
      <c r="CR21" s="141">
        <f t="shared" si="42"/>
        <v>37935</v>
      </c>
      <c r="CS21" s="141">
        <f t="shared" si="43"/>
        <v>14113</v>
      </c>
      <c r="CT21" s="141">
        <f t="shared" si="44"/>
        <v>0</v>
      </c>
      <c r="CU21" s="141">
        <f t="shared" si="45"/>
        <v>23822</v>
      </c>
      <c r="CV21" s="141">
        <f t="shared" si="46"/>
        <v>0</v>
      </c>
      <c r="CW21" s="141">
        <f t="shared" si="47"/>
        <v>63601</v>
      </c>
      <c r="CX21" s="141">
        <f t="shared" si="48"/>
        <v>0</v>
      </c>
      <c r="CY21" s="141">
        <f t="shared" si="49"/>
        <v>63601</v>
      </c>
      <c r="CZ21" s="141">
        <f t="shared" si="50"/>
        <v>0</v>
      </c>
      <c r="DA21" s="141">
        <f t="shared" si="51"/>
        <v>0</v>
      </c>
      <c r="DB21" s="141">
        <f t="shared" si="52"/>
        <v>139559</v>
      </c>
      <c r="DC21" s="141">
        <f t="shared" si="53"/>
        <v>128956</v>
      </c>
      <c r="DD21" s="141">
        <f t="shared" si="54"/>
        <v>10602</v>
      </c>
      <c r="DE21" s="141">
        <f t="shared" si="55"/>
        <v>1</v>
      </c>
      <c r="DF21" s="141">
        <f t="shared" si="56"/>
        <v>0</v>
      </c>
      <c r="DG21" s="141">
        <f t="shared" si="57"/>
        <v>120730</v>
      </c>
      <c r="DH21" s="141">
        <f t="shared" si="58"/>
        <v>0</v>
      </c>
      <c r="DI21" s="141">
        <f t="shared" si="59"/>
        <v>0</v>
      </c>
      <c r="DJ21" s="141">
        <f t="shared" si="60"/>
        <v>241095</v>
      </c>
    </row>
    <row r="22" spans="1:114" ht="12" customHeight="1">
      <c r="A22" s="142" t="s">
        <v>109</v>
      </c>
      <c r="B22" s="140" t="s">
        <v>340</v>
      </c>
      <c r="C22" s="142" t="s">
        <v>359</v>
      </c>
      <c r="D22" s="141">
        <f t="shared" si="6"/>
        <v>153853</v>
      </c>
      <c r="E22" s="141">
        <f t="shared" si="7"/>
        <v>0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0</v>
      </c>
      <c r="L22" s="141">
        <v>153853</v>
      </c>
      <c r="M22" s="141">
        <f t="shared" si="8"/>
        <v>31323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31323</v>
      </c>
      <c r="V22" s="141">
        <f t="shared" si="10"/>
        <v>185176</v>
      </c>
      <c r="W22" s="141">
        <f t="shared" si="11"/>
        <v>0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0</v>
      </c>
      <c r="AB22" s="141">
        <f t="shared" si="16"/>
        <v>0</v>
      </c>
      <c r="AC22" s="141">
        <f t="shared" si="17"/>
        <v>0</v>
      </c>
      <c r="AD22" s="141">
        <f t="shared" si="18"/>
        <v>185176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17572</v>
      </c>
      <c r="AM22" s="141">
        <f t="shared" si="21"/>
        <v>15810</v>
      </c>
      <c r="AN22" s="141">
        <f t="shared" si="22"/>
        <v>1758</v>
      </c>
      <c r="AO22" s="141">
        <v>1758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14052</v>
      </c>
      <c r="AY22" s="141">
        <v>14052</v>
      </c>
      <c r="AZ22" s="141">
        <v>0</v>
      </c>
      <c r="BA22" s="141">
        <v>0</v>
      </c>
      <c r="BB22" s="141">
        <v>0</v>
      </c>
      <c r="BC22" s="141">
        <v>120471</v>
      </c>
      <c r="BD22" s="141">
        <v>0</v>
      </c>
      <c r="BE22" s="141">
        <v>0</v>
      </c>
      <c r="BF22" s="141">
        <f t="shared" si="25"/>
        <v>15810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50</v>
      </c>
      <c r="BP22" s="141">
        <f t="shared" si="29"/>
        <v>50</v>
      </c>
      <c r="BQ22" s="141">
        <v>50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31273</v>
      </c>
      <c r="CF22" s="141">
        <v>0</v>
      </c>
      <c r="CG22" s="141">
        <v>0</v>
      </c>
      <c r="CH22" s="141">
        <f t="shared" si="32"/>
        <v>50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17572</v>
      </c>
      <c r="CQ22" s="141">
        <f t="shared" si="41"/>
        <v>15860</v>
      </c>
      <c r="CR22" s="141">
        <f t="shared" si="42"/>
        <v>1808</v>
      </c>
      <c r="CS22" s="141">
        <f t="shared" si="43"/>
        <v>1808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14052</v>
      </c>
      <c r="DC22" s="141">
        <f t="shared" si="53"/>
        <v>14052</v>
      </c>
      <c r="DD22" s="141">
        <f t="shared" si="54"/>
        <v>0</v>
      </c>
      <c r="DE22" s="141">
        <f t="shared" si="55"/>
        <v>0</v>
      </c>
      <c r="DF22" s="141">
        <f t="shared" si="56"/>
        <v>0</v>
      </c>
      <c r="DG22" s="141">
        <f t="shared" si="57"/>
        <v>151744</v>
      </c>
      <c r="DH22" s="141">
        <f t="shared" si="58"/>
        <v>0</v>
      </c>
      <c r="DI22" s="141">
        <f t="shared" si="59"/>
        <v>0</v>
      </c>
      <c r="DJ22" s="141">
        <f t="shared" si="60"/>
        <v>15860</v>
      </c>
    </row>
    <row r="23" spans="1:114" ht="12" customHeight="1">
      <c r="A23" s="142" t="s">
        <v>109</v>
      </c>
      <c r="B23" s="140" t="s">
        <v>341</v>
      </c>
      <c r="C23" s="142" t="s">
        <v>360</v>
      </c>
      <c r="D23" s="141">
        <f t="shared" si="6"/>
        <v>172336</v>
      </c>
      <c r="E23" s="141">
        <f t="shared" si="7"/>
        <v>7455</v>
      </c>
      <c r="F23" s="141">
        <v>0</v>
      </c>
      <c r="G23" s="141">
        <v>0</v>
      </c>
      <c r="H23" s="141">
        <v>0</v>
      </c>
      <c r="I23" s="141">
        <v>3085</v>
      </c>
      <c r="J23" s="141"/>
      <c r="K23" s="141">
        <v>4370</v>
      </c>
      <c r="L23" s="141">
        <v>164881</v>
      </c>
      <c r="M23" s="141">
        <f t="shared" si="8"/>
        <v>26999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26999</v>
      </c>
      <c r="V23" s="141">
        <f t="shared" si="10"/>
        <v>199335</v>
      </c>
      <c r="W23" s="141">
        <f t="shared" si="11"/>
        <v>7455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3085</v>
      </c>
      <c r="AB23" s="141">
        <f t="shared" si="16"/>
        <v>0</v>
      </c>
      <c r="AC23" s="141">
        <f t="shared" si="17"/>
        <v>4370</v>
      </c>
      <c r="AD23" s="141">
        <f t="shared" si="18"/>
        <v>191880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17313</v>
      </c>
      <c r="AM23" s="141">
        <f t="shared" si="21"/>
        <v>59926</v>
      </c>
      <c r="AN23" s="141">
        <f t="shared" si="22"/>
        <v>5254</v>
      </c>
      <c r="AO23" s="141">
        <v>5254</v>
      </c>
      <c r="AP23" s="141">
        <v>0</v>
      </c>
      <c r="AQ23" s="141">
        <v>0</v>
      </c>
      <c r="AR23" s="141">
        <v>0</v>
      </c>
      <c r="AS23" s="141">
        <f t="shared" si="23"/>
        <v>21110</v>
      </c>
      <c r="AT23" s="141">
        <v>0</v>
      </c>
      <c r="AU23" s="141">
        <v>21110</v>
      </c>
      <c r="AV23" s="141">
        <v>0</v>
      </c>
      <c r="AW23" s="141">
        <v>0</v>
      </c>
      <c r="AX23" s="141">
        <f t="shared" si="24"/>
        <v>33562</v>
      </c>
      <c r="AY23" s="141">
        <v>33562</v>
      </c>
      <c r="AZ23" s="141">
        <v>0</v>
      </c>
      <c r="BA23" s="141">
        <v>0</v>
      </c>
      <c r="BB23" s="141">
        <v>0</v>
      </c>
      <c r="BC23" s="141">
        <v>95097</v>
      </c>
      <c r="BD23" s="141">
        <v>0</v>
      </c>
      <c r="BE23" s="141">
        <v>0</v>
      </c>
      <c r="BF23" s="141">
        <f t="shared" si="25"/>
        <v>59926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1326</v>
      </c>
      <c r="BP23" s="141">
        <f t="shared" si="29"/>
        <v>1326</v>
      </c>
      <c r="BQ23" s="141">
        <v>1326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25673</v>
      </c>
      <c r="CF23" s="141">
        <v>0</v>
      </c>
      <c r="CG23" s="141">
        <v>0</v>
      </c>
      <c r="CH23" s="141">
        <f t="shared" si="32"/>
        <v>1326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17313</v>
      </c>
      <c r="CQ23" s="141">
        <f t="shared" si="41"/>
        <v>61252</v>
      </c>
      <c r="CR23" s="141">
        <f t="shared" si="42"/>
        <v>6580</v>
      </c>
      <c r="CS23" s="141">
        <f t="shared" si="43"/>
        <v>6580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21110</v>
      </c>
      <c r="CX23" s="141">
        <f t="shared" si="48"/>
        <v>0</v>
      </c>
      <c r="CY23" s="141">
        <f t="shared" si="49"/>
        <v>21110</v>
      </c>
      <c r="CZ23" s="141">
        <f t="shared" si="50"/>
        <v>0</v>
      </c>
      <c r="DA23" s="141">
        <f t="shared" si="51"/>
        <v>0</v>
      </c>
      <c r="DB23" s="141">
        <f t="shared" si="52"/>
        <v>33562</v>
      </c>
      <c r="DC23" s="141">
        <f t="shared" si="53"/>
        <v>33562</v>
      </c>
      <c r="DD23" s="141">
        <f t="shared" si="54"/>
        <v>0</v>
      </c>
      <c r="DE23" s="141">
        <f t="shared" si="55"/>
        <v>0</v>
      </c>
      <c r="DF23" s="141">
        <f t="shared" si="56"/>
        <v>0</v>
      </c>
      <c r="DG23" s="141">
        <f t="shared" si="57"/>
        <v>120770</v>
      </c>
      <c r="DH23" s="141">
        <f t="shared" si="58"/>
        <v>0</v>
      </c>
      <c r="DI23" s="141">
        <f t="shared" si="59"/>
        <v>0</v>
      </c>
      <c r="DJ23" s="141">
        <f t="shared" si="60"/>
        <v>61252</v>
      </c>
    </row>
    <row r="24" spans="1:114" ht="12" customHeight="1">
      <c r="A24" s="142" t="s">
        <v>109</v>
      </c>
      <c r="B24" s="140" t="s">
        <v>342</v>
      </c>
      <c r="C24" s="142" t="s">
        <v>361</v>
      </c>
      <c r="D24" s="141">
        <f t="shared" si="6"/>
        <v>123682</v>
      </c>
      <c r="E24" s="141">
        <f t="shared" si="7"/>
        <v>11894</v>
      </c>
      <c r="F24" s="141">
        <v>0</v>
      </c>
      <c r="G24" s="141">
        <v>0</v>
      </c>
      <c r="H24" s="141">
        <v>0</v>
      </c>
      <c r="I24" s="141">
        <v>10687</v>
      </c>
      <c r="J24" s="141"/>
      <c r="K24" s="141">
        <v>1207</v>
      </c>
      <c r="L24" s="141">
        <v>111788</v>
      </c>
      <c r="M24" s="141">
        <f t="shared" si="8"/>
        <v>22421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22421</v>
      </c>
      <c r="V24" s="141">
        <f t="shared" si="10"/>
        <v>146103</v>
      </c>
      <c r="W24" s="141">
        <f t="shared" si="11"/>
        <v>11894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10687</v>
      </c>
      <c r="AB24" s="141">
        <f t="shared" si="16"/>
        <v>0</v>
      </c>
      <c r="AC24" s="141">
        <f t="shared" si="17"/>
        <v>1207</v>
      </c>
      <c r="AD24" s="141">
        <f t="shared" si="18"/>
        <v>134209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7918</v>
      </c>
      <c r="AM24" s="141">
        <f t="shared" si="21"/>
        <v>76132</v>
      </c>
      <c r="AN24" s="141">
        <f t="shared" si="22"/>
        <v>5435</v>
      </c>
      <c r="AO24" s="141">
        <v>5435</v>
      </c>
      <c r="AP24" s="141">
        <v>0</v>
      </c>
      <c r="AQ24" s="141">
        <v>0</v>
      </c>
      <c r="AR24" s="141">
        <v>0</v>
      </c>
      <c r="AS24" s="141">
        <f t="shared" si="23"/>
        <v>23310</v>
      </c>
      <c r="AT24" s="141">
        <v>0</v>
      </c>
      <c r="AU24" s="141">
        <v>23310</v>
      </c>
      <c r="AV24" s="141">
        <v>0</v>
      </c>
      <c r="AW24" s="141">
        <v>0</v>
      </c>
      <c r="AX24" s="141">
        <f t="shared" si="24"/>
        <v>47387</v>
      </c>
      <c r="AY24" s="141">
        <v>44397</v>
      </c>
      <c r="AZ24" s="141">
        <v>0</v>
      </c>
      <c r="BA24" s="141">
        <v>0</v>
      </c>
      <c r="BB24" s="141">
        <v>2990</v>
      </c>
      <c r="BC24" s="141">
        <v>39632</v>
      </c>
      <c r="BD24" s="141">
        <v>0</v>
      </c>
      <c r="BE24" s="141">
        <v>0</v>
      </c>
      <c r="BF24" s="141">
        <f t="shared" si="25"/>
        <v>76132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22421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7918</v>
      </c>
      <c r="CQ24" s="141">
        <f t="shared" si="41"/>
        <v>76132</v>
      </c>
      <c r="CR24" s="141">
        <f t="shared" si="42"/>
        <v>5435</v>
      </c>
      <c r="CS24" s="141">
        <f t="shared" si="43"/>
        <v>5435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23310</v>
      </c>
      <c r="CX24" s="141">
        <f t="shared" si="48"/>
        <v>0</v>
      </c>
      <c r="CY24" s="141">
        <f t="shared" si="49"/>
        <v>23310</v>
      </c>
      <c r="CZ24" s="141">
        <f t="shared" si="50"/>
        <v>0</v>
      </c>
      <c r="DA24" s="141">
        <f t="shared" si="51"/>
        <v>0</v>
      </c>
      <c r="DB24" s="141">
        <f t="shared" si="52"/>
        <v>47387</v>
      </c>
      <c r="DC24" s="141">
        <f t="shared" si="53"/>
        <v>44397</v>
      </c>
      <c r="DD24" s="141">
        <f t="shared" si="54"/>
        <v>0</v>
      </c>
      <c r="DE24" s="141">
        <f t="shared" si="55"/>
        <v>0</v>
      </c>
      <c r="DF24" s="141">
        <f t="shared" si="56"/>
        <v>2990</v>
      </c>
      <c r="DG24" s="141">
        <f t="shared" si="57"/>
        <v>62053</v>
      </c>
      <c r="DH24" s="141">
        <f t="shared" si="58"/>
        <v>0</v>
      </c>
      <c r="DI24" s="141">
        <f t="shared" si="59"/>
        <v>0</v>
      </c>
      <c r="DJ24" s="141">
        <f t="shared" si="60"/>
        <v>76132</v>
      </c>
    </row>
    <row r="25" spans="1:114" ht="12" customHeight="1">
      <c r="A25" s="142" t="s">
        <v>109</v>
      </c>
      <c r="B25" s="140" t="s">
        <v>343</v>
      </c>
      <c r="C25" s="142" t="s">
        <v>362</v>
      </c>
      <c r="D25" s="141">
        <f t="shared" si="6"/>
        <v>95724</v>
      </c>
      <c r="E25" s="141">
        <f t="shared" si="7"/>
        <v>7829</v>
      </c>
      <c r="F25" s="141">
        <v>0</v>
      </c>
      <c r="G25" s="141">
        <v>0</v>
      </c>
      <c r="H25" s="141">
        <v>0</v>
      </c>
      <c r="I25" s="141">
        <v>7805</v>
      </c>
      <c r="J25" s="141"/>
      <c r="K25" s="141">
        <v>24</v>
      </c>
      <c r="L25" s="141">
        <v>87895</v>
      </c>
      <c r="M25" s="141">
        <f t="shared" si="8"/>
        <v>17359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17359</v>
      </c>
      <c r="V25" s="141">
        <f t="shared" si="10"/>
        <v>113083</v>
      </c>
      <c r="W25" s="141">
        <f t="shared" si="11"/>
        <v>7829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7805</v>
      </c>
      <c r="AB25" s="141">
        <f t="shared" si="16"/>
        <v>0</v>
      </c>
      <c r="AC25" s="141">
        <f t="shared" si="17"/>
        <v>24</v>
      </c>
      <c r="AD25" s="141">
        <f t="shared" si="18"/>
        <v>105254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7244</v>
      </c>
      <c r="AM25" s="141">
        <f t="shared" si="21"/>
        <v>21414</v>
      </c>
      <c r="AN25" s="141">
        <f t="shared" si="22"/>
        <v>4132</v>
      </c>
      <c r="AO25" s="141">
        <v>4132</v>
      </c>
      <c r="AP25" s="141">
        <v>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17282</v>
      </c>
      <c r="AY25" s="141">
        <v>16945</v>
      </c>
      <c r="AZ25" s="141">
        <v>127</v>
      </c>
      <c r="BA25" s="141">
        <v>186</v>
      </c>
      <c r="BB25" s="141">
        <v>24</v>
      </c>
      <c r="BC25" s="141">
        <v>67060</v>
      </c>
      <c r="BD25" s="141">
        <v>0</v>
      </c>
      <c r="BE25" s="141">
        <v>6</v>
      </c>
      <c r="BF25" s="141">
        <f t="shared" si="25"/>
        <v>21420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17359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7244</v>
      </c>
      <c r="CQ25" s="141">
        <f t="shared" si="41"/>
        <v>21414</v>
      </c>
      <c r="CR25" s="141">
        <f t="shared" si="42"/>
        <v>4132</v>
      </c>
      <c r="CS25" s="141">
        <f t="shared" si="43"/>
        <v>4132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17282</v>
      </c>
      <c r="DC25" s="141">
        <f t="shared" si="53"/>
        <v>16945</v>
      </c>
      <c r="DD25" s="141">
        <f t="shared" si="54"/>
        <v>127</v>
      </c>
      <c r="DE25" s="141">
        <f t="shared" si="55"/>
        <v>186</v>
      </c>
      <c r="DF25" s="141">
        <f t="shared" si="56"/>
        <v>24</v>
      </c>
      <c r="DG25" s="141">
        <f t="shared" si="57"/>
        <v>84419</v>
      </c>
      <c r="DH25" s="141">
        <f t="shared" si="58"/>
        <v>0</v>
      </c>
      <c r="DI25" s="141">
        <f t="shared" si="59"/>
        <v>6</v>
      </c>
      <c r="DJ25" s="141">
        <f t="shared" si="60"/>
        <v>21420</v>
      </c>
    </row>
    <row r="26" spans="1:114" ht="12" customHeight="1">
      <c r="A26" s="142" t="s">
        <v>109</v>
      </c>
      <c r="B26" s="140" t="s">
        <v>344</v>
      </c>
      <c r="C26" s="142" t="s">
        <v>363</v>
      </c>
      <c r="D26" s="141">
        <f t="shared" si="6"/>
        <v>83679</v>
      </c>
      <c r="E26" s="141">
        <f t="shared" si="7"/>
        <v>2691</v>
      </c>
      <c r="F26" s="141">
        <v>0</v>
      </c>
      <c r="G26" s="141">
        <v>0</v>
      </c>
      <c r="H26" s="141">
        <v>0</v>
      </c>
      <c r="I26" s="141">
        <v>40</v>
      </c>
      <c r="J26" s="141"/>
      <c r="K26" s="141">
        <v>2651</v>
      </c>
      <c r="L26" s="141">
        <v>80988</v>
      </c>
      <c r="M26" s="141">
        <f t="shared" si="8"/>
        <v>13796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13796</v>
      </c>
      <c r="V26" s="141">
        <f t="shared" si="10"/>
        <v>97475</v>
      </c>
      <c r="W26" s="141">
        <f t="shared" si="11"/>
        <v>2691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40</v>
      </c>
      <c r="AB26" s="141">
        <f t="shared" si="16"/>
        <v>0</v>
      </c>
      <c r="AC26" s="141">
        <f t="shared" si="17"/>
        <v>2651</v>
      </c>
      <c r="AD26" s="141">
        <f t="shared" si="18"/>
        <v>94784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6752</v>
      </c>
      <c r="AM26" s="141">
        <f t="shared" si="21"/>
        <v>18113</v>
      </c>
      <c r="AN26" s="141">
        <f t="shared" si="22"/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f t="shared" si="23"/>
        <v>18113</v>
      </c>
      <c r="AT26" s="141">
        <v>17491</v>
      </c>
      <c r="AU26" s="141">
        <v>622</v>
      </c>
      <c r="AV26" s="141">
        <v>0</v>
      </c>
      <c r="AW26" s="141">
        <v>0</v>
      </c>
      <c r="AX26" s="141">
        <f t="shared" si="24"/>
        <v>0</v>
      </c>
      <c r="AY26" s="141">
        <v>0</v>
      </c>
      <c r="AZ26" s="141">
        <v>0</v>
      </c>
      <c r="BA26" s="141">
        <v>0</v>
      </c>
      <c r="BB26" s="141">
        <v>0</v>
      </c>
      <c r="BC26" s="141">
        <v>58814</v>
      </c>
      <c r="BD26" s="141">
        <v>0</v>
      </c>
      <c r="BE26" s="141">
        <v>0</v>
      </c>
      <c r="BF26" s="141">
        <f t="shared" si="25"/>
        <v>18113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0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13796</v>
      </c>
      <c r="CF26" s="141">
        <v>0</v>
      </c>
      <c r="CG26" s="141">
        <v>0</v>
      </c>
      <c r="CH26" s="141">
        <f t="shared" si="32"/>
        <v>0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6752</v>
      </c>
      <c r="CQ26" s="141">
        <f t="shared" si="41"/>
        <v>18113</v>
      </c>
      <c r="CR26" s="141">
        <f t="shared" si="42"/>
        <v>0</v>
      </c>
      <c r="CS26" s="141">
        <f t="shared" si="43"/>
        <v>0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18113</v>
      </c>
      <c r="CX26" s="141">
        <f t="shared" si="48"/>
        <v>17491</v>
      </c>
      <c r="CY26" s="141">
        <f t="shared" si="49"/>
        <v>622</v>
      </c>
      <c r="CZ26" s="141">
        <f t="shared" si="50"/>
        <v>0</v>
      </c>
      <c r="DA26" s="141">
        <f t="shared" si="51"/>
        <v>0</v>
      </c>
      <c r="DB26" s="141">
        <f t="shared" si="52"/>
        <v>0</v>
      </c>
      <c r="DC26" s="141">
        <f t="shared" si="53"/>
        <v>0</v>
      </c>
      <c r="DD26" s="141">
        <f t="shared" si="54"/>
        <v>0</v>
      </c>
      <c r="DE26" s="141">
        <f t="shared" si="55"/>
        <v>0</v>
      </c>
      <c r="DF26" s="141">
        <f t="shared" si="56"/>
        <v>0</v>
      </c>
      <c r="DG26" s="141">
        <f t="shared" si="57"/>
        <v>72610</v>
      </c>
      <c r="DH26" s="141">
        <f t="shared" si="58"/>
        <v>0</v>
      </c>
      <c r="DI26" s="141">
        <f t="shared" si="59"/>
        <v>0</v>
      </c>
      <c r="DJ26" s="141">
        <f t="shared" si="60"/>
        <v>18113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387</v>
      </c>
      <c r="B7" s="140" t="s">
        <v>385</v>
      </c>
      <c r="C7" s="139" t="s">
        <v>386</v>
      </c>
      <c r="D7" s="141">
        <f aca="true" t="shared" si="0" ref="D7:AI7">SUM(D8:D13)</f>
        <v>375095</v>
      </c>
      <c r="E7" s="141">
        <f t="shared" si="0"/>
        <v>386693</v>
      </c>
      <c r="F7" s="141">
        <f t="shared" si="0"/>
        <v>6698</v>
      </c>
      <c r="G7" s="141">
        <f t="shared" si="0"/>
        <v>0</v>
      </c>
      <c r="H7" s="141">
        <f t="shared" si="0"/>
        <v>12000</v>
      </c>
      <c r="I7" s="141">
        <f t="shared" si="0"/>
        <v>135822</v>
      </c>
      <c r="J7" s="141">
        <f t="shared" si="0"/>
        <v>2383252</v>
      </c>
      <c r="K7" s="141">
        <f t="shared" si="0"/>
        <v>232173</v>
      </c>
      <c r="L7" s="141">
        <f t="shared" si="0"/>
        <v>-11598</v>
      </c>
      <c r="M7" s="141">
        <f t="shared" si="0"/>
        <v>129677</v>
      </c>
      <c r="N7" s="141">
        <f t="shared" si="0"/>
        <v>2095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0</v>
      </c>
      <c r="S7" s="141">
        <f t="shared" si="0"/>
        <v>886290</v>
      </c>
      <c r="T7" s="141">
        <f t="shared" si="0"/>
        <v>2095</v>
      </c>
      <c r="U7" s="141">
        <f t="shared" si="0"/>
        <v>127582</v>
      </c>
      <c r="V7" s="141">
        <f t="shared" si="0"/>
        <v>504772</v>
      </c>
      <c r="W7" s="141">
        <f t="shared" si="0"/>
        <v>388788</v>
      </c>
      <c r="X7" s="141">
        <f t="shared" si="0"/>
        <v>6698</v>
      </c>
      <c r="Y7" s="141">
        <f t="shared" si="0"/>
        <v>0</v>
      </c>
      <c r="Z7" s="141">
        <f t="shared" si="0"/>
        <v>12000</v>
      </c>
      <c r="AA7" s="141">
        <f t="shared" si="0"/>
        <v>135822</v>
      </c>
      <c r="AB7" s="141">
        <f t="shared" si="0"/>
        <v>3269542</v>
      </c>
      <c r="AC7" s="141">
        <f t="shared" si="0"/>
        <v>234268</v>
      </c>
      <c r="AD7" s="141">
        <f t="shared" si="0"/>
        <v>115984</v>
      </c>
      <c r="AE7" s="141">
        <f t="shared" si="0"/>
        <v>491697</v>
      </c>
      <c r="AF7" s="141">
        <f t="shared" si="0"/>
        <v>491697</v>
      </c>
      <c r="AG7" s="141">
        <f t="shared" si="0"/>
        <v>0</v>
      </c>
      <c r="AH7" s="141">
        <f t="shared" si="0"/>
        <v>167790</v>
      </c>
      <c r="AI7" s="141">
        <f t="shared" si="0"/>
        <v>323907</v>
      </c>
      <c r="AJ7" s="141">
        <f aca="true" t="shared" si="1" ref="AJ7:BO7">SUM(AJ8:AJ13)</f>
        <v>0</v>
      </c>
      <c r="AK7" s="141">
        <f t="shared" si="1"/>
        <v>0</v>
      </c>
      <c r="AL7" s="141">
        <f t="shared" si="1"/>
        <v>0</v>
      </c>
      <c r="AM7" s="141">
        <f t="shared" si="1"/>
        <v>2234756</v>
      </c>
      <c r="AN7" s="141">
        <f t="shared" si="1"/>
        <v>289230</v>
      </c>
      <c r="AO7" s="141">
        <f t="shared" si="1"/>
        <v>239913</v>
      </c>
      <c r="AP7" s="141">
        <f t="shared" si="1"/>
        <v>0</v>
      </c>
      <c r="AQ7" s="141">
        <f t="shared" si="1"/>
        <v>47207</v>
      </c>
      <c r="AR7" s="141">
        <f t="shared" si="1"/>
        <v>2110</v>
      </c>
      <c r="AS7" s="141">
        <f t="shared" si="1"/>
        <v>930187</v>
      </c>
      <c r="AT7" s="141">
        <f t="shared" si="1"/>
        <v>0</v>
      </c>
      <c r="AU7" s="141">
        <f t="shared" si="1"/>
        <v>890147</v>
      </c>
      <c r="AV7" s="141">
        <f t="shared" si="1"/>
        <v>40040</v>
      </c>
      <c r="AW7" s="141">
        <f t="shared" si="1"/>
        <v>0</v>
      </c>
      <c r="AX7" s="141">
        <f t="shared" si="1"/>
        <v>1015339</v>
      </c>
      <c r="AY7" s="141">
        <f t="shared" si="1"/>
        <v>26876</v>
      </c>
      <c r="AZ7" s="141">
        <f t="shared" si="1"/>
        <v>746497</v>
      </c>
      <c r="BA7" s="141">
        <f t="shared" si="1"/>
        <v>225766</v>
      </c>
      <c r="BB7" s="141">
        <f t="shared" si="1"/>
        <v>16200</v>
      </c>
      <c r="BC7" s="141">
        <f t="shared" si="1"/>
        <v>0</v>
      </c>
      <c r="BD7" s="141">
        <f t="shared" si="1"/>
        <v>0</v>
      </c>
      <c r="BE7" s="141">
        <f t="shared" si="1"/>
        <v>31894</v>
      </c>
      <c r="BF7" s="141">
        <f t="shared" si="1"/>
        <v>2758347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1002797</v>
      </c>
      <c r="BP7" s="141">
        <f aca="true" t="shared" si="2" ref="BP7:CU7">SUM(BP8:BP13)</f>
        <v>220547</v>
      </c>
      <c r="BQ7" s="141">
        <f t="shared" si="2"/>
        <v>207364</v>
      </c>
      <c r="BR7" s="141">
        <f t="shared" si="2"/>
        <v>0</v>
      </c>
      <c r="BS7" s="141">
        <f t="shared" si="2"/>
        <v>13183</v>
      </c>
      <c r="BT7" s="141">
        <f t="shared" si="2"/>
        <v>0</v>
      </c>
      <c r="BU7" s="141">
        <f t="shared" si="2"/>
        <v>274199</v>
      </c>
      <c r="BV7" s="141">
        <f t="shared" si="2"/>
        <v>0</v>
      </c>
      <c r="BW7" s="141">
        <f t="shared" si="2"/>
        <v>274199</v>
      </c>
      <c r="BX7" s="141">
        <f t="shared" si="2"/>
        <v>0</v>
      </c>
      <c r="BY7" s="141">
        <f t="shared" si="2"/>
        <v>0</v>
      </c>
      <c r="BZ7" s="141">
        <f t="shared" si="2"/>
        <v>508051</v>
      </c>
      <c r="CA7" s="141">
        <f t="shared" si="2"/>
        <v>34097</v>
      </c>
      <c r="CB7" s="141">
        <f t="shared" si="2"/>
        <v>378849</v>
      </c>
      <c r="CC7" s="141">
        <f t="shared" si="2"/>
        <v>0</v>
      </c>
      <c r="CD7" s="141">
        <f t="shared" si="2"/>
        <v>95105</v>
      </c>
      <c r="CE7" s="141">
        <f t="shared" si="2"/>
        <v>0</v>
      </c>
      <c r="CF7" s="141">
        <f t="shared" si="2"/>
        <v>0</v>
      </c>
      <c r="CG7" s="141">
        <f t="shared" si="2"/>
        <v>13170</v>
      </c>
      <c r="CH7" s="141">
        <f t="shared" si="2"/>
        <v>1015967</v>
      </c>
      <c r="CI7" s="141">
        <f t="shared" si="2"/>
        <v>491697</v>
      </c>
      <c r="CJ7" s="141">
        <f t="shared" si="2"/>
        <v>491697</v>
      </c>
      <c r="CK7" s="141">
        <f t="shared" si="2"/>
        <v>0</v>
      </c>
      <c r="CL7" s="141">
        <f t="shared" si="2"/>
        <v>167790</v>
      </c>
      <c r="CM7" s="141">
        <f t="shared" si="2"/>
        <v>323907</v>
      </c>
      <c r="CN7" s="141">
        <f t="shared" si="2"/>
        <v>0</v>
      </c>
      <c r="CO7" s="141">
        <f t="shared" si="2"/>
        <v>0</v>
      </c>
      <c r="CP7" s="141">
        <f t="shared" si="2"/>
        <v>0</v>
      </c>
      <c r="CQ7" s="141">
        <f t="shared" si="2"/>
        <v>3237553</v>
      </c>
      <c r="CR7" s="141">
        <f t="shared" si="2"/>
        <v>509777</v>
      </c>
      <c r="CS7" s="141">
        <f t="shared" si="2"/>
        <v>447277</v>
      </c>
      <c r="CT7" s="141">
        <f t="shared" si="2"/>
        <v>0</v>
      </c>
      <c r="CU7" s="141">
        <f t="shared" si="2"/>
        <v>60390</v>
      </c>
      <c r="CV7" s="141">
        <f aca="true" t="shared" si="3" ref="CV7:DJ7">SUM(CV8:CV13)</f>
        <v>2110</v>
      </c>
      <c r="CW7" s="141">
        <f t="shared" si="3"/>
        <v>1204386</v>
      </c>
      <c r="CX7" s="141">
        <f t="shared" si="3"/>
        <v>0</v>
      </c>
      <c r="CY7" s="141">
        <f t="shared" si="3"/>
        <v>1164346</v>
      </c>
      <c r="CZ7" s="141">
        <f t="shared" si="3"/>
        <v>40040</v>
      </c>
      <c r="DA7" s="141">
        <f t="shared" si="3"/>
        <v>0</v>
      </c>
      <c r="DB7" s="141">
        <f t="shared" si="3"/>
        <v>1523390</v>
      </c>
      <c r="DC7" s="141">
        <f t="shared" si="3"/>
        <v>60973</v>
      </c>
      <c r="DD7" s="141">
        <f t="shared" si="3"/>
        <v>1125346</v>
      </c>
      <c r="DE7" s="141">
        <f t="shared" si="3"/>
        <v>225766</v>
      </c>
      <c r="DF7" s="141">
        <f t="shared" si="3"/>
        <v>111305</v>
      </c>
      <c r="DG7" s="141">
        <f t="shared" si="3"/>
        <v>0</v>
      </c>
      <c r="DH7" s="141">
        <f t="shared" si="3"/>
        <v>0</v>
      </c>
      <c r="DI7" s="141">
        <f t="shared" si="3"/>
        <v>45064</v>
      </c>
      <c r="DJ7" s="141">
        <f t="shared" si="3"/>
        <v>3774314</v>
      </c>
    </row>
    <row r="8" spans="1:114" ht="12" customHeight="1">
      <c r="A8" s="142" t="s">
        <v>109</v>
      </c>
      <c r="B8" s="140" t="s">
        <v>366</v>
      </c>
      <c r="C8" s="142" t="s">
        <v>372</v>
      </c>
      <c r="D8" s="141">
        <f aca="true" t="shared" si="4" ref="D8:D13">SUM(E8,+L8)</f>
        <v>11913</v>
      </c>
      <c r="E8" s="141">
        <f aca="true" t="shared" si="5" ref="E8:E13">SUM(F8:I8)+K8</f>
        <v>2047</v>
      </c>
      <c r="F8" s="141">
        <v>0</v>
      </c>
      <c r="G8" s="141">
        <v>0</v>
      </c>
      <c r="H8" s="141">
        <v>0</v>
      </c>
      <c r="I8" s="141">
        <v>2047</v>
      </c>
      <c r="J8" s="141">
        <v>57211</v>
      </c>
      <c r="K8" s="141">
        <v>0</v>
      </c>
      <c r="L8" s="141">
        <v>9866</v>
      </c>
      <c r="M8" s="141">
        <f aca="true" t="shared" si="6" ref="M8:M13">SUM(N8,+U8)</f>
        <v>14744</v>
      </c>
      <c r="N8" s="141">
        <f aca="true" t="shared" si="7" ref="N8:N13">SUM(O8:R8)+T8</f>
        <v>0</v>
      </c>
      <c r="O8" s="141">
        <v>0</v>
      </c>
      <c r="P8" s="141">
        <v>0</v>
      </c>
      <c r="Q8" s="141">
        <v>0</v>
      </c>
      <c r="R8" s="141">
        <v>0</v>
      </c>
      <c r="S8" s="141">
        <v>53576</v>
      </c>
      <c r="T8" s="141">
        <v>0</v>
      </c>
      <c r="U8" s="141">
        <v>14744</v>
      </c>
      <c r="V8" s="141">
        <f aca="true" t="shared" si="8" ref="V8:AD13">+SUM(D8,M8)</f>
        <v>26657</v>
      </c>
      <c r="W8" s="141">
        <f t="shared" si="8"/>
        <v>2047</v>
      </c>
      <c r="X8" s="141">
        <f t="shared" si="8"/>
        <v>0</v>
      </c>
      <c r="Y8" s="141">
        <f t="shared" si="8"/>
        <v>0</v>
      </c>
      <c r="Z8" s="141">
        <f t="shared" si="8"/>
        <v>0</v>
      </c>
      <c r="AA8" s="141">
        <f t="shared" si="8"/>
        <v>2047</v>
      </c>
      <c r="AB8" s="141">
        <f t="shared" si="8"/>
        <v>110787</v>
      </c>
      <c r="AC8" s="141">
        <f t="shared" si="8"/>
        <v>0</v>
      </c>
      <c r="AD8" s="141">
        <f t="shared" si="8"/>
        <v>24610</v>
      </c>
      <c r="AE8" s="141">
        <f aca="true" t="shared" si="9" ref="AE8:AE13">SUM(AF8,+AK8)</f>
        <v>0</v>
      </c>
      <c r="AF8" s="141">
        <f aca="true" t="shared" si="10" ref="AF8:AF13"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 aca="true" t="shared" si="11" ref="AM8:AM13">SUM(AN8,AS8,AW8,AX8,BD8)</f>
        <v>67281</v>
      </c>
      <c r="AN8" s="141">
        <f aca="true" t="shared" si="12" ref="AN8:AN13">SUM(AO8:AR8)</f>
        <v>17401</v>
      </c>
      <c r="AO8" s="141">
        <v>17401</v>
      </c>
      <c r="AP8" s="141">
        <v>0</v>
      </c>
      <c r="AQ8" s="141">
        <v>0</v>
      </c>
      <c r="AR8" s="141">
        <v>0</v>
      </c>
      <c r="AS8" s="141">
        <f aca="true" t="shared" si="13" ref="AS8:AS13">SUM(AT8:AV8)</f>
        <v>33909</v>
      </c>
      <c r="AT8" s="141">
        <v>0</v>
      </c>
      <c r="AU8" s="141">
        <v>33909</v>
      </c>
      <c r="AV8" s="141">
        <v>0</v>
      </c>
      <c r="AW8" s="141">
        <v>0</v>
      </c>
      <c r="AX8" s="141">
        <f aca="true" t="shared" si="14" ref="AX8:AX13">SUM(AY8:BB8)</f>
        <v>15971</v>
      </c>
      <c r="AY8" s="141">
        <v>2682</v>
      </c>
      <c r="AZ8" s="141">
        <v>13289</v>
      </c>
      <c r="BA8" s="141">
        <v>0</v>
      </c>
      <c r="BB8" s="141">
        <v>0</v>
      </c>
      <c r="BC8" s="141"/>
      <c r="BD8" s="141">
        <v>0</v>
      </c>
      <c r="BE8" s="141">
        <v>1843</v>
      </c>
      <c r="BF8" s="141">
        <f aca="true" t="shared" si="15" ref="BF8:BF13">SUM(AE8,+AM8,+BE8)</f>
        <v>69124</v>
      </c>
      <c r="BG8" s="141">
        <f aca="true" t="shared" si="16" ref="BG8:BG13">SUM(BH8,+BM8)</f>
        <v>0</v>
      </c>
      <c r="BH8" s="141">
        <f aca="true" t="shared" si="17" ref="BH8:BH13"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 aca="true" t="shared" si="18" ref="BO8:BO13">SUM(BP8,BU8,BY8,BZ8,CF8)</f>
        <v>66631</v>
      </c>
      <c r="BP8" s="141">
        <f aca="true" t="shared" si="19" ref="BP8:BP13">SUM(BQ8:BT8)</f>
        <v>19928</v>
      </c>
      <c r="BQ8" s="141">
        <v>19928</v>
      </c>
      <c r="BR8" s="141">
        <v>0</v>
      </c>
      <c r="BS8" s="141">
        <v>0</v>
      </c>
      <c r="BT8" s="141">
        <v>0</v>
      </c>
      <c r="BU8" s="141">
        <f aca="true" t="shared" si="20" ref="BU8:BU13">SUM(BV8:BX8)</f>
        <v>24090</v>
      </c>
      <c r="BV8" s="141">
        <v>0</v>
      </c>
      <c r="BW8" s="141">
        <v>24090</v>
      </c>
      <c r="BX8" s="141">
        <v>0</v>
      </c>
      <c r="BY8" s="141">
        <v>0</v>
      </c>
      <c r="BZ8" s="141">
        <f aca="true" t="shared" si="21" ref="BZ8:BZ13">SUM(CA8:CD8)</f>
        <v>22613</v>
      </c>
      <c r="CA8" s="141">
        <v>958</v>
      </c>
      <c r="CB8" s="141">
        <v>21655</v>
      </c>
      <c r="CC8" s="141">
        <v>0</v>
      </c>
      <c r="CD8" s="141">
        <v>0</v>
      </c>
      <c r="CE8" s="141"/>
      <c r="CF8" s="141">
        <v>0</v>
      </c>
      <c r="CG8" s="141">
        <v>1689</v>
      </c>
      <c r="CH8" s="141">
        <f aca="true" t="shared" si="22" ref="CH8:CH13">SUM(BG8,+BO8,+CG8)</f>
        <v>68320</v>
      </c>
      <c r="CI8" s="141">
        <f aca="true" t="shared" si="23" ref="CI8:CR13">SUM(AE8,+BG8)</f>
        <v>0</v>
      </c>
      <c r="CJ8" s="141">
        <f t="shared" si="23"/>
        <v>0</v>
      </c>
      <c r="CK8" s="141">
        <f t="shared" si="23"/>
        <v>0</v>
      </c>
      <c r="CL8" s="141">
        <f t="shared" si="23"/>
        <v>0</v>
      </c>
      <c r="CM8" s="141">
        <f t="shared" si="23"/>
        <v>0</v>
      </c>
      <c r="CN8" s="141">
        <f t="shared" si="23"/>
        <v>0</v>
      </c>
      <c r="CO8" s="141">
        <f t="shared" si="23"/>
        <v>0</v>
      </c>
      <c r="CP8" s="141">
        <f t="shared" si="23"/>
        <v>0</v>
      </c>
      <c r="CQ8" s="141">
        <f t="shared" si="23"/>
        <v>133912</v>
      </c>
      <c r="CR8" s="141">
        <f t="shared" si="23"/>
        <v>37329</v>
      </c>
      <c r="CS8" s="141">
        <f aca="true" t="shared" si="24" ref="CS8:DB13">SUM(AO8,+BQ8)</f>
        <v>37329</v>
      </c>
      <c r="CT8" s="141">
        <f t="shared" si="24"/>
        <v>0</v>
      </c>
      <c r="CU8" s="141">
        <f t="shared" si="24"/>
        <v>0</v>
      </c>
      <c r="CV8" s="141">
        <f t="shared" si="24"/>
        <v>0</v>
      </c>
      <c r="CW8" s="141">
        <f t="shared" si="24"/>
        <v>57999</v>
      </c>
      <c r="CX8" s="141">
        <f t="shared" si="24"/>
        <v>0</v>
      </c>
      <c r="CY8" s="141">
        <f t="shared" si="24"/>
        <v>57999</v>
      </c>
      <c r="CZ8" s="141">
        <f t="shared" si="24"/>
        <v>0</v>
      </c>
      <c r="DA8" s="141">
        <f t="shared" si="24"/>
        <v>0</v>
      </c>
      <c r="DB8" s="141">
        <f t="shared" si="24"/>
        <v>38584</v>
      </c>
      <c r="DC8" s="141">
        <f aca="true" t="shared" si="25" ref="DC8:DL13">SUM(AY8,+CA8)</f>
        <v>3640</v>
      </c>
      <c r="DD8" s="141">
        <f t="shared" si="25"/>
        <v>34944</v>
      </c>
      <c r="DE8" s="141">
        <f t="shared" si="25"/>
        <v>0</v>
      </c>
      <c r="DF8" s="141">
        <f t="shared" si="25"/>
        <v>0</v>
      </c>
      <c r="DG8" s="141">
        <f t="shared" si="25"/>
        <v>0</v>
      </c>
      <c r="DH8" s="141">
        <f t="shared" si="25"/>
        <v>0</v>
      </c>
      <c r="DI8" s="141">
        <f t="shared" si="25"/>
        <v>3532</v>
      </c>
      <c r="DJ8" s="141">
        <f t="shared" si="25"/>
        <v>137444</v>
      </c>
    </row>
    <row r="9" spans="1:114" ht="12" customHeight="1">
      <c r="A9" s="142" t="s">
        <v>109</v>
      </c>
      <c r="B9" s="140" t="s">
        <v>367</v>
      </c>
      <c r="C9" s="142" t="s">
        <v>373</v>
      </c>
      <c r="D9" s="141">
        <f t="shared" si="4"/>
        <v>0</v>
      </c>
      <c r="E9" s="141">
        <f t="shared" si="5"/>
        <v>0</v>
      </c>
      <c r="F9" s="141">
        <v>0</v>
      </c>
      <c r="G9" s="141">
        <v>0</v>
      </c>
      <c r="H9" s="141">
        <v>0</v>
      </c>
      <c r="I9" s="141">
        <v>0</v>
      </c>
      <c r="J9" s="141">
        <v>80197</v>
      </c>
      <c r="K9" s="141">
        <v>0</v>
      </c>
      <c r="L9" s="141">
        <v>0</v>
      </c>
      <c r="M9" s="141">
        <f t="shared" si="6"/>
        <v>0</v>
      </c>
      <c r="N9" s="141">
        <f t="shared" si="7"/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f t="shared" si="8"/>
        <v>0</v>
      </c>
      <c r="W9" s="141">
        <f t="shared" si="8"/>
        <v>0</v>
      </c>
      <c r="X9" s="141">
        <f t="shared" si="8"/>
        <v>0</v>
      </c>
      <c r="Y9" s="141">
        <f t="shared" si="8"/>
        <v>0</v>
      </c>
      <c r="Z9" s="141">
        <f t="shared" si="8"/>
        <v>0</v>
      </c>
      <c r="AA9" s="141">
        <f t="shared" si="8"/>
        <v>0</v>
      </c>
      <c r="AB9" s="141">
        <f t="shared" si="8"/>
        <v>80197</v>
      </c>
      <c r="AC9" s="141">
        <f t="shared" si="8"/>
        <v>0</v>
      </c>
      <c r="AD9" s="141">
        <f t="shared" si="8"/>
        <v>0</v>
      </c>
      <c r="AE9" s="141">
        <f t="shared" si="9"/>
        <v>0</v>
      </c>
      <c r="AF9" s="141">
        <f t="shared" si="10"/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t="shared" si="11"/>
        <v>80197</v>
      </c>
      <c r="AN9" s="141">
        <f t="shared" si="12"/>
        <v>22810</v>
      </c>
      <c r="AO9" s="141">
        <v>22810</v>
      </c>
      <c r="AP9" s="141">
        <v>0</v>
      </c>
      <c r="AQ9" s="141">
        <v>0</v>
      </c>
      <c r="AR9" s="141">
        <v>0</v>
      </c>
      <c r="AS9" s="141">
        <f t="shared" si="13"/>
        <v>41887</v>
      </c>
      <c r="AT9" s="141">
        <v>0</v>
      </c>
      <c r="AU9" s="141">
        <v>41887</v>
      </c>
      <c r="AV9" s="141">
        <v>0</v>
      </c>
      <c r="AW9" s="141">
        <v>0</v>
      </c>
      <c r="AX9" s="141">
        <f t="shared" si="14"/>
        <v>15500</v>
      </c>
      <c r="AY9" s="141">
        <v>15500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t="shared" si="15"/>
        <v>80197</v>
      </c>
      <c r="BG9" s="141">
        <f t="shared" si="16"/>
        <v>0</v>
      </c>
      <c r="BH9" s="141">
        <f t="shared" si="17"/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t="shared" si="18"/>
        <v>0</v>
      </c>
      <c r="BP9" s="141">
        <f t="shared" si="19"/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f t="shared" si="20"/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t="shared" si="21"/>
        <v>0</v>
      </c>
      <c r="CA9" s="141">
        <v>0</v>
      </c>
      <c r="CB9" s="141">
        <v>0</v>
      </c>
      <c r="CC9" s="141">
        <v>0</v>
      </c>
      <c r="CD9" s="141">
        <v>0</v>
      </c>
      <c r="CE9" s="141"/>
      <c r="CF9" s="141">
        <v>0</v>
      </c>
      <c r="CG9" s="141">
        <v>0</v>
      </c>
      <c r="CH9" s="141">
        <f t="shared" si="22"/>
        <v>0</v>
      </c>
      <c r="CI9" s="141">
        <f t="shared" si="23"/>
        <v>0</v>
      </c>
      <c r="CJ9" s="141">
        <f t="shared" si="23"/>
        <v>0</v>
      </c>
      <c r="CK9" s="141">
        <f t="shared" si="23"/>
        <v>0</v>
      </c>
      <c r="CL9" s="141">
        <f t="shared" si="23"/>
        <v>0</v>
      </c>
      <c r="CM9" s="141">
        <f t="shared" si="23"/>
        <v>0</v>
      </c>
      <c r="CN9" s="141">
        <f t="shared" si="23"/>
        <v>0</v>
      </c>
      <c r="CO9" s="141">
        <f t="shared" si="23"/>
        <v>0</v>
      </c>
      <c r="CP9" s="141">
        <f t="shared" si="23"/>
        <v>0</v>
      </c>
      <c r="CQ9" s="141">
        <f t="shared" si="23"/>
        <v>80197</v>
      </c>
      <c r="CR9" s="141">
        <f t="shared" si="23"/>
        <v>22810</v>
      </c>
      <c r="CS9" s="141">
        <f t="shared" si="24"/>
        <v>22810</v>
      </c>
      <c r="CT9" s="141">
        <f t="shared" si="24"/>
        <v>0</v>
      </c>
      <c r="CU9" s="141">
        <f t="shared" si="24"/>
        <v>0</v>
      </c>
      <c r="CV9" s="141">
        <f t="shared" si="24"/>
        <v>0</v>
      </c>
      <c r="CW9" s="141">
        <f t="shared" si="24"/>
        <v>41887</v>
      </c>
      <c r="CX9" s="141">
        <f t="shared" si="24"/>
        <v>0</v>
      </c>
      <c r="CY9" s="141">
        <f t="shared" si="24"/>
        <v>41887</v>
      </c>
      <c r="CZ9" s="141">
        <f t="shared" si="24"/>
        <v>0</v>
      </c>
      <c r="DA9" s="141">
        <f t="shared" si="24"/>
        <v>0</v>
      </c>
      <c r="DB9" s="141">
        <f t="shared" si="24"/>
        <v>15500</v>
      </c>
      <c r="DC9" s="141">
        <f t="shared" si="25"/>
        <v>15500</v>
      </c>
      <c r="DD9" s="141">
        <f t="shared" si="25"/>
        <v>0</v>
      </c>
      <c r="DE9" s="141">
        <f t="shared" si="25"/>
        <v>0</v>
      </c>
      <c r="DF9" s="141">
        <f t="shared" si="25"/>
        <v>0</v>
      </c>
      <c r="DG9" s="141">
        <f t="shared" si="25"/>
        <v>0</v>
      </c>
      <c r="DH9" s="141">
        <f t="shared" si="25"/>
        <v>0</v>
      </c>
      <c r="DI9" s="141">
        <f t="shared" si="25"/>
        <v>0</v>
      </c>
      <c r="DJ9" s="141">
        <f t="shared" si="25"/>
        <v>80197</v>
      </c>
    </row>
    <row r="10" spans="1:114" ht="12" customHeight="1">
      <c r="A10" s="142" t="s">
        <v>109</v>
      </c>
      <c r="B10" s="140" t="s">
        <v>368</v>
      </c>
      <c r="C10" s="142" t="s">
        <v>374</v>
      </c>
      <c r="D10" s="141">
        <f t="shared" si="4"/>
        <v>85972</v>
      </c>
      <c r="E10" s="141">
        <f t="shared" si="5"/>
        <v>85972</v>
      </c>
      <c r="F10" s="141">
        <v>6698</v>
      </c>
      <c r="G10" s="141">
        <v>0</v>
      </c>
      <c r="H10" s="141">
        <v>12000</v>
      </c>
      <c r="I10" s="141">
        <v>3058</v>
      </c>
      <c r="J10" s="141">
        <v>407490</v>
      </c>
      <c r="K10" s="141">
        <v>64216</v>
      </c>
      <c r="L10" s="141">
        <v>0</v>
      </c>
      <c r="M10" s="141">
        <f t="shared" si="6"/>
        <v>2234</v>
      </c>
      <c r="N10" s="141">
        <f t="shared" si="7"/>
        <v>1993</v>
      </c>
      <c r="O10" s="141">
        <v>0</v>
      </c>
      <c r="P10" s="141">
        <v>0</v>
      </c>
      <c r="Q10" s="141">
        <v>0</v>
      </c>
      <c r="R10" s="141">
        <v>0</v>
      </c>
      <c r="S10" s="141">
        <v>411974</v>
      </c>
      <c r="T10" s="141">
        <v>1993</v>
      </c>
      <c r="U10" s="141">
        <v>241</v>
      </c>
      <c r="V10" s="141">
        <f t="shared" si="8"/>
        <v>88206</v>
      </c>
      <c r="W10" s="141">
        <f t="shared" si="8"/>
        <v>87965</v>
      </c>
      <c r="X10" s="141">
        <f t="shared" si="8"/>
        <v>6698</v>
      </c>
      <c r="Y10" s="141">
        <f t="shared" si="8"/>
        <v>0</v>
      </c>
      <c r="Z10" s="141">
        <f t="shared" si="8"/>
        <v>12000</v>
      </c>
      <c r="AA10" s="141">
        <f t="shared" si="8"/>
        <v>3058</v>
      </c>
      <c r="AB10" s="141">
        <f t="shared" si="8"/>
        <v>819464</v>
      </c>
      <c r="AC10" s="141">
        <f t="shared" si="8"/>
        <v>66209</v>
      </c>
      <c r="AD10" s="141">
        <f t="shared" si="8"/>
        <v>241</v>
      </c>
      <c r="AE10" s="141">
        <f t="shared" si="9"/>
        <v>20790</v>
      </c>
      <c r="AF10" s="141">
        <f t="shared" si="10"/>
        <v>20790</v>
      </c>
      <c r="AG10" s="141">
        <v>0</v>
      </c>
      <c r="AH10" s="141">
        <v>20790</v>
      </c>
      <c r="AI10" s="141">
        <v>0</v>
      </c>
      <c r="AJ10" s="141">
        <v>0</v>
      </c>
      <c r="AK10" s="141">
        <v>0</v>
      </c>
      <c r="AL10" s="141"/>
      <c r="AM10" s="141">
        <f t="shared" si="11"/>
        <v>444059</v>
      </c>
      <c r="AN10" s="141">
        <f t="shared" si="12"/>
        <v>61611</v>
      </c>
      <c r="AO10" s="141">
        <v>61611</v>
      </c>
      <c r="AP10" s="141">
        <v>0</v>
      </c>
      <c r="AQ10" s="141">
        <v>0</v>
      </c>
      <c r="AR10" s="141">
        <v>0</v>
      </c>
      <c r="AS10" s="141">
        <f t="shared" si="13"/>
        <v>143355</v>
      </c>
      <c r="AT10" s="141">
        <v>0</v>
      </c>
      <c r="AU10" s="141">
        <v>115074</v>
      </c>
      <c r="AV10" s="141">
        <v>28281</v>
      </c>
      <c r="AW10" s="141">
        <v>0</v>
      </c>
      <c r="AX10" s="141">
        <f t="shared" si="14"/>
        <v>239093</v>
      </c>
      <c r="AY10" s="141">
        <v>0</v>
      </c>
      <c r="AZ10" s="141">
        <v>202294</v>
      </c>
      <c r="BA10" s="141">
        <v>20599</v>
      </c>
      <c r="BB10" s="141">
        <v>16200</v>
      </c>
      <c r="BC10" s="141"/>
      <c r="BD10" s="141">
        <v>0</v>
      </c>
      <c r="BE10" s="141">
        <v>28613</v>
      </c>
      <c r="BF10" s="141">
        <f t="shared" si="15"/>
        <v>493462</v>
      </c>
      <c r="BG10" s="141">
        <f t="shared" si="16"/>
        <v>0</v>
      </c>
      <c r="BH10" s="141">
        <f t="shared" si="1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18"/>
        <v>413915</v>
      </c>
      <c r="BP10" s="141">
        <f t="shared" si="19"/>
        <v>9575</v>
      </c>
      <c r="BQ10" s="141">
        <v>9575</v>
      </c>
      <c r="BR10" s="141">
        <v>0</v>
      </c>
      <c r="BS10" s="141">
        <v>0</v>
      </c>
      <c r="BT10" s="141">
        <v>0</v>
      </c>
      <c r="BU10" s="141">
        <f t="shared" si="20"/>
        <v>262</v>
      </c>
      <c r="BV10" s="141">
        <v>0</v>
      </c>
      <c r="BW10" s="141">
        <v>262</v>
      </c>
      <c r="BX10" s="141">
        <v>0</v>
      </c>
      <c r="BY10" s="141">
        <v>0</v>
      </c>
      <c r="BZ10" s="141">
        <f t="shared" si="21"/>
        <v>404078</v>
      </c>
      <c r="CA10" s="141">
        <v>33139</v>
      </c>
      <c r="CB10" s="141">
        <v>275834</v>
      </c>
      <c r="CC10" s="141">
        <v>0</v>
      </c>
      <c r="CD10" s="141">
        <v>95105</v>
      </c>
      <c r="CE10" s="141"/>
      <c r="CF10" s="141">
        <v>0</v>
      </c>
      <c r="CG10" s="141">
        <v>293</v>
      </c>
      <c r="CH10" s="141">
        <f t="shared" si="22"/>
        <v>414208</v>
      </c>
      <c r="CI10" s="141">
        <f t="shared" si="23"/>
        <v>20790</v>
      </c>
      <c r="CJ10" s="141">
        <f t="shared" si="23"/>
        <v>20790</v>
      </c>
      <c r="CK10" s="141">
        <f t="shared" si="23"/>
        <v>0</v>
      </c>
      <c r="CL10" s="141">
        <f t="shared" si="23"/>
        <v>20790</v>
      </c>
      <c r="CM10" s="141">
        <f t="shared" si="23"/>
        <v>0</v>
      </c>
      <c r="CN10" s="141">
        <f t="shared" si="23"/>
        <v>0</v>
      </c>
      <c r="CO10" s="141">
        <f t="shared" si="23"/>
        <v>0</v>
      </c>
      <c r="CP10" s="141">
        <f t="shared" si="23"/>
        <v>0</v>
      </c>
      <c r="CQ10" s="141">
        <f t="shared" si="23"/>
        <v>857974</v>
      </c>
      <c r="CR10" s="141">
        <f t="shared" si="23"/>
        <v>71186</v>
      </c>
      <c r="CS10" s="141">
        <f t="shared" si="24"/>
        <v>71186</v>
      </c>
      <c r="CT10" s="141">
        <f t="shared" si="24"/>
        <v>0</v>
      </c>
      <c r="CU10" s="141">
        <f t="shared" si="24"/>
        <v>0</v>
      </c>
      <c r="CV10" s="141">
        <f t="shared" si="24"/>
        <v>0</v>
      </c>
      <c r="CW10" s="141">
        <f t="shared" si="24"/>
        <v>143617</v>
      </c>
      <c r="CX10" s="141">
        <f t="shared" si="24"/>
        <v>0</v>
      </c>
      <c r="CY10" s="141">
        <f t="shared" si="24"/>
        <v>115336</v>
      </c>
      <c r="CZ10" s="141">
        <f t="shared" si="24"/>
        <v>28281</v>
      </c>
      <c r="DA10" s="141">
        <f t="shared" si="24"/>
        <v>0</v>
      </c>
      <c r="DB10" s="141">
        <f t="shared" si="24"/>
        <v>643171</v>
      </c>
      <c r="DC10" s="141">
        <f t="shared" si="25"/>
        <v>33139</v>
      </c>
      <c r="DD10" s="141">
        <f t="shared" si="25"/>
        <v>478128</v>
      </c>
      <c r="DE10" s="141">
        <f t="shared" si="25"/>
        <v>20599</v>
      </c>
      <c r="DF10" s="141">
        <f t="shared" si="25"/>
        <v>111305</v>
      </c>
      <c r="DG10" s="141">
        <f t="shared" si="25"/>
        <v>0</v>
      </c>
      <c r="DH10" s="141">
        <f t="shared" si="25"/>
        <v>0</v>
      </c>
      <c r="DI10" s="141">
        <f t="shared" si="25"/>
        <v>28906</v>
      </c>
      <c r="DJ10" s="141">
        <f t="shared" si="25"/>
        <v>907670</v>
      </c>
    </row>
    <row r="11" spans="1:114" ht="12" customHeight="1">
      <c r="A11" s="142" t="s">
        <v>109</v>
      </c>
      <c r="B11" s="140" t="s">
        <v>369</v>
      </c>
      <c r="C11" s="142" t="s">
        <v>375</v>
      </c>
      <c r="D11" s="141">
        <f t="shared" si="4"/>
        <v>150632</v>
      </c>
      <c r="E11" s="141">
        <f t="shared" si="5"/>
        <v>162391</v>
      </c>
      <c r="F11" s="141">
        <v>0</v>
      </c>
      <c r="G11" s="141">
        <v>0</v>
      </c>
      <c r="H11" s="141">
        <v>0</v>
      </c>
      <c r="I11" s="141">
        <v>22118</v>
      </c>
      <c r="J11" s="141">
        <v>1252470</v>
      </c>
      <c r="K11" s="141">
        <v>140273</v>
      </c>
      <c r="L11" s="141">
        <v>-11759</v>
      </c>
      <c r="M11" s="141">
        <f t="shared" si="6"/>
        <v>115951</v>
      </c>
      <c r="N11" s="141">
        <f t="shared" si="7"/>
        <v>27</v>
      </c>
      <c r="O11" s="141">
        <v>0</v>
      </c>
      <c r="P11" s="141">
        <v>0</v>
      </c>
      <c r="Q11" s="141">
        <v>0</v>
      </c>
      <c r="R11" s="141">
        <v>0</v>
      </c>
      <c r="S11" s="141">
        <v>309566</v>
      </c>
      <c r="T11" s="141">
        <v>27</v>
      </c>
      <c r="U11" s="141">
        <v>115924</v>
      </c>
      <c r="V11" s="141">
        <f t="shared" si="8"/>
        <v>266583</v>
      </c>
      <c r="W11" s="141">
        <f t="shared" si="8"/>
        <v>162418</v>
      </c>
      <c r="X11" s="141">
        <f t="shared" si="8"/>
        <v>0</v>
      </c>
      <c r="Y11" s="141">
        <f t="shared" si="8"/>
        <v>0</v>
      </c>
      <c r="Z11" s="141">
        <f t="shared" si="8"/>
        <v>0</v>
      </c>
      <c r="AA11" s="141">
        <f t="shared" si="8"/>
        <v>22118</v>
      </c>
      <c r="AB11" s="141">
        <f t="shared" si="8"/>
        <v>1562036</v>
      </c>
      <c r="AC11" s="141">
        <f t="shared" si="8"/>
        <v>140300</v>
      </c>
      <c r="AD11" s="141">
        <f t="shared" si="8"/>
        <v>104165</v>
      </c>
      <c r="AE11" s="141">
        <f t="shared" si="9"/>
        <v>323907</v>
      </c>
      <c r="AF11" s="141">
        <f t="shared" si="10"/>
        <v>323907</v>
      </c>
      <c r="AG11" s="141">
        <v>0</v>
      </c>
      <c r="AH11" s="141">
        <v>0</v>
      </c>
      <c r="AI11" s="141">
        <v>323907</v>
      </c>
      <c r="AJ11" s="141">
        <v>0</v>
      </c>
      <c r="AK11" s="141">
        <v>0</v>
      </c>
      <c r="AL11" s="141"/>
      <c r="AM11" s="141">
        <f t="shared" si="11"/>
        <v>1077767</v>
      </c>
      <c r="AN11" s="141">
        <f t="shared" si="12"/>
        <v>134355</v>
      </c>
      <c r="AO11" s="141">
        <v>117964</v>
      </c>
      <c r="AP11" s="141">
        <v>0</v>
      </c>
      <c r="AQ11" s="141">
        <v>14281</v>
      </c>
      <c r="AR11" s="141">
        <v>2110</v>
      </c>
      <c r="AS11" s="141">
        <f t="shared" si="13"/>
        <v>490362</v>
      </c>
      <c r="AT11" s="141">
        <v>0</v>
      </c>
      <c r="AU11" s="141">
        <v>489474</v>
      </c>
      <c r="AV11" s="141">
        <v>888</v>
      </c>
      <c r="AW11" s="141">
        <v>0</v>
      </c>
      <c r="AX11" s="141">
        <f t="shared" si="14"/>
        <v>453050</v>
      </c>
      <c r="AY11" s="141">
        <v>0</v>
      </c>
      <c r="AZ11" s="141">
        <v>266281</v>
      </c>
      <c r="BA11" s="141">
        <v>186769</v>
      </c>
      <c r="BB11" s="141">
        <v>0</v>
      </c>
      <c r="BC11" s="141"/>
      <c r="BD11" s="141">
        <v>0</v>
      </c>
      <c r="BE11" s="141">
        <v>1428</v>
      </c>
      <c r="BF11" s="141">
        <f t="shared" si="15"/>
        <v>1403102</v>
      </c>
      <c r="BG11" s="141">
        <f t="shared" si="16"/>
        <v>0</v>
      </c>
      <c r="BH11" s="141">
        <f t="shared" si="1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18"/>
        <v>414723</v>
      </c>
      <c r="BP11" s="141">
        <f t="shared" si="19"/>
        <v>191044</v>
      </c>
      <c r="BQ11" s="141">
        <v>177861</v>
      </c>
      <c r="BR11" s="141">
        <v>0</v>
      </c>
      <c r="BS11" s="141">
        <v>13183</v>
      </c>
      <c r="BT11" s="141">
        <v>0</v>
      </c>
      <c r="BU11" s="141">
        <f t="shared" si="20"/>
        <v>223679</v>
      </c>
      <c r="BV11" s="141">
        <v>0</v>
      </c>
      <c r="BW11" s="141">
        <v>223679</v>
      </c>
      <c r="BX11" s="141">
        <v>0</v>
      </c>
      <c r="BY11" s="141">
        <v>0</v>
      </c>
      <c r="BZ11" s="141">
        <f t="shared" si="2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10794</v>
      </c>
      <c r="CH11" s="141">
        <f t="shared" si="22"/>
        <v>425517</v>
      </c>
      <c r="CI11" s="141">
        <f t="shared" si="23"/>
        <v>323907</v>
      </c>
      <c r="CJ11" s="141">
        <f t="shared" si="23"/>
        <v>323907</v>
      </c>
      <c r="CK11" s="141">
        <f t="shared" si="23"/>
        <v>0</v>
      </c>
      <c r="CL11" s="141">
        <f t="shared" si="23"/>
        <v>0</v>
      </c>
      <c r="CM11" s="141">
        <f t="shared" si="23"/>
        <v>323907</v>
      </c>
      <c r="CN11" s="141">
        <f t="shared" si="23"/>
        <v>0</v>
      </c>
      <c r="CO11" s="141">
        <f t="shared" si="23"/>
        <v>0</v>
      </c>
      <c r="CP11" s="141">
        <f t="shared" si="23"/>
        <v>0</v>
      </c>
      <c r="CQ11" s="141">
        <f t="shared" si="23"/>
        <v>1492490</v>
      </c>
      <c r="CR11" s="141">
        <f t="shared" si="23"/>
        <v>325399</v>
      </c>
      <c r="CS11" s="141">
        <f t="shared" si="24"/>
        <v>295825</v>
      </c>
      <c r="CT11" s="141">
        <f t="shared" si="24"/>
        <v>0</v>
      </c>
      <c r="CU11" s="141">
        <f t="shared" si="24"/>
        <v>27464</v>
      </c>
      <c r="CV11" s="141">
        <f t="shared" si="24"/>
        <v>2110</v>
      </c>
      <c r="CW11" s="141">
        <f t="shared" si="24"/>
        <v>714041</v>
      </c>
      <c r="CX11" s="141">
        <f t="shared" si="24"/>
        <v>0</v>
      </c>
      <c r="CY11" s="141">
        <f t="shared" si="24"/>
        <v>713153</v>
      </c>
      <c r="CZ11" s="141">
        <f t="shared" si="24"/>
        <v>888</v>
      </c>
      <c r="DA11" s="141">
        <f t="shared" si="24"/>
        <v>0</v>
      </c>
      <c r="DB11" s="141">
        <f t="shared" si="24"/>
        <v>453050</v>
      </c>
      <c r="DC11" s="141">
        <f t="shared" si="25"/>
        <v>0</v>
      </c>
      <c r="DD11" s="141">
        <f t="shared" si="25"/>
        <v>266281</v>
      </c>
      <c r="DE11" s="141">
        <f t="shared" si="25"/>
        <v>186769</v>
      </c>
      <c r="DF11" s="141">
        <f t="shared" si="25"/>
        <v>0</v>
      </c>
      <c r="DG11" s="141">
        <f t="shared" si="25"/>
        <v>0</v>
      </c>
      <c r="DH11" s="141">
        <f t="shared" si="25"/>
        <v>0</v>
      </c>
      <c r="DI11" s="141">
        <f t="shared" si="25"/>
        <v>12222</v>
      </c>
      <c r="DJ11" s="141">
        <f t="shared" si="25"/>
        <v>1828619</v>
      </c>
    </row>
    <row r="12" spans="1:114" ht="12" customHeight="1">
      <c r="A12" s="142" t="s">
        <v>109</v>
      </c>
      <c r="B12" s="140" t="s">
        <v>370</v>
      </c>
      <c r="C12" s="142" t="s">
        <v>376</v>
      </c>
      <c r="D12" s="141">
        <f t="shared" si="4"/>
        <v>3061</v>
      </c>
      <c r="E12" s="141">
        <f t="shared" si="5"/>
        <v>3061</v>
      </c>
      <c r="F12" s="141">
        <v>0</v>
      </c>
      <c r="G12" s="141">
        <v>0</v>
      </c>
      <c r="H12" s="141">
        <v>0</v>
      </c>
      <c r="I12" s="141">
        <v>2944</v>
      </c>
      <c r="J12" s="141">
        <v>91998</v>
      </c>
      <c r="K12" s="141">
        <v>117</v>
      </c>
      <c r="L12" s="141">
        <v>0</v>
      </c>
      <c r="M12" s="141">
        <f t="shared" si="6"/>
        <v>0</v>
      </c>
      <c r="N12" s="141">
        <f t="shared" si="7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8"/>
        <v>3061</v>
      </c>
      <c r="W12" s="141">
        <f t="shared" si="8"/>
        <v>3061</v>
      </c>
      <c r="X12" s="141">
        <f t="shared" si="8"/>
        <v>0</v>
      </c>
      <c r="Y12" s="141">
        <f t="shared" si="8"/>
        <v>0</v>
      </c>
      <c r="Z12" s="141">
        <f t="shared" si="8"/>
        <v>0</v>
      </c>
      <c r="AA12" s="141">
        <f t="shared" si="8"/>
        <v>2944</v>
      </c>
      <c r="AB12" s="141">
        <f t="shared" si="8"/>
        <v>91998</v>
      </c>
      <c r="AC12" s="141">
        <f t="shared" si="8"/>
        <v>117</v>
      </c>
      <c r="AD12" s="141">
        <f t="shared" si="8"/>
        <v>0</v>
      </c>
      <c r="AE12" s="141">
        <f t="shared" si="9"/>
        <v>0</v>
      </c>
      <c r="AF12" s="141">
        <f t="shared" si="1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11"/>
        <v>95059</v>
      </c>
      <c r="AN12" s="141">
        <f t="shared" si="12"/>
        <v>53053</v>
      </c>
      <c r="AO12" s="141">
        <v>20127</v>
      </c>
      <c r="AP12" s="141">
        <v>0</v>
      </c>
      <c r="AQ12" s="141">
        <v>32926</v>
      </c>
      <c r="AR12" s="141">
        <v>0</v>
      </c>
      <c r="AS12" s="141">
        <f t="shared" si="13"/>
        <v>33312</v>
      </c>
      <c r="AT12" s="141">
        <v>0</v>
      </c>
      <c r="AU12" s="141">
        <v>33312</v>
      </c>
      <c r="AV12" s="141">
        <v>0</v>
      </c>
      <c r="AW12" s="141">
        <v>0</v>
      </c>
      <c r="AX12" s="141">
        <f t="shared" si="14"/>
        <v>8694</v>
      </c>
      <c r="AY12" s="141">
        <v>8694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15"/>
        <v>95059</v>
      </c>
      <c r="BG12" s="141">
        <f t="shared" si="16"/>
        <v>0</v>
      </c>
      <c r="BH12" s="141">
        <f t="shared" si="1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18"/>
        <v>0</v>
      </c>
      <c r="BP12" s="141">
        <f t="shared" si="1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2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2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22"/>
        <v>0</v>
      </c>
      <c r="CI12" s="141">
        <f t="shared" si="23"/>
        <v>0</v>
      </c>
      <c r="CJ12" s="141">
        <f t="shared" si="23"/>
        <v>0</v>
      </c>
      <c r="CK12" s="141">
        <f t="shared" si="23"/>
        <v>0</v>
      </c>
      <c r="CL12" s="141">
        <f t="shared" si="23"/>
        <v>0</v>
      </c>
      <c r="CM12" s="141">
        <f t="shared" si="23"/>
        <v>0</v>
      </c>
      <c r="CN12" s="141">
        <f t="shared" si="23"/>
        <v>0</v>
      </c>
      <c r="CO12" s="141">
        <f t="shared" si="23"/>
        <v>0</v>
      </c>
      <c r="CP12" s="141">
        <f t="shared" si="23"/>
        <v>0</v>
      </c>
      <c r="CQ12" s="141">
        <f t="shared" si="23"/>
        <v>95059</v>
      </c>
      <c r="CR12" s="141">
        <f t="shared" si="23"/>
        <v>53053</v>
      </c>
      <c r="CS12" s="141">
        <f t="shared" si="24"/>
        <v>20127</v>
      </c>
      <c r="CT12" s="141">
        <f t="shared" si="24"/>
        <v>0</v>
      </c>
      <c r="CU12" s="141">
        <f t="shared" si="24"/>
        <v>32926</v>
      </c>
      <c r="CV12" s="141">
        <f t="shared" si="24"/>
        <v>0</v>
      </c>
      <c r="CW12" s="141">
        <f t="shared" si="24"/>
        <v>33312</v>
      </c>
      <c r="CX12" s="141">
        <f t="shared" si="24"/>
        <v>0</v>
      </c>
      <c r="CY12" s="141">
        <f t="shared" si="24"/>
        <v>33312</v>
      </c>
      <c r="CZ12" s="141">
        <f t="shared" si="24"/>
        <v>0</v>
      </c>
      <c r="DA12" s="141">
        <f t="shared" si="24"/>
        <v>0</v>
      </c>
      <c r="DB12" s="141">
        <f t="shared" si="24"/>
        <v>8694</v>
      </c>
      <c r="DC12" s="141">
        <f t="shared" si="25"/>
        <v>8694</v>
      </c>
      <c r="DD12" s="141">
        <f t="shared" si="25"/>
        <v>0</v>
      </c>
      <c r="DE12" s="141">
        <f t="shared" si="25"/>
        <v>0</v>
      </c>
      <c r="DF12" s="141">
        <f t="shared" si="25"/>
        <v>0</v>
      </c>
      <c r="DG12" s="141">
        <f t="shared" si="25"/>
        <v>0</v>
      </c>
      <c r="DH12" s="141">
        <f t="shared" si="25"/>
        <v>0</v>
      </c>
      <c r="DI12" s="141">
        <f t="shared" si="25"/>
        <v>0</v>
      </c>
      <c r="DJ12" s="141">
        <f t="shared" si="25"/>
        <v>95059</v>
      </c>
    </row>
    <row r="13" spans="1:114" ht="12" customHeight="1">
      <c r="A13" s="142" t="s">
        <v>109</v>
      </c>
      <c r="B13" s="140" t="s">
        <v>371</v>
      </c>
      <c r="C13" s="142" t="s">
        <v>377</v>
      </c>
      <c r="D13" s="141">
        <f t="shared" si="4"/>
        <v>123517</v>
      </c>
      <c r="E13" s="141">
        <f t="shared" si="5"/>
        <v>133222</v>
      </c>
      <c r="F13" s="141">
        <v>0</v>
      </c>
      <c r="G13" s="141">
        <v>0</v>
      </c>
      <c r="H13" s="141">
        <v>0</v>
      </c>
      <c r="I13" s="141">
        <v>105655</v>
      </c>
      <c r="J13" s="141">
        <v>493886</v>
      </c>
      <c r="K13" s="141">
        <v>27567</v>
      </c>
      <c r="L13" s="141">
        <v>-9705</v>
      </c>
      <c r="M13" s="141">
        <f t="shared" si="6"/>
        <v>-3252</v>
      </c>
      <c r="N13" s="141">
        <f t="shared" si="7"/>
        <v>75</v>
      </c>
      <c r="O13" s="141">
        <v>0</v>
      </c>
      <c r="P13" s="141">
        <v>0</v>
      </c>
      <c r="Q13" s="141">
        <v>0</v>
      </c>
      <c r="R13" s="141">
        <v>0</v>
      </c>
      <c r="S13" s="141">
        <v>111174</v>
      </c>
      <c r="T13" s="141">
        <v>75</v>
      </c>
      <c r="U13" s="141">
        <v>-3327</v>
      </c>
      <c r="V13" s="141">
        <f t="shared" si="8"/>
        <v>120265</v>
      </c>
      <c r="W13" s="141">
        <f t="shared" si="8"/>
        <v>133297</v>
      </c>
      <c r="X13" s="141">
        <f t="shared" si="8"/>
        <v>0</v>
      </c>
      <c r="Y13" s="141">
        <f t="shared" si="8"/>
        <v>0</v>
      </c>
      <c r="Z13" s="141">
        <f t="shared" si="8"/>
        <v>0</v>
      </c>
      <c r="AA13" s="141">
        <f t="shared" si="8"/>
        <v>105655</v>
      </c>
      <c r="AB13" s="141">
        <f t="shared" si="8"/>
        <v>605060</v>
      </c>
      <c r="AC13" s="141">
        <f t="shared" si="8"/>
        <v>27642</v>
      </c>
      <c r="AD13" s="141">
        <f t="shared" si="8"/>
        <v>-13032</v>
      </c>
      <c r="AE13" s="141">
        <f t="shared" si="9"/>
        <v>147000</v>
      </c>
      <c r="AF13" s="141">
        <f t="shared" si="10"/>
        <v>147000</v>
      </c>
      <c r="AG13" s="141">
        <v>0</v>
      </c>
      <c r="AH13" s="141">
        <v>147000</v>
      </c>
      <c r="AI13" s="141">
        <v>0</v>
      </c>
      <c r="AJ13" s="141">
        <v>0</v>
      </c>
      <c r="AK13" s="141">
        <v>0</v>
      </c>
      <c r="AL13" s="141"/>
      <c r="AM13" s="141">
        <f t="shared" si="11"/>
        <v>470393</v>
      </c>
      <c r="AN13" s="141">
        <f t="shared" si="12"/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f t="shared" si="13"/>
        <v>187362</v>
      </c>
      <c r="AT13" s="141">
        <v>0</v>
      </c>
      <c r="AU13" s="141">
        <v>176491</v>
      </c>
      <c r="AV13" s="141">
        <v>10871</v>
      </c>
      <c r="AW13" s="141">
        <v>0</v>
      </c>
      <c r="AX13" s="141">
        <f t="shared" si="14"/>
        <v>283031</v>
      </c>
      <c r="AY13" s="141">
        <v>0</v>
      </c>
      <c r="AZ13" s="141">
        <v>264633</v>
      </c>
      <c r="BA13" s="141">
        <v>18398</v>
      </c>
      <c r="BB13" s="141">
        <v>0</v>
      </c>
      <c r="BC13" s="141"/>
      <c r="BD13" s="141">
        <v>0</v>
      </c>
      <c r="BE13" s="141">
        <v>10</v>
      </c>
      <c r="BF13" s="141">
        <f t="shared" si="15"/>
        <v>617403</v>
      </c>
      <c r="BG13" s="141">
        <f t="shared" si="16"/>
        <v>0</v>
      </c>
      <c r="BH13" s="141">
        <f t="shared" si="1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18"/>
        <v>107528</v>
      </c>
      <c r="BP13" s="141">
        <f t="shared" si="1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20"/>
        <v>26168</v>
      </c>
      <c r="BV13" s="141">
        <v>0</v>
      </c>
      <c r="BW13" s="141">
        <v>26168</v>
      </c>
      <c r="BX13" s="141">
        <v>0</v>
      </c>
      <c r="BY13" s="141">
        <v>0</v>
      </c>
      <c r="BZ13" s="141">
        <f t="shared" si="21"/>
        <v>81360</v>
      </c>
      <c r="CA13" s="141">
        <v>0</v>
      </c>
      <c r="CB13" s="141">
        <v>81360</v>
      </c>
      <c r="CC13" s="141">
        <v>0</v>
      </c>
      <c r="CD13" s="141">
        <v>0</v>
      </c>
      <c r="CE13" s="141"/>
      <c r="CF13" s="141">
        <v>0</v>
      </c>
      <c r="CG13" s="141">
        <v>394</v>
      </c>
      <c r="CH13" s="141">
        <f t="shared" si="22"/>
        <v>107922</v>
      </c>
      <c r="CI13" s="141">
        <f t="shared" si="23"/>
        <v>147000</v>
      </c>
      <c r="CJ13" s="141">
        <f t="shared" si="23"/>
        <v>147000</v>
      </c>
      <c r="CK13" s="141">
        <f t="shared" si="23"/>
        <v>0</v>
      </c>
      <c r="CL13" s="141">
        <f t="shared" si="23"/>
        <v>147000</v>
      </c>
      <c r="CM13" s="141">
        <f t="shared" si="23"/>
        <v>0</v>
      </c>
      <c r="CN13" s="141">
        <f t="shared" si="23"/>
        <v>0</v>
      </c>
      <c r="CO13" s="141">
        <f t="shared" si="23"/>
        <v>0</v>
      </c>
      <c r="CP13" s="141">
        <f t="shared" si="23"/>
        <v>0</v>
      </c>
      <c r="CQ13" s="141">
        <f t="shared" si="23"/>
        <v>577921</v>
      </c>
      <c r="CR13" s="141">
        <f t="shared" si="23"/>
        <v>0</v>
      </c>
      <c r="CS13" s="141">
        <f t="shared" si="24"/>
        <v>0</v>
      </c>
      <c r="CT13" s="141">
        <f t="shared" si="24"/>
        <v>0</v>
      </c>
      <c r="CU13" s="141">
        <f t="shared" si="24"/>
        <v>0</v>
      </c>
      <c r="CV13" s="141">
        <f t="shared" si="24"/>
        <v>0</v>
      </c>
      <c r="CW13" s="141">
        <f t="shared" si="24"/>
        <v>213530</v>
      </c>
      <c r="CX13" s="141">
        <f t="shared" si="24"/>
        <v>0</v>
      </c>
      <c r="CY13" s="141">
        <f t="shared" si="24"/>
        <v>202659</v>
      </c>
      <c r="CZ13" s="141">
        <f t="shared" si="24"/>
        <v>10871</v>
      </c>
      <c r="DA13" s="141">
        <f t="shared" si="24"/>
        <v>0</v>
      </c>
      <c r="DB13" s="141">
        <f t="shared" si="24"/>
        <v>364391</v>
      </c>
      <c r="DC13" s="141">
        <f t="shared" si="25"/>
        <v>0</v>
      </c>
      <c r="DD13" s="141">
        <f t="shared" si="25"/>
        <v>345993</v>
      </c>
      <c r="DE13" s="141">
        <f t="shared" si="25"/>
        <v>18398</v>
      </c>
      <c r="DF13" s="141">
        <f t="shared" si="25"/>
        <v>0</v>
      </c>
      <c r="DG13" s="141">
        <f t="shared" si="25"/>
        <v>0</v>
      </c>
      <c r="DH13" s="141">
        <f t="shared" si="25"/>
        <v>0</v>
      </c>
      <c r="DI13" s="141">
        <f t="shared" si="25"/>
        <v>404</v>
      </c>
      <c r="DJ13" s="141">
        <f t="shared" si="25"/>
        <v>725325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364</v>
      </c>
      <c r="B7" s="140" t="s">
        <v>388</v>
      </c>
      <c r="C7" s="139" t="s">
        <v>389</v>
      </c>
      <c r="D7" s="141">
        <f aca="true" t="shared" si="0" ref="D7:AD7">SUM(D8:D32)</f>
        <v>8605794</v>
      </c>
      <c r="E7" s="141">
        <f t="shared" si="0"/>
        <v>4086632</v>
      </c>
      <c r="F7" s="141">
        <f t="shared" si="0"/>
        <v>101851</v>
      </c>
      <c r="G7" s="141">
        <f t="shared" si="0"/>
        <v>2677</v>
      </c>
      <c r="H7" s="141">
        <f t="shared" si="0"/>
        <v>207800</v>
      </c>
      <c r="I7" s="141">
        <f t="shared" si="0"/>
        <v>1770110</v>
      </c>
      <c r="J7" s="141">
        <f t="shared" si="0"/>
        <v>2383252</v>
      </c>
      <c r="K7" s="141">
        <f t="shared" si="0"/>
        <v>2004194</v>
      </c>
      <c r="L7" s="141">
        <f t="shared" si="0"/>
        <v>4519162</v>
      </c>
      <c r="M7" s="141">
        <f t="shared" si="0"/>
        <v>1249127</v>
      </c>
      <c r="N7" s="141">
        <f t="shared" si="0"/>
        <v>200980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123985</v>
      </c>
      <c r="S7" s="141">
        <f t="shared" si="0"/>
        <v>886290</v>
      </c>
      <c r="T7" s="141">
        <f t="shared" si="0"/>
        <v>76995</v>
      </c>
      <c r="U7" s="141">
        <f t="shared" si="0"/>
        <v>1048147</v>
      </c>
      <c r="V7" s="141">
        <f t="shared" si="0"/>
        <v>9854921</v>
      </c>
      <c r="W7" s="141">
        <f t="shared" si="0"/>
        <v>4287612</v>
      </c>
      <c r="X7" s="141">
        <f t="shared" si="0"/>
        <v>101851</v>
      </c>
      <c r="Y7" s="141">
        <f t="shared" si="0"/>
        <v>2677</v>
      </c>
      <c r="Z7" s="141">
        <f t="shared" si="0"/>
        <v>207800</v>
      </c>
      <c r="AA7" s="141">
        <f t="shared" si="0"/>
        <v>1894095</v>
      </c>
      <c r="AB7" s="141">
        <f t="shared" si="0"/>
        <v>3269542</v>
      </c>
      <c r="AC7" s="141">
        <f t="shared" si="0"/>
        <v>2081189</v>
      </c>
      <c r="AD7" s="141">
        <f t="shared" si="0"/>
        <v>5567309</v>
      </c>
    </row>
    <row r="8" spans="1:30" ht="12" customHeight="1">
      <c r="A8" s="142" t="s">
        <v>109</v>
      </c>
      <c r="B8" s="140" t="s">
        <v>326</v>
      </c>
      <c r="C8" s="142" t="s">
        <v>345</v>
      </c>
      <c r="D8" s="141">
        <f>SUM(E8,+L8)</f>
        <v>2103232</v>
      </c>
      <c r="E8" s="141">
        <f>+SUM(F8:I8,K8)</f>
        <v>762597</v>
      </c>
      <c r="F8" s="141">
        <v>0</v>
      </c>
      <c r="G8" s="141">
        <v>0</v>
      </c>
      <c r="H8" s="141">
        <v>0</v>
      </c>
      <c r="I8" s="141">
        <v>645770</v>
      </c>
      <c r="J8" s="141"/>
      <c r="K8" s="141">
        <v>116827</v>
      </c>
      <c r="L8" s="141">
        <v>1340635</v>
      </c>
      <c r="M8" s="141">
        <f>SUM(N8,+U8)</f>
        <v>388103</v>
      </c>
      <c r="N8" s="141">
        <f>+SUM(O8:R8,T8)</f>
        <v>148263</v>
      </c>
      <c r="O8" s="141">
        <v>0</v>
      </c>
      <c r="P8" s="141">
        <v>0</v>
      </c>
      <c r="Q8" s="141">
        <v>0</v>
      </c>
      <c r="R8" s="141">
        <v>75983</v>
      </c>
      <c r="S8" s="141"/>
      <c r="T8" s="141">
        <v>72280</v>
      </c>
      <c r="U8" s="141">
        <v>239840</v>
      </c>
      <c r="V8" s="141">
        <f aca="true" t="shared" si="1" ref="V8:AD8">+SUM(D8,M8)</f>
        <v>2491335</v>
      </c>
      <c r="W8" s="141">
        <f t="shared" si="1"/>
        <v>910860</v>
      </c>
      <c r="X8" s="141">
        <f t="shared" si="1"/>
        <v>0</v>
      </c>
      <c r="Y8" s="141">
        <f t="shared" si="1"/>
        <v>0</v>
      </c>
      <c r="Z8" s="141">
        <f t="shared" si="1"/>
        <v>0</v>
      </c>
      <c r="AA8" s="141">
        <f t="shared" si="1"/>
        <v>721753</v>
      </c>
      <c r="AB8" s="141">
        <f t="shared" si="1"/>
        <v>0</v>
      </c>
      <c r="AC8" s="141">
        <f t="shared" si="1"/>
        <v>189107</v>
      </c>
      <c r="AD8" s="141">
        <f t="shared" si="1"/>
        <v>1580475</v>
      </c>
    </row>
    <row r="9" spans="1:30" ht="12" customHeight="1">
      <c r="A9" s="142" t="s">
        <v>109</v>
      </c>
      <c r="B9" s="140" t="s">
        <v>327</v>
      </c>
      <c r="C9" s="142" t="s">
        <v>346</v>
      </c>
      <c r="D9" s="141">
        <f aca="true" t="shared" si="2" ref="D9:D32">SUM(E9,+L9)</f>
        <v>2962359</v>
      </c>
      <c r="E9" s="141">
        <f aca="true" t="shared" si="3" ref="E9:E32">+SUM(F9:I9,K9)</f>
        <v>2563180</v>
      </c>
      <c r="F9" s="141">
        <v>95153</v>
      </c>
      <c r="G9" s="141">
        <v>500</v>
      </c>
      <c r="H9" s="141">
        <v>195800</v>
      </c>
      <c r="I9" s="141">
        <v>691670</v>
      </c>
      <c r="J9" s="141"/>
      <c r="K9" s="141">
        <v>1580057</v>
      </c>
      <c r="L9" s="141">
        <v>399179</v>
      </c>
      <c r="M9" s="141">
        <f aca="true" t="shared" si="4" ref="M9:M32">SUM(N9,+U9)</f>
        <v>203621</v>
      </c>
      <c r="N9" s="141">
        <f aca="true" t="shared" si="5" ref="N9:N32">+SUM(O9:R9,T9)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203621</v>
      </c>
      <c r="V9" s="141">
        <f aca="true" t="shared" si="6" ref="V9:V32">+SUM(D9,M9)</f>
        <v>3165980</v>
      </c>
      <c r="W9" s="141">
        <f aca="true" t="shared" si="7" ref="W9:W32">+SUM(E9,N9)</f>
        <v>2563180</v>
      </c>
      <c r="X9" s="141">
        <f aca="true" t="shared" si="8" ref="X9:X32">+SUM(F9,O9)</f>
        <v>95153</v>
      </c>
      <c r="Y9" s="141">
        <f aca="true" t="shared" si="9" ref="Y9:Y32">+SUM(G9,P9)</f>
        <v>500</v>
      </c>
      <c r="Z9" s="141">
        <f aca="true" t="shared" si="10" ref="Z9:Z32">+SUM(H9,Q9)</f>
        <v>195800</v>
      </c>
      <c r="AA9" s="141">
        <f aca="true" t="shared" si="11" ref="AA9:AA32">+SUM(I9,R9)</f>
        <v>691670</v>
      </c>
      <c r="AB9" s="141">
        <f aca="true" t="shared" si="12" ref="AB9:AB32">+SUM(J9,S9)</f>
        <v>0</v>
      </c>
      <c r="AC9" s="141">
        <f aca="true" t="shared" si="13" ref="AC9:AC32">+SUM(K9,T9)</f>
        <v>1580057</v>
      </c>
      <c r="AD9" s="141">
        <f aca="true" t="shared" si="14" ref="AD9:AD32">+SUM(L9,U9)</f>
        <v>602800</v>
      </c>
    </row>
    <row r="10" spans="1:30" ht="12" customHeight="1">
      <c r="A10" s="142" t="s">
        <v>109</v>
      </c>
      <c r="B10" s="140" t="s">
        <v>328</v>
      </c>
      <c r="C10" s="142" t="s">
        <v>347</v>
      </c>
      <c r="D10" s="141">
        <f t="shared" si="2"/>
        <v>485339</v>
      </c>
      <c r="E10" s="141">
        <f t="shared" si="3"/>
        <v>52204</v>
      </c>
      <c r="F10" s="141">
        <v>0</v>
      </c>
      <c r="G10" s="141">
        <v>1500</v>
      </c>
      <c r="H10" s="141">
        <v>0</v>
      </c>
      <c r="I10" s="141">
        <v>43837</v>
      </c>
      <c r="J10" s="141"/>
      <c r="K10" s="141">
        <v>6867</v>
      </c>
      <c r="L10" s="141">
        <v>433135</v>
      </c>
      <c r="M10" s="141">
        <f t="shared" si="4"/>
        <v>85700</v>
      </c>
      <c r="N10" s="141">
        <f t="shared" si="5"/>
        <v>37118</v>
      </c>
      <c r="O10" s="141">
        <v>0</v>
      </c>
      <c r="P10" s="141">
        <v>0</v>
      </c>
      <c r="Q10" s="141">
        <v>0</v>
      </c>
      <c r="R10" s="141">
        <v>37118</v>
      </c>
      <c r="S10" s="141"/>
      <c r="T10" s="141">
        <v>0</v>
      </c>
      <c r="U10" s="141">
        <v>48582</v>
      </c>
      <c r="V10" s="141">
        <f t="shared" si="6"/>
        <v>571039</v>
      </c>
      <c r="W10" s="141">
        <f t="shared" si="7"/>
        <v>89322</v>
      </c>
      <c r="X10" s="141">
        <f t="shared" si="8"/>
        <v>0</v>
      </c>
      <c r="Y10" s="141">
        <f t="shared" si="9"/>
        <v>1500</v>
      </c>
      <c r="Z10" s="141">
        <f t="shared" si="10"/>
        <v>0</v>
      </c>
      <c r="AA10" s="141">
        <f t="shared" si="11"/>
        <v>80955</v>
      </c>
      <c r="AB10" s="141">
        <f t="shared" si="12"/>
        <v>0</v>
      </c>
      <c r="AC10" s="141">
        <f t="shared" si="13"/>
        <v>6867</v>
      </c>
      <c r="AD10" s="141">
        <f t="shared" si="14"/>
        <v>481717</v>
      </c>
    </row>
    <row r="11" spans="1:30" ht="12" customHeight="1">
      <c r="A11" s="142" t="s">
        <v>109</v>
      </c>
      <c r="B11" s="140" t="s">
        <v>329</v>
      </c>
      <c r="C11" s="142" t="s">
        <v>348</v>
      </c>
      <c r="D11" s="141">
        <f t="shared" si="2"/>
        <v>647480</v>
      </c>
      <c r="E11" s="141">
        <f t="shared" si="3"/>
        <v>147412</v>
      </c>
      <c r="F11" s="141">
        <v>0</v>
      </c>
      <c r="G11" s="141">
        <v>0</v>
      </c>
      <c r="H11" s="141">
        <v>0</v>
      </c>
      <c r="I11" s="141">
        <v>93975</v>
      </c>
      <c r="J11" s="141"/>
      <c r="K11" s="141">
        <v>53437</v>
      </c>
      <c r="L11" s="141">
        <v>500068</v>
      </c>
      <c r="M11" s="141">
        <f t="shared" si="4"/>
        <v>78511</v>
      </c>
      <c r="N11" s="141">
        <f t="shared" si="5"/>
        <v>7680</v>
      </c>
      <c r="O11" s="141">
        <v>0</v>
      </c>
      <c r="P11" s="141">
        <v>0</v>
      </c>
      <c r="Q11" s="141">
        <v>0</v>
      </c>
      <c r="R11" s="141">
        <v>7667</v>
      </c>
      <c r="S11" s="141"/>
      <c r="T11" s="141">
        <v>13</v>
      </c>
      <c r="U11" s="141">
        <v>70831</v>
      </c>
      <c r="V11" s="141">
        <f t="shared" si="6"/>
        <v>725991</v>
      </c>
      <c r="W11" s="141">
        <f t="shared" si="7"/>
        <v>155092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101642</v>
      </c>
      <c r="AB11" s="141">
        <f t="shared" si="12"/>
        <v>0</v>
      </c>
      <c r="AC11" s="141">
        <f t="shared" si="13"/>
        <v>53450</v>
      </c>
      <c r="AD11" s="141">
        <f t="shared" si="14"/>
        <v>570899</v>
      </c>
    </row>
    <row r="12" spans="1:30" ht="12" customHeight="1">
      <c r="A12" s="142" t="s">
        <v>109</v>
      </c>
      <c r="B12" s="140" t="s">
        <v>330</v>
      </c>
      <c r="C12" s="142" t="s">
        <v>349</v>
      </c>
      <c r="D12" s="141">
        <f t="shared" si="2"/>
        <v>139867</v>
      </c>
      <c r="E12" s="141">
        <f t="shared" si="3"/>
        <v>14868</v>
      </c>
      <c r="F12" s="141">
        <v>0</v>
      </c>
      <c r="G12" s="141">
        <v>677</v>
      </c>
      <c r="H12" s="141">
        <v>0</v>
      </c>
      <c r="I12" s="141">
        <v>12751</v>
      </c>
      <c r="J12" s="141"/>
      <c r="K12" s="141">
        <v>1440</v>
      </c>
      <c r="L12" s="141">
        <v>124999</v>
      </c>
      <c r="M12" s="141">
        <f t="shared" si="4"/>
        <v>34812</v>
      </c>
      <c r="N12" s="141">
        <f t="shared" si="5"/>
        <v>21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21</v>
      </c>
      <c r="U12" s="141">
        <v>34791</v>
      </c>
      <c r="V12" s="141">
        <f t="shared" si="6"/>
        <v>174679</v>
      </c>
      <c r="W12" s="141">
        <f t="shared" si="7"/>
        <v>14889</v>
      </c>
      <c r="X12" s="141">
        <f t="shared" si="8"/>
        <v>0</v>
      </c>
      <c r="Y12" s="141">
        <f t="shared" si="9"/>
        <v>677</v>
      </c>
      <c r="Z12" s="141">
        <f t="shared" si="10"/>
        <v>0</v>
      </c>
      <c r="AA12" s="141">
        <f t="shared" si="11"/>
        <v>12751</v>
      </c>
      <c r="AB12" s="141">
        <f t="shared" si="12"/>
        <v>0</v>
      </c>
      <c r="AC12" s="141">
        <f t="shared" si="13"/>
        <v>1461</v>
      </c>
      <c r="AD12" s="141">
        <f t="shared" si="14"/>
        <v>159790</v>
      </c>
    </row>
    <row r="13" spans="1:30" ht="12" customHeight="1">
      <c r="A13" s="142" t="s">
        <v>109</v>
      </c>
      <c r="B13" s="140" t="s">
        <v>331</v>
      </c>
      <c r="C13" s="142" t="s">
        <v>350</v>
      </c>
      <c r="D13" s="141">
        <f t="shared" si="2"/>
        <v>57990</v>
      </c>
      <c r="E13" s="141">
        <f t="shared" si="3"/>
        <v>3734</v>
      </c>
      <c r="F13" s="141">
        <v>0</v>
      </c>
      <c r="G13" s="141">
        <v>0</v>
      </c>
      <c r="H13" s="141">
        <v>0</v>
      </c>
      <c r="I13" s="141">
        <v>3723</v>
      </c>
      <c r="J13" s="141"/>
      <c r="K13" s="141">
        <v>11</v>
      </c>
      <c r="L13" s="141">
        <v>54256</v>
      </c>
      <c r="M13" s="141">
        <f t="shared" si="4"/>
        <v>8492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8492</v>
      </c>
      <c r="V13" s="141">
        <f t="shared" si="6"/>
        <v>66482</v>
      </c>
      <c r="W13" s="141">
        <f t="shared" si="7"/>
        <v>3734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3723</v>
      </c>
      <c r="AB13" s="141">
        <f t="shared" si="12"/>
        <v>0</v>
      </c>
      <c r="AC13" s="141">
        <f t="shared" si="13"/>
        <v>11</v>
      </c>
      <c r="AD13" s="141">
        <f t="shared" si="14"/>
        <v>62748</v>
      </c>
    </row>
    <row r="14" spans="1:30" ht="12" customHeight="1">
      <c r="A14" s="142" t="s">
        <v>109</v>
      </c>
      <c r="B14" s="140" t="s">
        <v>332</v>
      </c>
      <c r="C14" s="142" t="s">
        <v>351</v>
      </c>
      <c r="D14" s="141">
        <f t="shared" si="2"/>
        <v>102247</v>
      </c>
      <c r="E14" s="141">
        <f t="shared" si="3"/>
        <v>11660</v>
      </c>
      <c r="F14" s="141">
        <v>0</v>
      </c>
      <c r="G14" s="141">
        <v>0</v>
      </c>
      <c r="H14" s="141">
        <v>0</v>
      </c>
      <c r="I14" s="141">
        <v>11660</v>
      </c>
      <c r="J14" s="141"/>
      <c r="K14" s="141">
        <v>0</v>
      </c>
      <c r="L14" s="141">
        <v>90587</v>
      </c>
      <c r="M14" s="141">
        <f t="shared" si="4"/>
        <v>29680</v>
      </c>
      <c r="N14" s="141">
        <f t="shared" si="5"/>
        <v>5</v>
      </c>
      <c r="O14" s="141">
        <v>0</v>
      </c>
      <c r="P14" s="141">
        <v>0</v>
      </c>
      <c r="Q14" s="141">
        <v>0</v>
      </c>
      <c r="R14" s="141">
        <v>5</v>
      </c>
      <c r="S14" s="141"/>
      <c r="T14" s="141">
        <v>0</v>
      </c>
      <c r="U14" s="141">
        <v>29675</v>
      </c>
      <c r="V14" s="141">
        <f t="shared" si="6"/>
        <v>131927</v>
      </c>
      <c r="W14" s="141">
        <f t="shared" si="7"/>
        <v>11665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11665</v>
      </c>
      <c r="AB14" s="141">
        <f t="shared" si="12"/>
        <v>0</v>
      </c>
      <c r="AC14" s="141">
        <f t="shared" si="13"/>
        <v>0</v>
      </c>
      <c r="AD14" s="141">
        <f t="shared" si="14"/>
        <v>120262</v>
      </c>
    </row>
    <row r="15" spans="1:30" ht="12" customHeight="1">
      <c r="A15" s="142" t="s">
        <v>109</v>
      </c>
      <c r="B15" s="140" t="s">
        <v>333</v>
      </c>
      <c r="C15" s="142" t="s">
        <v>352</v>
      </c>
      <c r="D15" s="141">
        <f t="shared" si="2"/>
        <v>197430</v>
      </c>
      <c r="E15" s="141">
        <f t="shared" si="3"/>
        <v>19106</v>
      </c>
      <c r="F15" s="141">
        <v>0</v>
      </c>
      <c r="G15" s="141">
        <v>0</v>
      </c>
      <c r="H15" s="141">
        <v>0</v>
      </c>
      <c r="I15" s="141">
        <v>19058</v>
      </c>
      <c r="J15" s="141"/>
      <c r="K15" s="141">
        <v>48</v>
      </c>
      <c r="L15" s="141">
        <v>178324</v>
      </c>
      <c r="M15" s="141">
        <f t="shared" si="4"/>
        <v>53410</v>
      </c>
      <c r="N15" s="141">
        <f t="shared" si="5"/>
        <v>17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17</v>
      </c>
      <c r="U15" s="141">
        <v>53393</v>
      </c>
      <c r="V15" s="141">
        <f t="shared" si="6"/>
        <v>250840</v>
      </c>
      <c r="W15" s="141">
        <f t="shared" si="7"/>
        <v>19123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19058</v>
      </c>
      <c r="AB15" s="141">
        <f t="shared" si="12"/>
        <v>0</v>
      </c>
      <c r="AC15" s="141">
        <f t="shared" si="13"/>
        <v>65</v>
      </c>
      <c r="AD15" s="141">
        <f t="shared" si="14"/>
        <v>231717</v>
      </c>
    </row>
    <row r="16" spans="1:30" ht="12" customHeight="1">
      <c r="A16" s="142" t="s">
        <v>109</v>
      </c>
      <c r="B16" s="140" t="s">
        <v>334</v>
      </c>
      <c r="C16" s="142" t="s">
        <v>353</v>
      </c>
      <c r="D16" s="141">
        <f t="shared" si="2"/>
        <v>80523</v>
      </c>
      <c r="E16" s="141">
        <f t="shared" si="3"/>
        <v>18094</v>
      </c>
      <c r="F16" s="141">
        <v>0</v>
      </c>
      <c r="G16" s="141">
        <v>0</v>
      </c>
      <c r="H16" s="141">
        <v>0</v>
      </c>
      <c r="I16" s="141">
        <v>17019</v>
      </c>
      <c r="J16" s="141"/>
      <c r="K16" s="141">
        <v>1075</v>
      </c>
      <c r="L16" s="141">
        <v>62429</v>
      </c>
      <c r="M16" s="141">
        <f t="shared" si="4"/>
        <v>7414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7414</v>
      </c>
      <c r="V16" s="141">
        <f t="shared" si="6"/>
        <v>87937</v>
      </c>
      <c r="W16" s="141">
        <f t="shared" si="7"/>
        <v>18094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17019</v>
      </c>
      <c r="AB16" s="141">
        <f t="shared" si="12"/>
        <v>0</v>
      </c>
      <c r="AC16" s="141">
        <f t="shared" si="13"/>
        <v>1075</v>
      </c>
      <c r="AD16" s="141">
        <f t="shared" si="14"/>
        <v>69843</v>
      </c>
    </row>
    <row r="17" spans="1:30" ht="12" customHeight="1">
      <c r="A17" s="142" t="s">
        <v>109</v>
      </c>
      <c r="B17" s="140" t="s">
        <v>335</v>
      </c>
      <c r="C17" s="142" t="s">
        <v>354</v>
      </c>
      <c r="D17" s="141">
        <f t="shared" si="2"/>
        <v>203423</v>
      </c>
      <c r="E17" s="141">
        <f t="shared" si="3"/>
        <v>19811</v>
      </c>
      <c r="F17" s="141">
        <v>0</v>
      </c>
      <c r="G17" s="141">
        <v>0</v>
      </c>
      <c r="H17" s="141">
        <v>0</v>
      </c>
      <c r="I17" s="141">
        <v>17189</v>
      </c>
      <c r="J17" s="141"/>
      <c r="K17" s="141">
        <v>2622</v>
      </c>
      <c r="L17" s="141">
        <v>183612</v>
      </c>
      <c r="M17" s="141">
        <f t="shared" si="4"/>
        <v>8102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8102</v>
      </c>
      <c r="V17" s="141">
        <f t="shared" si="6"/>
        <v>211525</v>
      </c>
      <c r="W17" s="141">
        <f t="shared" si="7"/>
        <v>19811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17189</v>
      </c>
      <c r="AB17" s="141">
        <f t="shared" si="12"/>
        <v>0</v>
      </c>
      <c r="AC17" s="141">
        <f t="shared" si="13"/>
        <v>2622</v>
      </c>
      <c r="AD17" s="141">
        <f t="shared" si="14"/>
        <v>191714</v>
      </c>
    </row>
    <row r="18" spans="1:30" ht="12" customHeight="1">
      <c r="A18" s="142" t="s">
        <v>109</v>
      </c>
      <c r="B18" s="140" t="s">
        <v>336</v>
      </c>
      <c r="C18" s="142" t="s">
        <v>355</v>
      </c>
      <c r="D18" s="141">
        <f t="shared" si="2"/>
        <v>130584</v>
      </c>
      <c r="E18" s="141">
        <f t="shared" si="3"/>
        <v>12032</v>
      </c>
      <c r="F18" s="141">
        <v>0</v>
      </c>
      <c r="G18" s="141">
        <v>0</v>
      </c>
      <c r="H18" s="141">
        <v>0</v>
      </c>
      <c r="I18" s="141">
        <v>12032</v>
      </c>
      <c r="J18" s="141"/>
      <c r="K18" s="141">
        <v>0</v>
      </c>
      <c r="L18" s="141">
        <v>118552</v>
      </c>
      <c r="M18" s="141">
        <f t="shared" si="4"/>
        <v>42820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42820</v>
      </c>
      <c r="V18" s="141">
        <f t="shared" si="6"/>
        <v>173404</v>
      </c>
      <c r="W18" s="141">
        <f t="shared" si="7"/>
        <v>12032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12032</v>
      </c>
      <c r="AB18" s="141">
        <f t="shared" si="12"/>
        <v>0</v>
      </c>
      <c r="AC18" s="141">
        <f t="shared" si="13"/>
        <v>0</v>
      </c>
      <c r="AD18" s="141">
        <f t="shared" si="14"/>
        <v>161372</v>
      </c>
    </row>
    <row r="19" spans="1:30" ht="12" customHeight="1">
      <c r="A19" s="142" t="s">
        <v>109</v>
      </c>
      <c r="B19" s="140" t="s">
        <v>337</v>
      </c>
      <c r="C19" s="142" t="s">
        <v>356</v>
      </c>
      <c r="D19" s="141">
        <f t="shared" si="2"/>
        <v>75073</v>
      </c>
      <c r="E19" s="141">
        <f t="shared" si="3"/>
        <v>12668</v>
      </c>
      <c r="F19" s="141">
        <v>0</v>
      </c>
      <c r="G19" s="141">
        <v>0</v>
      </c>
      <c r="H19" s="141">
        <v>0</v>
      </c>
      <c r="I19" s="141">
        <v>11320</v>
      </c>
      <c r="J19" s="141"/>
      <c r="K19" s="141">
        <v>1348</v>
      </c>
      <c r="L19" s="141">
        <v>62405</v>
      </c>
      <c r="M19" s="141">
        <f t="shared" si="4"/>
        <v>12642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12642</v>
      </c>
      <c r="V19" s="141">
        <f t="shared" si="6"/>
        <v>87715</v>
      </c>
      <c r="W19" s="141">
        <f t="shared" si="7"/>
        <v>12668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11320</v>
      </c>
      <c r="AB19" s="141">
        <f t="shared" si="12"/>
        <v>0</v>
      </c>
      <c r="AC19" s="141">
        <f t="shared" si="13"/>
        <v>1348</v>
      </c>
      <c r="AD19" s="141">
        <f t="shared" si="14"/>
        <v>75047</v>
      </c>
    </row>
    <row r="20" spans="1:30" ht="12" customHeight="1">
      <c r="A20" s="142" t="s">
        <v>109</v>
      </c>
      <c r="B20" s="140" t="s">
        <v>338</v>
      </c>
      <c r="C20" s="142" t="s">
        <v>357</v>
      </c>
      <c r="D20" s="141">
        <f t="shared" si="2"/>
        <v>73840</v>
      </c>
      <c r="E20" s="141">
        <f t="shared" si="3"/>
        <v>5565</v>
      </c>
      <c r="F20" s="141">
        <v>0</v>
      </c>
      <c r="G20" s="141">
        <v>0</v>
      </c>
      <c r="H20" s="141">
        <v>0</v>
      </c>
      <c r="I20" s="141">
        <v>5565</v>
      </c>
      <c r="J20" s="141"/>
      <c r="K20" s="141">
        <v>0</v>
      </c>
      <c r="L20" s="141">
        <v>68275</v>
      </c>
      <c r="M20" s="141">
        <f t="shared" si="4"/>
        <v>9953</v>
      </c>
      <c r="N20" s="141">
        <f t="shared" si="5"/>
        <v>2569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2569</v>
      </c>
      <c r="U20" s="141">
        <v>7384</v>
      </c>
      <c r="V20" s="141">
        <f t="shared" si="6"/>
        <v>83793</v>
      </c>
      <c r="W20" s="141">
        <f t="shared" si="7"/>
        <v>8134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5565</v>
      </c>
      <c r="AB20" s="141">
        <f t="shared" si="12"/>
        <v>0</v>
      </c>
      <c r="AC20" s="141">
        <f t="shared" si="13"/>
        <v>2569</v>
      </c>
      <c r="AD20" s="141">
        <f t="shared" si="14"/>
        <v>75659</v>
      </c>
    </row>
    <row r="21" spans="1:30" ht="12" customHeight="1">
      <c r="A21" s="142" t="s">
        <v>109</v>
      </c>
      <c r="B21" s="140" t="s">
        <v>339</v>
      </c>
      <c r="C21" s="142" t="s">
        <v>358</v>
      </c>
      <c r="D21" s="141">
        <f t="shared" si="2"/>
        <v>342038</v>
      </c>
      <c r="E21" s="141">
        <f t="shared" si="3"/>
        <v>27139</v>
      </c>
      <c r="F21" s="141">
        <v>0</v>
      </c>
      <c r="G21" s="141">
        <v>0</v>
      </c>
      <c r="H21" s="141">
        <v>0</v>
      </c>
      <c r="I21" s="141">
        <v>27102</v>
      </c>
      <c r="J21" s="141"/>
      <c r="K21" s="141">
        <v>37</v>
      </c>
      <c r="L21" s="141">
        <v>314899</v>
      </c>
      <c r="M21" s="141">
        <f t="shared" si="4"/>
        <v>44292</v>
      </c>
      <c r="N21" s="141">
        <f t="shared" si="5"/>
        <v>3212</v>
      </c>
      <c r="O21" s="141">
        <v>0</v>
      </c>
      <c r="P21" s="141">
        <v>0</v>
      </c>
      <c r="Q21" s="141">
        <v>0</v>
      </c>
      <c r="R21" s="141">
        <v>3212</v>
      </c>
      <c r="S21" s="141"/>
      <c r="T21" s="141">
        <v>0</v>
      </c>
      <c r="U21" s="141">
        <v>41080</v>
      </c>
      <c r="V21" s="141">
        <f t="shared" si="6"/>
        <v>386330</v>
      </c>
      <c r="W21" s="141">
        <f t="shared" si="7"/>
        <v>30351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30314</v>
      </c>
      <c r="AB21" s="141">
        <f t="shared" si="12"/>
        <v>0</v>
      </c>
      <c r="AC21" s="141">
        <f t="shared" si="13"/>
        <v>37</v>
      </c>
      <c r="AD21" s="141">
        <f t="shared" si="14"/>
        <v>355979</v>
      </c>
    </row>
    <row r="22" spans="1:30" ht="12" customHeight="1">
      <c r="A22" s="142" t="s">
        <v>109</v>
      </c>
      <c r="B22" s="140" t="s">
        <v>340</v>
      </c>
      <c r="C22" s="142" t="s">
        <v>359</v>
      </c>
      <c r="D22" s="141">
        <f t="shared" si="2"/>
        <v>153853</v>
      </c>
      <c r="E22" s="141">
        <f t="shared" si="3"/>
        <v>0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0</v>
      </c>
      <c r="L22" s="141">
        <v>153853</v>
      </c>
      <c r="M22" s="141">
        <f t="shared" si="4"/>
        <v>31323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31323</v>
      </c>
      <c r="V22" s="141">
        <f t="shared" si="6"/>
        <v>185176</v>
      </c>
      <c r="W22" s="141">
        <f t="shared" si="7"/>
        <v>0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0</v>
      </c>
      <c r="AB22" s="141">
        <f t="shared" si="12"/>
        <v>0</v>
      </c>
      <c r="AC22" s="141">
        <f t="shared" si="13"/>
        <v>0</v>
      </c>
      <c r="AD22" s="141">
        <f t="shared" si="14"/>
        <v>185176</v>
      </c>
    </row>
    <row r="23" spans="1:30" ht="12" customHeight="1">
      <c r="A23" s="142" t="s">
        <v>109</v>
      </c>
      <c r="B23" s="140" t="s">
        <v>341</v>
      </c>
      <c r="C23" s="142" t="s">
        <v>360</v>
      </c>
      <c r="D23" s="141">
        <f t="shared" si="2"/>
        <v>172336</v>
      </c>
      <c r="E23" s="141">
        <f t="shared" si="3"/>
        <v>7455</v>
      </c>
      <c r="F23" s="141">
        <v>0</v>
      </c>
      <c r="G23" s="141">
        <v>0</v>
      </c>
      <c r="H23" s="141">
        <v>0</v>
      </c>
      <c r="I23" s="141">
        <v>3085</v>
      </c>
      <c r="J23" s="141"/>
      <c r="K23" s="141">
        <v>4370</v>
      </c>
      <c r="L23" s="141">
        <v>164881</v>
      </c>
      <c r="M23" s="141">
        <f t="shared" si="4"/>
        <v>26999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26999</v>
      </c>
      <c r="V23" s="141">
        <f t="shared" si="6"/>
        <v>199335</v>
      </c>
      <c r="W23" s="141">
        <f t="shared" si="7"/>
        <v>7455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3085</v>
      </c>
      <c r="AB23" s="141">
        <f t="shared" si="12"/>
        <v>0</v>
      </c>
      <c r="AC23" s="141">
        <f t="shared" si="13"/>
        <v>4370</v>
      </c>
      <c r="AD23" s="141">
        <f t="shared" si="14"/>
        <v>191880</v>
      </c>
    </row>
    <row r="24" spans="1:30" ht="12" customHeight="1">
      <c r="A24" s="142" t="s">
        <v>109</v>
      </c>
      <c r="B24" s="140" t="s">
        <v>342</v>
      </c>
      <c r="C24" s="142" t="s">
        <v>361</v>
      </c>
      <c r="D24" s="141">
        <f t="shared" si="2"/>
        <v>123682</v>
      </c>
      <c r="E24" s="141">
        <f t="shared" si="3"/>
        <v>11894</v>
      </c>
      <c r="F24" s="141">
        <v>0</v>
      </c>
      <c r="G24" s="141">
        <v>0</v>
      </c>
      <c r="H24" s="141">
        <v>0</v>
      </c>
      <c r="I24" s="141">
        <v>10687</v>
      </c>
      <c r="J24" s="141"/>
      <c r="K24" s="141">
        <v>1207</v>
      </c>
      <c r="L24" s="141">
        <v>111788</v>
      </c>
      <c r="M24" s="141">
        <f t="shared" si="4"/>
        <v>22421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22421</v>
      </c>
      <c r="V24" s="141">
        <f t="shared" si="6"/>
        <v>146103</v>
      </c>
      <c r="W24" s="141">
        <f t="shared" si="7"/>
        <v>11894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10687</v>
      </c>
      <c r="AB24" s="141">
        <f t="shared" si="12"/>
        <v>0</v>
      </c>
      <c r="AC24" s="141">
        <f t="shared" si="13"/>
        <v>1207</v>
      </c>
      <c r="AD24" s="141">
        <f t="shared" si="14"/>
        <v>134209</v>
      </c>
    </row>
    <row r="25" spans="1:30" ht="12" customHeight="1">
      <c r="A25" s="142" t="s">
        <v>109</v>
      </c>
      <c r="B25" s="140" t="s">
        <v>343</v>
      </c>
      <c r="C25" s="142" t="s">
        <v>362</v>
      </c>
      <c r="D25" s="141">
        <f t="shared" si="2"/>
        <v>95724</v>
      </c>
      <c r="E25" s="141">
        <f t="shared" si="3"/>
        <v>7829</v>
      </c>
      <c r="F25" s="141">
        <v>0</v>
      </c>
      <c r="G25" s="141">
        <v>0</v>
      </c>
      <c r="H25" s="141">
        <v>0</v>
      </c>
      <c r="I25" s="141">
        <v>7805</v>
      </c>
      <c r="J25" s="141"/>
      <c r="K25" s="141">
        <v>24</v>
      </c>
      <c r="L25" s="141">
        <v>87895</v>
      </c>
      <c r="M25" s="141">
        <f t="shared" si="4"/>
        <v>17359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17359</v>
      </c>
      <c r="V25" s="141">
        <f t="shared" si="6"/>
        <v>113083</v>
      </c>
      <c r="W25" s="141">
        <f t="shared" si="7"/>
        <v>7829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7805</v>
      </c>
      <c r="AB25" s="141">
        <f t="shared" si="12"/>
        <v>0</v>
      </c>
      <c r="AC25" s="141">
        <f t="shared" si="13"/>
        <v>24</v>
      </c>
      <c r="AD25" s="141">
        <f t="shared" si="14"/>
        <v>105254</v>
      </c>
    </row>
    <row r="26" spans="1:30" ht="12" customHeight="1">
      <c r="A26" s="142" t="s">
        <v>109</v>
      </c>
      <c r="B26" s="140" t="s">
        <v>344</v>
      </c>
      <c r="C26" s="142" t="s">
        <v>363</v>
      </c>
      <c r="D26" s="141">
        <f t="shared" si="2"/>
        <v>83679</v>
      </c>
      <c r="E26" s="141">
        <f t="shared" si="3"/>
        <v>2691</v>
      </c>
      <c r="F26" s="141">
        <v>0</v>
      </c>
      <c r="G26" s="141">
        <v>0</v>
      </c>
      <c r="H26" s="141">
        <v>0</v>
      </c>
      <c r="I26" s="141">
        <v>40</v>
      </c>
      <c r="J26" s="141"/>
      <c r="K26" s="141">
        <v>2651</v>
      </c>
      <c r="L26" s="141">
        <v>80988</v>
      </c>
      <c r="M26" s="141">
        <f t="shared" si="4"/>
        <v>13796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13796</v>
      </c>
      <c r="V26" s="141">
        <f t="shared" si="6"/>
        <v>97475</v>
      </c>
      <c r="W26" s="141">
        <f t="shared" si="7"/>
        <v>2691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40</v>
      </c>
      <c r="AB26" s="141">
        <f t="shared" si="12"/>
        <v>0</v>
      </c>
      <c r="AC26" s="141">
        <f t="shared" si="13"/>
        <v>2651</v>
      </c>
      <c r="AD26" s="141">
        <f t="shared" si="14"/>
        <v>94784</v>
      </c>
    </row>
    <row r="27" spans="1:30" ht="12" customHeight="1">
      <c r="A27" s="142" t="s">
        <v>109</v>
      </c>
      <c r="B27" s="140" t="s">
        <v>366</v>
      </c>
      <c r="C27" s="142" t="s">
        <v>372</v>
      </c>
      <c r="D27" s="141">
        <f t="shared" si="2"/>
        <v>11913</v>
      </c>
      <c r="E27" s="141">
        <f t="shared" si="3"/>
        <v>2047</v>
      </c>
      <c r="F27" s="141">
        <v>0</v>
      </c>
      <c r="G27" s="141">
        <v>0</v>
      </c>
      <c r="H27" s="141">
        <v>0</v>
      </c>
      <c r="I27" s="141">
        <v>2047</v>
      </c>
      <c r="J27" s="141">
        <v>57211</v>
      </c>
      <c r="K27" s="141">
        <v>0</v>
      </c>
      <c r="L27" s="141">
        <v>9866</v>
      </c>
      <c r="M27" s="141">
        <f t="shared" si="4"/>
        <v>14744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53576</v>
      </c>
      <c r="T27" s="141">
        <v>0</v>
      </c>
      <c r="U27" s="141">
        <v>14744</v>
      </c>
      <c r="V27" s="141">
        <f t="shared" si="6"/>
        <v>26657</v>
      </c>
      <c r="W27" s="141">
        <f t="shared" si="7"/>
        <v>2047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2047</v>
      </c>
      <c r="AB27" s="141">
        <f t="shared" si="12"/>
        <v>110787</v>
      </c>
      <c r="AC27" s="141">
        <f t="shared" si="13"/>
        <v>0</v>
      </c>
      <c r="AD27" s="141">
        <f t="shared" si="14"/>
        <v>24610</v>
      </c>
    </row>
    <row r="28" spans="1:30" ht="12" customHeight="1">
      <c r="A28" s="142" t="s">
        <v>109</v>
      </c>
      <c r="B28" s="140" t="s">
        <v>367</v>
      </c>
      <c r="C28" s="142" t="s">
        <v>373</v>
      </c>
      <c r="D28" s="141">
        <f t="shared" si="2"/>
        <v>0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80197</v>
      </c>
      <c r="K28" s="141">
        <v>0</v>
      </c>
      <c r="L28" s="141">
        <v>0</v>
      </c>
      <c r="M28" s="141">
        <f t="shared" si="4"/>
        <v>0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f t="shared" si="6"/>
        <v>0</v>
      </c>
      <c r="W28" s="141">
        <f t="shared" si="7"/>
        <v>0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0</v>
      </c>
      <c r="AB28" s="141">
        <f t="shared" si="12"/>
        <v>80197</v>
      </c>
      <c r="AC28" s="141">
        <f t="shared" si="13"/>
        <v>0</v>
      </c>
      <c r="AD28" s="141">
        <f t="shared" si="14"/>
        <v>0</v>
      </c>
    </row>
    <row r="29" spans="1:30" ht="12" customHeight="1">
      <c r="A29" s="142" t="s">
        <v>109</v>
      </c>
      <c r="B29" s="140" t="s">
        <v>368</v>
      </c>
      <c r="C29" s="142" t="s">
        <v>374</v>
      </c>
      <c r="D29" s="141">
        <f t="shared" si="2"/>
        <v>85972</v>
      </c>
      <c r="E29" s="141">
        <f t="shared" si="3"/>
        <v>85972</v>
      </c>
      <c r="F29" s="141">
        <v>6698</v>
      </c>
      <c r="G29" s="141">
        <v>0</v>
      </c>
      <c r="H29" s="141">
        <v>12000</v>
      </c>
      <c r="I29" s="141">
        <v>3058</v>
      </c>
      <c r="J29" s="141">
        <v>407490</v>
      </c>
      <c r="K29" s="141">
        <v>64216</v>
      </c>
      <c r="L29" s="141">
        <v>0</v>
      </c>
      <c r="M29" s="141">
        <f t="shared" si="4"/>
        <v>2234</v>
      </c>
      <c r="N29" s="141">
        <f t="shared" si="5"/>
        <v>1993</v>
      </c>
      <c r="O29" s="141">
        <v>0</v>
      </c>
      <c r="P29" s="141">
        <v>0</v>
      </c>
      <c r="Q29" s="141">
        <v>0</v>
      </c>
      <c r="R29" s="141">
        <v>0</v>
      </c>
      <c r="S29" s="141">
        <v>411974</v>
      </c>
      <c r="T29" s="141">
        <v>1993</v>
      </c>
      <c r="U29" s="141">
        <v>241</v>
      </c>
      <c r="V29" s="141">
        <f t="shared" si="6"/>
        <v>88206</v>
      </c>
      <c r="W29" s="141">
        <f t="shared" si="7"/>
        <v>87965</v>
      </c>
      <c r="X29" s="141">
        <f t="shared" si="8"/>
        <v>6698</v>
      </c>
      <c r="Y29" s="141">
        <f t="shared" si="9"/>
        <v>0</v>
      </c>
      <c r="Z29" s="141">
        <f t="shared" si="10"/>
        <v>12000</v>
      </c>
      <c r="AA29" s="141">
        <f t="shared" si="11"/>
        <v>3058</v>
      </c>
      <c r="AB29" s="141">
        <f t="shared" si="12"/>
        <v>819464</v>
      </c>
      <c r="AC29" s="141">
        <f t="shared" si="13"/>
        <v>66209</v>
      </c>
      <c r="AD29" s="141">
        <f t="shared" si="14"/>
        <v>241</v>
      </c>
    </row>
    <row r="30" spans="1:30" ht="12" customHeight="1">
      <c r="A30" s="142" t="s">
        <v>109</v>
      </c>
      <c r="B30" s="140" t="s">
        <v>369</v>
      </c>
      <c r="C30" s="142" t="s">
        <v>375</v>
      </c>
      <c r="D30" s="141">
        <f t="shared" si="2"/>
        <v>150632</v>
      </c>
      <c r="E30" s="141">
        <f t="shared" si="3"/>
        <v>162391</v>
      </c>
      <c r="F30" s="141">
        <v>0</v>
      </c>
      <c r="G30" s="141">
        <v>0</v>
      </c>
      <c r="H30" s="141">
        <v>0</v>
      </c>
      <c r="I30" s="141">
        <v>22118</v>
      </c>
      <c r="J30" s="141">
        <v>1252470</v>
      </c>
      <c r="K30" s="141">
        <v>140273</v>
      </c>
      <c r="L30" s="141">
        <v>-11759</v>
      </c>
      <c r="M30" s="141">
        <f t="shared" si="4"/>
        <v>115951</v>
      </c>
      <c r="N30" s="141">
        <f t="shared" si="5"/>
        <v>27</v>
      </c>
      <c r="O30" s="141">
        <v>0</v>
      </c>
      <c r="P30" s="141">
        <v>0</v>
      </c>
      <c r="Q30" s="141">
        <v>0</v>
      </c>
      <c r="R30" s="141">
        <v>0</v>
      </c>
      <c r="S30" s="141">
        <v>309566</v>
      </c>
      <c r="T30" s="141">
        <v>27</v>
      </c>
      <c r="U30" s="141">
        <v>115924</v>
      </c>
      <c r="V30" s="141">
        <f t="shared" si="6"/>
        <v>266583</v>
      </c>
      <c r="W30" s="141">
        <f t="shared" si="7"/>
        <v>162418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22118</v>
      </c>
      <c r="AB30" s="141">
        <f t="shared" si="12"/>
        <v>1562036</v>
      </c>
      <c r="AC30" s="141">
        <f t="shared" si="13"/>
        <v>140300</v>
      </c>
      <c r="AD30" s="141">
        <f t="shared" si="14"/>
        <v>104165</v>
      </c>
    </row>
    <row r="31" spans="1:30" ht="12" customHeight="1">
      <c r="A31" s="142" t="s">
        <v>109</v>
      </c>
      <c r="B31" s="140" t="s">
        <v>370</v>
      </c>
      <c r="C31" s="142" t="s">
        <v>376</v>
      </c>
      <c r="D31" s="141">
        <f t="shared" si="2"/>
        <v>3061</v>
      </c>
      <c r="E31" s="141">
        <f t="shared" si="3"/>
        <v>3061</v>
      </c>
      <c r="F31" s="141">
        <v>0</v>
      </c>
      <c r="G31" s="141">
        <v>0</v>
      </c>
      <c r="H31" s="141">
        <v>0</v>
      </c>
      <c r="I31" s="141">
        <v>2944</v>
      </c>
      <c r="J31" s="141">
        <v>91998</v>
      </c>
      <c r="K31" s="141">
        <v>117</v>
      </c>
      <c r="L31" s="141">
        <v>0</v>
      </c>
      <c r="M31" s="141">
        <f t="shared" si="4"/>
        <v>0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f t="shared" si="6"/>
        <v>3061</v>
      </c>
      <c r="W31" s="141">
        <f t="shared" si="7"/>
        <v>3061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2944</v>
      </c>
      <c r="AB31" s="141">
        <f t="shared" si="12"/>
        <v>91998</v>
      </c>
      <c r="AC31" s="141">
        <f t="shared" si="13"/>
        <v>117</v>
      </c>
      <c r="AD31" s="141">
        <f t="shared" si="14"/>
        <v>0</v>
      </c>
    </row>
    <row r="32" spans="1:30" ht="12" customHeight="1">
      <c r="A32" s="142" t="s">
        <v>109</v>
      </c>
      <c r="B32" s="140" t="s">
        <v>371</v>
      </c>
      <c r="C32" s="142" t="s">
        <v>377</v>
      </c>
      <c r="D32" s="141">
        <f t="shared" si="2"/>
        <v>123517</v>
      </c>
      <c r="E32" s="141">
        <f t="shared" si="3"/>
        <v>133222</v>
      </c>
      <c r="F32" s="141">
        <v>0</v>
      </c>
      <c r="G32" s="141">
        <v>0</v>
      </c>
      <c r="H32" s="141">
        <v>0</v>
      </c>
      <c r="I32" s="141">
        <v>105655</v>
      </c>
      <c r="J32" s="141">
        <v>493886</v>
      </c>
      <c r="K32" s="141">
        <v>27567</v>
      </c>
      <c r="L32" s="141">
        <v>-9705</v>
      </c>
      <c r="M32" s="141">
        <f t="shared" si="4"/>
        <v>-3252</v>
      </c>
      <c r="N32" s="141">
        <f t="shared" si="5"/>
        <v>75</v>
      </c>
      <c r="O32" s="141">
        <v>0</v>
      </c>
      <c r="P32" s="141">
        <v>0</v>
      </c>
      <c r="Q32" s="141">
        <v>0</v>
      </c>
      <c r="R32" s="141">
        <v>0</v>
      </c>
      <c r="S32" s="141">
        <v>111174</v>
      </c>
      <c r="T32" s="141">
        <v>75</v>
      </c>
      <c r="U32" s="141">
        <v>-3327</v>
      </c>
      <c r="V32" s="141">
        <f t="shared" si="6"/>
        <v>120265</v>
      </c>
      <c r="W32" s="141">
        <f t="shared" si="7"/>
        <v>133297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105655</v>
      </c>
      <c r="AB32" s="141">
        <f t="shared" si="12"/>
        <v>605060</v>
      </c>
      <c r="AC32" s="141">
        <f t="shared" si="13"/>
        <v>27642</v>
      </c>
      <c r="AD32" s="141">
        <f t="shared" si="14"/>
        <v>-13032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384</v>
      </c>
      <c r="B7" s="140" t="s">
        <v>385</v>
      </c>
      <c r="C7" s="139" t="s">
        <v>386</v>
      </c>
      <c r="D7" s="141">
        <f aca="true" t="shared" si="0" ref="D7:AI7">SUM(D8:D32)</f>
        <v>564967</v>
      </c>
      <c r="E7" s="141">
        <f t="shared" si="0"/>
        <v>564967</v>
      </c>
      <c r="F7" s="141">
        <f t="shared" si="0"/>
        <v>0</v>
      </c>
      <c r="G7" s="141">
        <f t="shared" si="0"/>
        <v>241060</v>
      </c>
      <c r="H7" s="141">
        <f t="shared" si="0"/>
        <v>323907</v>
      </c>
      <c r="I7" s="141">
        <f t="shared" si="0"/>
        <v>0</v>
      </c>
      <c r="J7" s="141">
        <f t="shared" si="0"/>
        <v>0</v>
      </c>
      <c r="K7" s="141">
        <f t="shared" si="0"/>
        <v>415744</v>
      </c>
      <c r="L7" s="141">
        <f t="shared" si="0"/>
        <v>7585651</v>
      </c>
      <c r="M7" s="141">
        <f t="shared" si="0"/>
        <v>1052276</v>
      </c>
      <c r="N7" s="141">
        <f t="shared" si="0"/>
        <v>630583</v>
      </c>
      <c r="O7" s="141">
        <f t="shared" si="0"/>
        <v>288454</v>
      </c>
      <c r="P7" s="141">
        <f t="shared" si="0"/>
        <v>131129</v>
      </c>
      <c r="Q7" s="141">
        <f t="shared" si="0"/>
        <v>2110</v>
      </c>
      <c r="R7" s="141">
        <f t="shared" si="0"/>
        <v>1641509</v>
      </c>
      <c r="S7" s="141">
        <f t="shared" si="0"/>
        <v>235847</v>
      </c>
      <c r="T7" s="141">
        <f t="shared" si="0"/>
        <v>1365592</v>
      </c>
      <c r="U7" s="141">
        <f t="shared" si="0"/>
        <v>40070</v>
      </c>
      <c r="V7" s="141">
        <f t="shared" si="0"/>
        <v>819</v>
      </c>
      <c r="W7" s="141">
        <f t="shared" si="0"/>
        <v>4891047</v>
      </c>
      <c r="X7" s="141">
        <f t="shared" si="0"/>
        <v>2200214</v>
      </c>
      <c r="Y7" s="141">
        <f t="shared" si="0"/>
        <v>2409565</v>
      </c>
      <c r="Z7" s="141">
        <f t="shared" si="0"/>
        <v>227573</v>
      </c>
      <c r="AA7" s="141">
        <f t="shared" si="0"/>
        <v>53695</v>
      </c>
      <c r="AB7" s="141">
        <f t="shared" si="0"/>
        <v>1981559</v>
      </c>
      <c r="AC7" s="141">
        <f t="shared" si="0"/>
        <v>0</v>
      </c>
      <c r="AD7" s="141">
        <f t="shared" si="0"/>
        <v>441125</v>
      </c>
      <c r="AE7" s="141">
        <f t="shared" si="0"/>
        <v>8591743</v>
      </c>
      <c r="AF7" s="141">
        <f t="shared" si="0"/>
        <v>0</v>
      </c>
      <c r="AG7" s="141">
        <f t="shared" si="0"/>
        <v>0</v>
      </c>
      <c r="AH7" s="141">
        <f t="shared" si="0"/>
        <v>0</v>
      </c>
      <c r="AI7" s="141">
        <f t="shared" si="0"/>
        <v>0</v>
      </c>
      <c r="AJ7" s="141">
        <f aca="true" t="shared" si="1" ref="AJ7:BO7">SUM(AJ8:AJ32)</f>
        <v>0</v>
      </c>
      <c r="AK7" s="141">
        <f t="shared" si="1"/>
        <v>0</v>
      </c>
      <c r="AL7" s="141">
        <f t="shared" si="1"/>
        <v>0</v>
      </c>
      <c r="AM7" s="141">
        <f t="shared" si="1"/>
        <v>0</v>
      </c>
      <c r="AN7" s="141">
        <f t="shared" si="1"/>
        <v>1234376</v>
      </c>
      <c r="AO7" s="141">
        <f t="shared" si="1"/>
        <v>274509</v>
      </c>
      <c r="AP7" s="141">
        <f t="shared" si="1"/>
        <v>246518</v>
      </c>
      <c r="AQ7" s="141">
        <f t="shared" si="1"/>
        <v>1335</v>
      </c>
      <c r="AR7" s="141">
        <f t="shared" si="1"/>
        <v>26656</v>
      </c>
      <c r="AS7" s="141">
        <f t="shared" si="1"/>
        <v>0</v>
      </c>
      <c r="AT7" s="141">
        <f t="shared" si="1"/>
        <v>300093</v>
      </c>
      <c r="AU7" s="141">
        <f t="shared" si="1"/>
        <v>229</v>
      </c>
      <c r="AV7" s="141">
        <f t="shared" si="1"/>
        <v>299864</v>
      </c>
      <c r="AW7" s="141">
        <f t="shared" si="1"/>
        <v>0</v>
      </c>
      <c r="AX7" s="141">
        <f t="shared" si="1"/>
        <v>0</v>
      </c>
      <c r="AY7" s="141">
        <f t="shared" si="1"/>
        <v>659774</v>
      </c>
      <c r="AZ7" s="141">
        <f t="shared" si="1"/>
        <v>168226</v>
      </c>
      <c r="BA7" s="141">
        <f t="shared" si="1"/>
        <v>395866</v>
      </c>
      <c r="BB7" s="141">
        <f t="shared" si="1"/>
        <v>0</v>
      </c>
      <c r="BC7" s="141">
        <f t="shared" si="1"/>
        <v>95682</v>
      </c>
      <c r="BD7" s="141">
        <f t="shared" si="1"/>
        <v>886290</v>
      </c>
      <c r="BE7" s="141">
        <f t="shared" si="1"/>
        <v>0</v>
      </c>
      <c r="BF7" s="141">
        <f t="shared" si="1"/>
        <v>14751</v>
      </c>
      <c r="BG7" s="141">
        <f t="shared" si="1"/>
        <v>1249127</v>
      </c>
      <c r="BH7" s="141">
        <f t="shared" si="1"/>
        <v>564967</v>
      </c>
      <c r="BI7" s="141">
        <f t="shared" si="1"/>
        <v>564967</v>
      </c>
      <c r="BJ7" s="141">
        <f t="shared" si="1"/>
        <v>0</v>
      </c>
      <c r="BK7" s="141">
        <f t="shared" si="1"/>
        <v>241060</v>
      </c>
      <c r="BL7" s="141">
        <f t="shared" si="1"/>
        <v>323907</v>
      </c>
      <c r="BM7" s="141">
        <f t="shared" si="1"/>
        <v>0</v>
      </c>
      <c r="BN7" s="141">
        <f t="shared" si="1"/>
        <v>0</v>
      </c>
      <c r="BO7" s="141">
        <f t="shared" si="1"/>
        <v>415744</v>
      </c>
      <c r="BP7" s="141">
        <f aca="true" t="shared" si="2" ref="BP7:CI7">SUM(BP8:BP32)</f>
        <v>8820027</v>
      </c>
      <c r="BQ7" s="141">
        <f t="shared" si="2"/>
        <v>1326785</v>
      </c>
      <c r="BR7" s="141">
        <f t="shared" si="2"/>
        <v>877101</v>
      </c>
      <c r="BS7" s="141">
        <f t="shared" si="2"/>
        <v>289789</v>
      </c>
      <c r="BT7" s="141">
        <f t="shared" si="2"/>
        <v>157785</v>
      </c>
      <c r="BU7" s="141">
        <f t="shared" si="2"/>
        <v>2110</v>
      </c>
      <c r="BV7" s="141">
        <f t="shared" si="2"/>
        <v>1941602</v>
      </c>
      <c r="BW7" s="141">
        <f t="shared" si="2"/>
        <v>236076</v>
      </c>
      <c r="BX7" s="141">
        <f t="shared" si="2"/>
        <v>1665456</v>
      </c>
      <c r="BY7" s="141">
        <f t="shared" si="2"/>
        <v>40070</v>
      </c>
      <c r="BZ7" s="141">
        <f t="shared" si="2"/>
        <v>819</v>
      </c>
      <c r="CA7" s="141">
        <f t="shared" si="2"/>
        <v>5550821</v>
      </c>
      <c r="CB7" s="141">
        <f t="shared" si="2"/>
        <v>2368440</v>
      </c>
      <c r="CC7" s="141">
        <f t="shared" si="2"/>
        <v>2805431</v>
      </c>
      <c r="CD7" s="141">
        <f t="shared" si="2"/>
        <v>227573</v>
      </c>
      <c r="CE7" s="141">
        <f t="shared" si="2"/>
        <v>149377</v>
      </c>
      <c r="CF7" s="141">
        <f t="shared" si="2"/>
        <v>2867849</v>
      </c>
      <c r="CG7" s="141">
        <f t="shared" si="2"/>
        <v>0</v>
      </c>
      <c r="CH7" s="141">
        <f t="shared" si="2"/>
        <v>455876</v>
      </c>
      <c r="CI7" s="141">
        <f t="shared" si="2"/>
        <v>9840870</v>
      </c>
    </row>
    <row r="8" spans="1:87" ht="12" customHeight="1">
      <c r="A8" s="142" t="s">
        <v>109</v>
      </c>
      <c r="B8" s="140" t="s">
        <v>326</v>
      </c>
      <c r="C8" s="142" t="s">
        <v>345</v>
      </c>
      <c r="D8" s="141">
        <f>+SUM(E8,J8)</f>
        <v>0</v>
      </c>
      <c r="E8" s="141">
        <f>+SUM(F8:I8)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f>+SUM(M8,R8,V8,W8,AC8)</f>
        <v>1707610</v>
      </c>
      <c r="M8" s="141">
        <f>+SUM(N8:Q8)</f>
        <v>72926</v>
      </c>
      <c r="N8" s="141">
        <v>72926</v>
      </c>
      <c r="O8" s="141">
        <v>0</v>
      </c>
      <c r="P8" s="141">
        <v>0</v>
      </c>
      <c r="Q8" s="141">
        <v>0</v>
      </c>
      <c r="R8" s="141">
        <f>+SUM(S8:U8)</f>
        <v>0</v>
      </c>
      <c r="S8" s="141">
        <v>0</v>
      </c>
      <c r="T8" s="141">
        <v>0</v>
      </c>
      <c r="U8" s="141">
        <v>0</v>
      </c>
      <c r="V8" s="141">
        <v>0</v>
      </c>
      <c r="W8" s="141">
        <f>+SUM(X8:AA8)</f>
        <v>1634684</v>
      </c>
      <c r="X8" s="141">
        <v>822520</v>
      </c>
      <c r="Y8" s="141">
        <v>812164</v>
      </c>
      <c r="Z8" s="141">
        <v>0</v>
      </c>
      <c r="AA8" s="141">
        <v>0</v>
      </c>
      <c r="AB8" s="141">
        <v>395622</v>
      </c>
      <c r="AC8" s="141">
        <v>0</v>
      </c>
      <c r="AD8" s="141">
        <v>0</v>
      </c>
      <c r="AE8" s="141">
        <f>+SUM(D8,L8,AD8)</f>
        <v>1707610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99335</v>
      </c>
      <c r="AO8" s="141">
        <f>+SUM(AP8:AS8)</f>
        <v>4198</v>
      </c>
      <c r="AP8" s="141">
        <v>4198</v>
      </c>
      <c r="AQ8" s="141">
        <v>0</v>
      </c>
      <c r="AR8" s="141">
        <v>0</v>
      </c>
      <c r="AS8" s="141">
        <v>0</v>
      </c>
      <c r="AT8" s="141">
        <f>+SUM(AU8:AW8)</f>
        <v>0</v>
      </c>
      <c r="AU8" s="141">
        <v>0</v>
      </c>
      <c r="AV8" s="141">
        <v>0</v>
      </c>
      <c r="AW8" s="141">
        <v>0</v>
      </c>
      <c r="AX8" s="141">
        <v>0</v>
      </c>
      <c r="AY8" s="141">
        <f>+SUM(AZ8:BC8)</f>
        <v>95137</v>
      </c>
      <c r="AZ8" s="141">
        <v>95137</v>
      </c>
      <c r="BA8" s="141">
        <v>0</v>
      </c>
      <c r="BB8" s="141">
        <v>0</v>
      </c>
      <c r="BC8" s="141">
        <v>0</v>
      </c>
      <c r="BD8" s="141">
        <v>288768</v>
      </c>
      <c r="BE8" s="141">
        <v>0</v>
      </c>
      <c r="BF8" s="141">
        <v>0</v>
      </c>
      <c r="BG8" s="141">
        <f>+SUM(BF8,AN8,AF8)</f>
        <v>99335</v>
      </c>
      <c r="BH8" s="141">
        <f aca="true" t="shared" si="3" ref="BH8:CI8">SUM(D8,AF8)</f>
        <v>0</v>
      </c>
      <c r="BI8" s="141">
        <f t="shared" si="3"/>
        <v>0</v>
      </c>
      <c r="BJ8" s="141">
        <f t="shared" si="3"/>
        <v>0</v>
      </c>
      <c r="BK8" s="141">
        <f t="shared" si="3"/>
        <v>0</v>
      </c>
      <c r="BL8" s="141">
        <f t="shared" si="3"/>
        <v>0</v>
      </c>
      <c r="BM8" s="141">
        <f t="shared" si="3"/>
        <v>0</v>
      </c>
      <c r="BN8" s="141">
        <f t="shared" si="3"/>
        <v>0</v>
      </c>
      <c r="BO8" s="141">
        <f t="shared" si="3"/>
        <v>0</v>
      </c>
      <c r="BP8" s="141">
        <f t="shared" si="3"/>
        <v>1806945</v>
      </c>
      <c r="BQ8" s="141">
        <f t="shared" si="3"/>
        <v>77124</v>
      </c>
      <c r="BR8" s="141">
        <f t="shared" si="3"/>
        <v>77124</v>
      </c>
      <c r="BS8" s="141">
        <f t="shared" si="3"/>
        <v>0</v>
      </c>
      <c r="BT8" s="141">
        <f t="shared" si="3"/>
        <v>0</v>
      </c>
      <c r="BU8" s="141">
        <f t="shared" si="3"/>
        <v>0</v>
      </c>
      <c r="BV8" s="141">
        <f t="shared" si="3"/>
        <v>0</v>
      </c>
      <c r="BW8" s="141">
        <f t="shared" si="3"/>
        <v>0</v>
      </c>
      <c r="BX8" s="141">
        <f t="shared" si="3"/>
        <v>0</v>
      </c>
      <c r="BY8" s="141">
        <f t="shared" si="3"/>
        <v>0</v>
      </c>
      <c r="BZ8" s="141">
        <f t="shared" si="3"/>
        <v>0</v>
      </c>
      <c r="CA8" s="141">
        <f t="shared" si="3"/>
        <v>1729821</v>
      </c>
      <c r="CB8" s="141">
        <f t="shared" si="3"/>
        <v>917657</v>
      </c>
      <c r="CC8" s="141">
        <f t="shared" si="3"/>
        <v>812164</v>
      </c>
      <c r="CD8" s="141">
        <f t="shared" si="3"/>
        <v>0</v>
      </c>
      <c r="CE8" s="141">
        <f t="shared" si="3"/>
        <v>0</v>
      </c>
      <c r="CF8" s="141">
        <f t="shared" si="3"/>
        <v>684390</v>
      </c>
      <c r="CG8" s="141">
        <f t="shared" si="3"/>
        <v>0</v>
      </c>
      <c r="CH8" s="141">
        <f t="shared" si="3"/>
        <v>0</v>
      </c>
      <c r="CI8" s="141">
        <f t="shared" si="3"/>
        <v>1806945</v>
      </c>
    </row>
    <row r="9" spans="1:87" ht="12" customHeight="1">
      <c r="A9" s="142" t="s">
        <v>109</v>
      </c>
      <c r="B9" s="140" t="s">
        <v>327</v>
      </c>
      <c r="C9" s="142" t="s">
        <v>346</v>
      </c>
      <c r="D9" s="141">
        <f aca="true" t="shared" si="4" ref="D9:D32">+SUM(E9,J9)</f>
        <v>66665</v>
      </c>
      <c r="E9" s="141">
        <f aca="true" t="shared" si="5" ref="E9:E32">+SUM(F9:I9)</f>
        <v>66665</v>
      </c>
      <c r="F9" s="141">
        <v>0</v>
      </c>
      <c r="G9" s="141">
        <v>66665</v>
      </c>
      <c r="H9" s="141">
        <v>0</v>
      </c>
      <c r="I9" s="141">
        <v>0</v>
      </c>
      <c r="J9" s="141">
        <v>0</v>
      </c>
      <c r="K9" s="141">
        <v>209302</v>
      </c>
      <c r="L9" s="141">
        <f aca="true" t="shared" si="6" ref="L9:L32">+SUM(M9,R9,V9,W9,AC9)</f>
        <v>1878561</v>
      </c>
      <c r="M9" s="141">
        <f aca="true" t="shared" si="7" ref="M9:M32">+SUM(N9:Q9)</f>
        <v>370578</v>
      </c>
      <c r="N9" s="141">
        <v>131718</v>
      </c>
      <c r="O9" s="141">
        <v>223371</v>
      </c>
      <c r="P9" s="141">
        <v>15489</v>
      </c>
      <c r="Q9" s="141">
        <v>0</v>
      </c>
      <c r="R9" s="141">
        <f aca="true" t="shared" si="8" ref="R9:R32">+SUM(S9:U9)</f>
        <v>258906</v>
      </c>
      <c r="S9" s="141">
        <v>18463</v>
      </c>
      <c r="T9" s="141">
        <v>240443</v>
      </c>
      <c r="U9" s="141">
        <v>0</v>
      </c>
      <c r="V9" s="141">
        <v>0</v>
      </c>
      <c r="W9" s="141">
        <f aca="true" t="shared" si="9" ref="W9:W32">+SUM(X9:AA9)</f>
        <v>1249077</v>
      </c>
      <c r="X9" s="141">
        <v>503969</v>
      </c>
      <c r="Y9" s="141">
        <v>721155</v>
      </c>
      <c r="Z9" s="141">
        <v>0</v>
      </c>
      <c r="AA9" s="141">
        <v>23953</v>
      </c>
      <c r="AB9" s="141">
        <v>449982</v>
      </c>
      <c r="AC9" s="141">
        <v>0</v>
      </c>
      <c r="AD9" s="141">
        <v>357849</v>
      </c>
      <c r="AE9" s="141">
        <f aca="true" t="shared" si="10" ref="AE9:AE32">+SUM(D9,L9,AD9)</f>
        <v>2303075</v>
      </c>
      <c r="AF9" s="141">
        <f aca="true" t="shared" si="11" ref="AF9:AF32">+SUM(AG9,AL9)</f>
        <v>0</v>
      </c>
      <c r="AG9" s="141">
        <f aca="true" t="shared" si="12" ref="AG9:AG32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32">+SUM(AO9,AT9,AX9,AY9,BE9)</f>
        <v>2141</v>
      </c>
      <c r="AO9" s="141">
        <f aca="true" t="shared" si="14" ref="AO9:AO32">+SUM(AP9:AS9)</f>
        <v>1335</v>
      </c>
      <c r="AP9" s="141">
        <v>0</v>
      </c>
      <c r="AQ9" s="141">
        <v>1335</v>
      </c>
      <c r="AR9" s="141">
        <v>0</v>
      </c>
      <c r="AS9" s="141">
        <v>0</v>
      </c>
      <c r="AT9" s="141">
        <f aca="true" t="shared" si="15" ref="AT9:AT32">+SUM(AU9:AW9)</f>
        <v>229</v>
      </c>
      <c r="AU9" s="141">
        <v>229</v>
      </c>
      <c r="AV9" s="141">
        <v>0</v>
      </c>
      <c r="AW9" s="141">
        <v>0</v>
      </c>
      <c r="AX9" s="141">
        <v>0</v>
      </c>
      <c r="AY9" s="141">
        <f aca="true" t="shared" si="16" ref="AY9:AY32">+SUM(AZ9:BC9)</f>
        <v>577</v>
      </c>
      <c r="AZ9" s="141">
        <v>0</v>
      </c>
      <c r="BA9" s="141">
        <v>0</v>
      </c>
      <c r="BB9" s="141">
        <v>0</v>
      </c>
      <c r="BC9" s="141">
        <v>577</v>
      </c>
      <c r="BD9" s="141">
        <v>201087</v>
      </c>
      <c r="BE9" s="141">
        <v>0</v>
      </c>
      <c r="BF9" s="141">
        <v>393</v>
      </c>
      <c r="BG9" s="141">
        <f aca="true" t="shared" si="17" ref="BG9:BG32">+SUM(BF9,AN9,AF9)</f>
        <v>2534</v>
      </c>
      <c r="BH9" s="141">
        <f aca="true" t="shared" si="18" ref="BH9:BH32">SUM(D9,AF9)</f>
        <v>66665</v>
      </c>
      <c r="BI9" s="141">
        <f aca="true" t="shared" si="19" ref="BI9:BI32">SUM(E9,AG9)</f>
        <v>66665</v>
      </c>
      <c r="BJ9" s="141">
        <f aca="true" t="shared" si="20" ref="BJ9:BJ32">SUM(F9,AH9)</f>
        <v>0</v>
      </c>
      <c r="BK9" s="141">
        <f aca="true" t="shared" si="21" ref="BK9:BK32">SUM(G9,AI9)</f>
        <v>66665</v>
      </c>
      <c r="BL9" s="141">
        <f aca="true" t="shared" si="22" ref="BL9:BL32">SUM(H9,AJ9)</f>
        <v>0</v>
      </c>
      <c r="BM9" s="141">
        <f aca="true" t="shared" si="23" ref="BM9:BM32">SUM(I9,AK9)</f>
        <v>0</v>
      </c>
      <c r="BN9" s="141">
        <f aca="true" t="shared" si="24" ref="BN9:BN32">SUM(J9,AL9)</f>
        <v>0</v>
      </c>
      <c r="BO9" s="141">
        <f aca="true" t="shared" si="25" ref="BO9:BO32">SUM(K9,AM9)</f>
        <v>209302</v>
      </c>
      <c r="BP9" s="141">
        <f aca="true" t="shared" si="26" ref="BP9:BP32">SUM(L9,AN9)</f>
        <v>1880702</v>
      </c>
      <c r="BQ9" s="141">
        <f aca="true" t="shared" si="27" ref="BQ9:BQ32">SUM(M9,AO9)</f>
        <v>371913</v>
      </c>
      <c r="BR9" s="141">
        <f aca="true" t="shared" si="28" ref="BR9:BR32">SUM(N9,AP9)</f>
        <v>131718</v>
      </c>
      <c r="BS9" s="141">
        <f aca="true" t="shared" si="29" ref="BS9:BS32">SUM(O9,AQ9)</f>
        <v>224706</v>
      </c>
      <c r="BT9" s="141">
        <f aca="true" t="shared" si="30" ref="BT9:BT32">SUM(P9,AR9)</f>
        <v>15489</v>
      </c>
      <c r="BU9" s="141">
        <f aca="true" t="shared" si="31" ref="BU9:BU32">SUM(Q9,AS9)</f>
        <v>0</v>
      </c>
      <c r="BV9" s="141">
        <f aca="true" t="shared" si="32" ref="BV9:BV32">SUM(R9,AT9)</f>
        <v>259135</v>
      </c>
      <c r="BW9" s="141">
        <f aca="true" t="shared" si="33" ref="BW9:BW32">SUM(S9,AU9)</f>
        <v>18692</v>
      </c>
      <c r="BX9" s="141">
        <f aca="true" t="shared" si="34" ref="BX9:BX32">SUM(T9,AV9)</f>
        <v>240443</v>
      </c>
      <c r="BY9" s="141">
        <f aca="true" t="shared" si="35" ref="BY9:BY32">SUM(U9,AW9)</f>
        <v>0</v>
      </c>
      <c r="BZ9" s="141">
        <f aca="true" t="shared" si="36" ref="BZ9:BZ32">SUM(V9,AX9)</f>
        <v>0</v>
      </c>
      <c r="CA9" s="141">
        <f aca="true" t="shared" si="37" ref="CA9:CA32">SUM(W9,AY9)</f>
        <v>1249654</v>
      </c>
      <c r="CB9" s="141">
        <f aca="true" t="shared" si="38" ref="CB9:CB32">SUM(X9,AZ9)</f>
        <v>503969</v>
      </c>
      <c r="CC9" s="141">
        <f aca="true" t="shared" si="39" ref="CC9:CC32">SUM(Y9,BA9)</f>
        <v>721155</v>
      </c>
      <c r="CD9" s="141">
        <f aca="true" t="shared" si="40" ref="CD9:CD32">SUM(Z9,BB9)</f>
        <v>0</v>
      </c>
      <c r="CE9" s="141">
        <f aca="true" t="shared" si="41" ref="CE9:CE32">SUM(AA9,BC9)</f>
        <v>24530</v>
      </c>
      <c r="CF9" s="141">
        <f aca="true" t="shared" si="42" ref="CF9:CF32">SUM(AB9,BD9)</f>
        <v>651069</v>
      </c>
      <c r="CG9" s="141">
        <f aca="true" t="shared" si="43" ref="CG9:CG32">SUM(AC9,BE9)</f>
        <v>0</v>
      </c>
      <c r="CH9" s="141">
        <f aca="true" t="shared" si="44" ref="CH9:CH32">SUM(AD9,BF9)</f>
        <v>358242</v>
      </c>
      <c r="CI9" s="141">
        <f aca="true" t="shared" si="45" ref="CI9:CI32">SUM(AE9,BG9)</f>
        <v>2305609</v>
      </c>
    </row>
    <row r="10" spans="1:87" ht="12" customHeight="1">
      <c r="A10" s="142" t="s">
        <v>109</v>
      </c>
      <c r="B10" s="140" t="s">
        <v>328</v>
      </c>
      <c r="C10" s="142" t="s">
        <v>347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220513</v>
      </c>
      <c r="M10" s="141">
        <f t="shared" si="7"/>
        <v>22107</v>
      </c>
      <c r="N10" s="141">
        <v>22107</v>
      </c>
      <c r="O10" s="141">
        <v>0</v>
      </c>
      <c r="P10" s="141">
        <v>0</v>
      </c>
      <c r="Q10" s="141">
        <v>0</v>
      </c>
      <c r="R10" s="141">
        <f t="shared" si="8"/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f t="shared" si="9"/>
        <v>198406</v>
      </c>
      <c r="X10" s="141">
        <v>192192</v>
      </c>
      <c r="Y10" s="141">
        <v>6214</v>
      </c>
      <c r="Z10" s="141">
        <v>0</v>
      </c>
      <c r="AA10" s="141">
        <v>0</v>
      </c>
      <c r="AB10" s="141">
        <v>237019</v>
      </c>
      <c r="AC10" s="141">
        <v>0</v>
      </c>
      <c r="AD10" s="141">
        <v>27807</v>
      </c>
      <c r="AE10" s="141">
        <f t="shared" si="10"/>
        <v>248320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44066</v>
      </c>
      <c r="AO10" s="141">
        <f t="shared" si="14"/>
        <v>7368</v>
      </c>
      <c r="AP10" s="141">
        <v>7368</v>
      </c>
      <c r="AQ10" s="141">
        <v>0</v>
      </c>
      <c r="AR10" s="141">
        <v>0</v>
      </c>
      <c r="AS10" s="141">
        <v>0</v>
      </c>
      <c r="AT10" s="141">
        <f t="shared" si="15"/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f t="shared" si="16"/>
        <v>36698</v>
      </c>
      <c r="AZ10" s="141">
        <v>36698</v>
      </c>
      <c r="BA10" s="141">
        <v>0</v>
      </c>
      <c r="BB10" s="141">
        <v>0</v>
      </c>
      <c r="BC10" s="141">
        <v>0</v>
      </c>
      <c r="BD10" s="141">
        <v>40496</v>
      </c>
      <c r="BE10" s="141">
        <v>0</v>
      </c>
      <c r="BF10" s="141">
        <v>1138</v>
      </c>
      <c r="BG10" s="141">
        <f t="shared" si="17"/>
        <v>45204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264579</v>
      </c>
      <c r="BQ10" s="141">
        <f t="shared" si="27"/>
        <v>29475</v>
      </c>
      <c r="BR10" s="141">
        <f t="shared" si="28"/>
        <v>29475</v>
      </c>
      <c r="BS10" s="141">
        <f t="shared" si="29"/>
        <v>0</v>
      </c>
      <c r="BT10" s="141">
        <f t="shared" si="30"/>
        <v>0</v>
      </c>
      <c r="BU10" s="141">
        <f t="shared" si="31"/>
        <v>0</v>
      </c>
      <c r="BV10" s="141">
        <f t="shared" si="32"/>
        <v>0</v>
      </c>
      <c r="BW10" s="141">
        <f t="shared" si="33"/>
        <v>0</v>
      </c>
      <c r="BX10" s="141">
        <f t="shared" si="34"/>
        <v>0</v>
      </c>
      <c r="BY10" s="141">
        <f t="shared" si="35"/>
        <v>0</v>
      </c>
      <c r="BZ10" s="141">
        <f t="shared" si="36"/>
        <v>0</v>
      </c>
      <c r="CA10" s="141">
        <f t="shared" si="37"/>
        <v>235104</v>
      </c>
      <c r="CB10" s="141">
        <f t="shared" si="38"/>
        <v>228890</v>
      </c>
      <c r="CC10" s="141">
        <f t="shared" si="39"/>
        <v>6214</v>
      </c>
      <c r="CD10" s="141">
        <f t="shared" si="40"/>
        <v>0</v>
      </c>
      <c r="CE10" s="141">
        <f t="shared" si="41"/>
        <v>0</v>
      </c>
      <c r="CF10" s="141">
        <f t="shared" si="42"/>
        <v>277515</v>
      </c>
      <c r="CG10" s="141">
        <f t="shared" si="43"/>
        <v>0</v>
      </c>
      <c r="CH10" s="141">
        <f t="shared" si="44"/>
        <v>28945</v>
      </c>
      <c r="CI10" s="141">
        <f t="shared" si="45"/>
        <v>293524</v>
      </c>
    </row>
    <row r="11" spans="1:87" ht="12" customHeight="1">
      <c r="A11" s="142" t="s">
        <v>109</v>
      </c>
      <c r="B11" s="140" t="s">
        <v>329</v>
      </c>
      <c r="C11" s="142" t="s">
        <v>348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27223</v>
      </c>
      <c r="L11" s="141">
        <f t="shared" si="6"/>
        <v>489977</v>
      </c>
      <c r="M11" s="141">
        <f t="shared" si="7"/>
        <v>198057</v>
      </c>
      <c r="N11" s="141">
        <v>88363</v>
      </c>
      <c r="O11" s="141">
        <v>65083</v>
      </c>
      <c r="P11" s="141">
        <v>44611</v>
      </c>
      <c r="Q11" s="141">
        <v>0</v>
      </c>
      <c r="R11" s="141">
        <f t="shared" si="8"/>
        <v>108212</v>
      </c>
      <c r="S11" s="141">
        <v>13010</v>
      </c>
      <c r="T11" s="141">
        <v>95202</v>
      </c>
      <c r="U11" s="141">
        <v>0</v>
      </c>
      <c r="V11" s="141">
        <v>819</v>
      </c>
      <c r="W11" s="141">
        <f t="shared" si="9"/>
        <v>182889</v>
      </c>
      <c r="X11" s="141">
        <v>109679</v>
      </c>
      <c r="Y11" s="141">
        <v>73210</v>
      </c>
      <c r="Z11" s="141">
        <v>0</v>
      </c>
      <c r="AA11" s="141">
        <v>0</v>
      </c>
      <c r="AB11" s="141">
        <v>128368</v>
      </c>
      <c r="AC11" s="141">
        <v>0</v>
      </c>
      <c r="AD11" s="141">
        <v>1912</v>
      </c>
      <c r="AE11" s="141">
        <f t="shared" si="10"/>
        <v>491889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78511</v>
      </c>
      <c r="AO11" s="141">
        <f t="shared" si="14"/>
        <v>36262</v>
      </c>
      <c r="AP11" s="141">
        <v>22789</v>
      </c>
      <c r="AQ11" s="141">
        <v>0</v>
      </c>
      <c r="AR11" s="141">
        <v>13473</v>
      </c>
      <c r="AS11" s="141">
        <v>0</v>
      </c>
      <c r="AT11" s="141">
        <f t="shared" si="15"/>
        <v>24786</v>
      </c>
      <c r="AU11" s="141">
        <v>0</v>
      </c>
      <c r="AV11" s="141">
        <v>24786</v>
      </c>
      <c r="AW11" s="141">
        <v>0</v>
      </c>
      <c r="AX11" s="141">
        <v>0</v>
      </c>
      <c r="AY11" s="141">
        <f t="shared" si="16"/>
        <v>17463</v>
      </c>
      <c r="AZ11" s="141">
        <v>2294</v>
      </c>
      <c r="BA11" s="141">
        <v>15169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f t="shared" si="17"/>
        <v>78511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27223</v>
      </c>
      <c r="BP11" s="141">
        <f t="shared" si="26"/>
        <v>568488</v>
      </c>
      <c r="BQ11" s="141">
        <f t="shared" si="27"/>
        <v>234319</v>
      </c>
      <c r="BR11" s="141">
        <f t="shared" si="28"/>
        <v>111152</v>
      </c>
      <c r="BS11" s="141">
        <f t="shared" si="29"/>
        <v>65083</v>
      </c>
      <c r="BT11" s="141">
        <f t="shared" si="30"/>
        <v>58084</v>
      </c>
      <c r="BU11" s="141">
        <f t="shared" si="31"/>
        <v>0</v>
      </c>
      <c r="BV11" s="141">
        <f t="shared" si="32"/>
        <v>132998</v>
      </c>
      <c r="BW11" s="141">
        <f t="shared" si="33"/>
        <v>13010</v>
      </c>
      <c r="BX11" s="141">
        <f t="shared" si="34"/>
        <v>119988</v>
      </c>
      <c r="BY11" s="141">
        <f t="shared" si="35"/>
        <v>0</v>
      </c>
      <c r="BZ11" s="141">
        <f t="shared" si="36"/>
        <v>819</v>
      </c>
      <c r="CA11" s="141">
        <f t="shared" si="37"/>
        <v>200352</v>
      </c>
      <c r="CB11" s="141">
        <f t="shared" si="38"/>
        <v>111973</v>
      </c>
      <c r="CC11" s="141">
        <f t="shared" si="39"/>
        <v>88379</v>
      </c>
      <c r="CD11" s="141">
        <f t="shared" si="40"/>
        <v>0</v>
      </c>
      <c r="CE11" s="141">
        <f t="shared" si="41"/>
        <v>0</v>
      </c>
      <c r="CF11" s="141">
        <f t="shared" si="42"/>
        <v>128368</v>
      </c>
      <c r="CG11" s="141">
        <f t="shared" si="43"/>
        <v>0</v>
      </c>
      <c r="CH11" s="141">
        <f t="shared" si="44"/>
        <v>1912</v>
      </c>
      <c r="CI11" s="141">
        <f t="shared" si="45"/>
        <v>570400</v>
      </c>
    </row>
    <row r="12" spans="1:87" ht="12" customHeight="1">
      <c r="A12" s="142" t="s">
        <v>109</v>
      </c>
      <c r="B12" s="140" t="s">
        <v>330</v>
      </c>
      <c r="C12" s="142" t="s">
        <v>349</v>
      </c>
      <c r="D12" s="141">
        <f t="shared" si="4"/>
        <v>6605</v>
      </c>
      <c r="E12" s="141">
        <f t="shared" si="5"/>
        <v>6605</v>
      </c>
      <c r="F12" s="141">
        <v>0</v>
      </c>
      <c r="G12" s="141">
        <v>6605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107113</v>
      </c>
      <c r="M12" s="141">
        <f t="shared" si="7"/>
        <v>17045</v>
      </c>
      <c r="N12" s="141">
        <v>17045</v>
      </c>
      <c r="O12" s="141">
        <v>0</v>
      </c>
      <c r="P12" s="141">
        <v>0</v>
      </c>
      <c r="Q12" s="141">
        <v>0</v>
      </c>
      <c r="R12" s="141">
        <f t="shared" si="8"/>
        <v>337</v>
      </c>
      <c r="S12" s="141">
        <v>0</v>
      </c>
      <c r="T12" s="141">
        <v>307</v>
      </c>
      <c r="U12" s="141">
        <v>30</v>
      </c>
      <c r="V12" s="141">
        <v>0</v>
      </c>
      <c r="W12" s="141">
        <f t="shared" si="9"/>
        <v>89731</v>
      </c>
      <c r="X12" s="141">
        <v>49625</v>
      </c>
      <c r="Y12" s="141">
        <v>39365</v>
      </c>
      <c r="Z12" s="141">
        <v>64</v>
      </c>
      <c r="AA12" s="141">
        <v>677</v>
      </c>
      <c r="AB12" s="141">
        <v>20191</v>
      </c>
      <c r="AC12" s="141">
        <v>0</v>
      </c>
      <c r="AD12" s="141">
        <v>5958</v>
      </c>
      <c r="AE12" s="141">
        <f t="shared" si="10"/>
        <v>119676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15</v>
      </c>
      <c r="AO12" s="141">
        <f t="shared" si="14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5"/>
        <v>15</v>
      </c>
      <c r="AU12" s="141">
        <v>0</v>
      </c>
      <c r="AV12" s="141">
        <v>15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34797</v>
      </c>
      <c r="BE12" s="141">
        <v>0</v>
      </c>
      <c r="BF12" s="141">
        <v>0</v>
      </c>
      <c r="BG12" s="141">
        <f t="shared" si="17"/>
        <v>15</v>
      </c>
      <c r="BH12" s="141">
        <f t="shared" si="18"/>
        <v>6605</v>
      </c>
      <c r="BI12" s="141">
        <f t="shared" si="19"/>
        <v>6605</v>
      </c>
      <c r="BJ12" s="141">
        <f t="shared" si="20"/>
        <v>0</v>
      </c>
      <c r="BK12" s="141">
        <f t="shared" si="21"/>
        <v>6605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107128</v>
      </c>
      <c r="BQ12" s="141">
        <f t="shared" si="27"/>
        <v>17045</v>
      </c>
      <c r="BR12" s="141">
        <f t="shared" si="28"/>
        <v>17045</v>
      </c>
      <c r="BS12" s="141">
        <f t="shared" si="29"/>
        <v>0</v>
      </c>
      <c r="BT12" s="141">
        <f t="shared" si="30"/>
        <v>0</v>
      </c>
      <c r="BU12" s="141">
        <f t="shared" si="31"/>
        <v>0</v>
      </c>
      <c r="BV12" s="141">
        <f t="shared" si="32"/>
        <v>352</v>
      </c>
      <c r="BW12" s="141">
        <f t="shared" si="33"/>
        <v>0</v>
      </c>
      <c r="BX12" s="141">
        <f t="shared" si="34"/>
        <v>322</v>
      </c>
      <c r="BY12" s="141">
        <f t="shared" si="35"/>
        <v>30</v>
      </c>
      <c r="BZ12" s="141">
        <f t="shared" si="36"/>
        <v>0</v>
      </c>
      <c r="CA12" s="141">
        <f t="shared" si="37"/>
        <v>89731</v>
      </c>
      <c r="CB12" s="141">
        <f t="shared" si="38"/>
        <v>49625</v>
      </c>
      <c r="CC12" s="141">
        <f t="shared" si="39"/>
        <v>39365</v>
      </c>
      <c r="CD12" s="141">
        <f t="shared" si="40"/>
        <v>64</v>
      </c>
      <c r="CE12" s="141">
        <f t="shared" si="41"/>
        <v>677</v>
      </c>
      <c r="CF12" s="141">
        <f t="shared" si="42"/>
        <v>54988</v>
      </c>
      <c r="CG12" s="141">
        <f t="shared" si="43"/>
        <v>0</v>
      </c>
      <c r="CH12" s="141">
        <f t="shared" si="44"/>
        <v>5958</v>
      </c>
      <c r="CI12" s="141">
        <f t="shared" si="45"/>
        <v>119691</v>
      </c>
    </row>
    <row r="13" spans="1:87" ht="12" customHeight="1">
      <c r="A13" s="142" t="s">
        <v>109</v>
      </c>
      <c r="B13" s="140" t="s">
        <v>331</v>
      </c>
      <c r="C13" s="142" t="s">
        <v>350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46509</v>
      </c>
      <c r="M13" s="141">
        <f t="shared" si="7"/>
        <v>5610</v>
      </c>
      <c r="N13" s="141">
        <v>5610</v>
      </c>
      <c r="O13" s="141">
        <v>0</v>
      </c>
      <c r="P13" s="141">
        <v>0</v>
      </c>
      <c r="Q13" s="141">
        <v>0</v>
      </c>
      <c r="R13" s="141">
        <f t="shared" si="8"/>
        <v>40899</v>
      </c>
      <c r="S13" s="141">
        <v>40899</v>
      </c>
      <c r="T13" s="141">
        <v>0</v>
      </c>
      <c r="U13" s="141">
        <v>0</v>
      </c>
      <c r="V13" s="141">
        <v>0</v>
      </c>
      <c r="W13" s="141">
        <f t="shared" si="9"/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11481</v>
      </c>
      <c r="AC13" s="141">
        <v>0</v>
      </c>
      <c r="AD13" s="141">
        <v>0</v>
      </c>
      <c r="AE13" s="141">
        <f t="shared" si="10"/>
        <v>46509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623</v>
      </c>
      <c r="AO13" s="141">
        <f t="shared" si="14"/>
        <v>623</v>
      </c>
      <c r="AP13" s="141">
        <v>623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7869</v>
      </c>
      <c r="BE13" s="141">
        <v>0</v>
      </c>
      <c r="BF13" s="141">
        <v>0</v>
      </c>
      <c r="BG13" s="141">
        <f t="shared" si="17"/>
        <v>623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47132</v>
      </c>
      <c r="BQ13" s="141">
        <f t="shared" si="27"/>
        <v>6233</v>
      </c>
      <c r="BR13" s="141">
        <f t="shared" si="28"/>
        <v>6233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40899</v>
      </c>
      <c r="BW13" s="141">
        <f t="shared" si="33"/>
        <v>40899</v>
      </c>
      <c r="BX13" s="141">
        <f t="shared" si="34"/>
        <v>0</v>
      </c>
      <c r="BY13" s="141">
        <f t="shared" si="35"/>
        <v>0</v>
      </c>
      <c r="BZ13" s="141">
        <f t="shared" si="36"/>
        <v>0</v>
      </c>
      <c r="CA13" s="141">
        <f t="shared" si="37"/>
        <v>0</v>
      </c>
      <c r="CB13" s="141">
        <f t="shared" si="38"/>
        <v>0</v>
      </c>
      <c r="CC13" s="141">
        <f t="shared" si="39"/>
        <v>0</v>
      </c>
      <c r="CD13" s="141">
        <f t="shared" si="40"/>
        <v>0</v>
      </c>
      <c r="CE13" s="141">
        <f t="shared" si="41"/>
        <v>0</v>
      </c>
      <c r="CF13" s="141">
        <f t="shared" si="42"/>
        <v>19350</v>
      </c>
      <c r="CG13" s="141">
        <f t="shared" si="43"/>
        <v>0</v>
      </c>
      <c r="CH13" s="141">
        <f t="shared" si="44"/>
        <v>0</v>
      </c>
      <c r="CI13" s="141">
        <f t="shared" si="45"/>
        <v>47132</v>
      </c>
    </row>
    <row r="14" spans="1:87" ht="12" customHeight="1">
      <c r="A14" s="142" t="s">
        <v>109</v>
      </c>
      <c r="B14" s="140" t="s">
        <v>332</v>
      </c>
      <c r="C14" s="142" t="s">
        <v>351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76780</v>
      </c>
      <c r="M14" s="141">
        <f t="shared" si="7"/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f t="shared" si="8"/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f t="shared" si="9"/>
        <v>76780</v>
      </c>
      <c r="X14" s="141">
        <v>76780</v>
      </c>
      <c r="Y14" s="141">
        <v>0</v>
      </c>
      <c r="Z14" s="141">
        <v>0</v>
      </c>
      <c r="AA14" s="141">
        <v>0</v>
      </c>
      <c r="AB14" s="141">
        <v>23076</v>
      </c>
      <c r="AC14" s="141">
        <v>0</v>
      </c>
      <c r="AD14" s="141">
        <v>2391</v>
      </c>
      <c r="AE14" s="141">
        <f t="shared" si="10"/>
        <v>79171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29637</v>
      </c>
      <c r="BE14" s="141">
        <v>0</v>
      </c>
      <c r="BF14" s="141">
        <v>43</v>
      </c>
      <c r="BG14" s="141">
        <f t="shared" si="17"/>
        <v>43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76780</v>
      </c>
      <c r="BQ14" s="141">
        <f t="shared" si="27"/>
        <v>0</v>
      </c>
      <c r="BR14" s="141">
        <f t="shared" si="28"/>
        <v>0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0</v>
      </c>
      <c r="BW14" s="141">
        <f t="shared" si="33"/>
        <v>0</v>
      </c>
      <c r="BX14" s="141">
        <f t="shared" si="34"/>
        <v>0</v>
      </c>
      <c r="BY14" s="141">
        <f t="shared" si="35"/>
        <v>0</v>
      </c>
      <c r="BZ14" s="141">
        <f t="shared" si="36"/>
        <v>0</v>
      </c>
      <c r="CA14" s="141">
        <f t="shared" si="37"/>
        <v>76780</v>
      </c>
      <c r="CB14" s="141">
        <f t="shared" si="38"/>
        <v>76780</v>
      </c>
      <c r="CC14" s="141">
        <f t="shared" si="39"/>
        <v>0</v>
      </c>
      <c r="CD14" s="141">
        <f t="shared" si="40"/>
        <v>0</v>
      </c>
      <c r="CE14" s="141">
        <f t="shared" si="41"/>
        <v>0</v>
      </c>
      <c r="CF14" s="141">
        <f t="shared" si="42"/>
        <v>52713</v>
      </c>
      <c r="CG14" s="141">
        <f t="shared" si="43"/>
        <v>0</v>
      </c>
      <c r="CH14" s="141">
        <f t="shared" si="44"/>
        <v>2434</v>
      </c>
      <c r="CI14" s="141">
        <f t="shared" si="45"/>
        <v>79214</v>
      </c>
    </row>
    <row r="15" spans="1:87" ht="12" customHeight="1">
      <c r="A15" s="142" t="s">
        <v>109</v>
      </c>
      <c r="B15" s="140" t="s">
        <v>333</v>
      </c>
      <c r="C15" s="142" t="s">
        <v>352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148315</v>
      </c>
      <c r="M15" s="141">
        <f t="shared" si="7"/>
        <v>2500</v>
      </c>
      <c r="N15" s="141">
        <v>2500</v>
      </c>
      <c r="O15" s="141">
        <v>0</v>
      </c>
      <c r="P15" s="141">
        <v>0</v>
      </c>
      <c r="Q15" s="141">
        <v>0</v>
      </c>
      <c r="R15" s="141">
        <f t="shared" si="8"/>
        <v>145815</v>
      </c>
      <c r="S15" s="141">
        <v>145815</v>
      </c>
      <c r="T15" s="141">
        <v>0</v>
      </c>
      <c r="U15" s="141">
        <v>0</v>
      </c>
      <c r="V15" s="141">
        <v>0</v>
      </c>
      <c r="W15" s="141">
        <f t="shared" si="9"/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49115</v>
      </c>
      <c r="AC15" s="141">
        <v>0</v>
      </c>
      <c r="AD15" s="141">
        <v>0</v>
      </c>
      <c r="AE15" s="141">
        <f t="shared" si="10"/>
        <v>148315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2500</v>
      </c>
      <c r="AO15" s="141">
        <f t="shared" si="14"/>
        <v>2500</v>
      </c>
      <c r="AP15" s="141">
        <v>2500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50903</v>
      </c>
      <c r="BE15" s="141">
        <v>0</v>
      </c>
      <c r="BF15" s="141">
        <v>7</v>
      </c>
      <c r="BG15" s="141">
        <f t="shared" si="17"/>
        <v>2507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150815</v>
      </c>
      <c r="BQ15" s="141">
        <f t="shared" si="27"/>
        <v>5000</v>
      </c>
      <c r="BR15" s="141">
        <f t="shared" si="28"/>
        <v>5000</v>
      </c>
      <c r="BS15" s="141">
        <f t="shared" si="29"/>
        <v>0</v>
      </c>
      <c r="BT15" s="141">
        <f t="shared" si="30"/>
        <v>0</v>
      </c>
      <c r="BU15" s="141">
        <f t="shared" si="31"/>
        <v>0</v>
      </c>
      <c r="BV15" s="141">
        <f t="shared" si="32"/>
        <v>145815</v>
      </c>
      <c r="BW15" s="141">
        <f t="shared" si="33"/>
        <v>145815</v>
      </c>
      <c r="BX15" s="141">
        <f t="shared" si="34"/>
        <v>0</v>
      </c>
      <c r="BY15" s="141">
        <f t="shared" si="35"/>
        <v>0</v>
      </c>
      <c r="BZ15" s="141">
        <f t="shared" si="36"/>
        <v>0</v>
      </c>
      <c r="CA15" s="141">
        <f t="shared" si="37"/>
        <v>0</v>
      </c>
      <c r="CB15" s="141">
        <f t="shared" si="38"/>
        <v>0</v>
      </c>
      <c r="CC15" s="141">
        <f t="shared" si="39"/>
        <v>0</v>
      </c>
      <c r="CD15" s="141">
        <f t="shared" si="40"/>
        <v>0</v>
      </c>
      <c r="CE15" s="141">
        <f t="shared" si="41"/>
        <v>0</v>
      </c>
      <c r="CF15" s="141">
        <f t="shared" si="42"/>
        <v>100018</v>
      </c>
      <c r="CG15" s="141">
        <f t="shared" si="43"/>
        <v>0</v>
      </c>
      <c r="CH15" s="141">
        <f t="shared" si="44"/>
        <v>7</v>
      </c>
      <c r="CI15" s="141">
        <f t="shared" si="45"/>
        <v>150822</v>
      </c>
    </row>
    <row r="16" spans="1:87" ht="12" customHeight="1">
      <c r="A16" s="142" t="s">
        <v>109</v>
      </c>
      <c r="B16" s="140" t="s">
        <v>334</v>
      </c>
      <c r="C16" s="142" t="s">
        <v>353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50074</v>
      </c>
      <c r="M16" s="141">
        <f t="shared" si="7"/>
        <v>4802</v>
      </c>
      <c r="N16" s="141">
        <v>4802</v>
      </c>
      <c r="O16" s="141">
        <v>0</v>
      </c>
      <c r="P16" s="141">
        <v>0</v>
      </c>
      <c r="Q16" s="141">
        <v>0</v>
      </c>
      <c r="R16" s="141">
        <f t="shared" si="8"/>
        <v>169</v>
      </c>
      <c r="S16" s="141">
        <v>169</v>
      </c>
      <c r="T16" s="141">
        <v>0</v>
      </c>
      <c r="U16" s="141">
        <v>0</v>
      </c>
      <c r="V16" s="141">
        <v>0</v>
      </c>
      <c r="W16" s="141">
        <f t="shared" si="9"/>
        <v>45103</v>
      </c>
      <c r="X16" s="141">
        <v>43547</v>
      </c>
      <c r="Y16" s="141">
        <v>0</v>
      </c>
      <c r="Z16" s="141">
        <v>1556</v>
      </c>
      <c r="AA16" s="141">
        <v>0</v>
      </c>
      <c r="AB16" s="141">
        <v>26179</v>
      </c>
      <c r="AC16" s="141">
        <v>0</v>
      </c>
      <c r="AD16" s="141">
        <v>4270</v>
      </c>
      <c r="AE16" s="141">
        <f t="shared" si="10"/>
        <v>54344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7414</v>
      </c>
      <c r="BE16" s="141">
        <v>0</v>
      </c>
      <c r="BF16" s="141">
        <v>0</v>
      </c>
      <c r="BG16" s="141">
        <f t="shared" si="17"/>
        <v>0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50074</v>
      </c>
      <c r="BQ16" s="141">
        <f t="shared" si="27"/>
        <v>4802</v>
      </c>
      <c r="BR16" s="141">
        <f t="shared" si="28"/>
        <v>4802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169</v>
      </c>
      <c r="BW16" s="141">
        <f t="shared" si="33"/>
        <v>169</v>
      </c>
      <c r="BX16" s="141">
        <f t="shared" si="34"/>
        <v>0</v>
      </c>
      <c r="BY16" s="141">
        <f t="shared" si="35"/>
        <v>0</v>
      </c>
      <c r="BZ16" s="141">
        <f t="shared" si="36"/>
        <v>0</v>
      </c>
      <c r="CA16" s="141">
        <f t="shared" si="37"/>
        <v>45103</v>
      </c>
      <c r="CB16" s="141">
        <f t="shared" si="38"/>
        <v>43547</v>
      </c>
      <c r="CC16" s="141">
        <f t="shared" si="39"/>
        <v>0</v>
      </c>
      <c r="CD16" s="141">
        <f t="shared" si="40"/>
        <v>1556</v>
      </c>
      <c r="CE16" s="141">
        <f t="shared" si="41"/>
        <v>0</v>
      </c>
      <c r="CF16" s="141">
        <f t="shared" si="42"/>
        <v>33593</v>
      </c>
      <c r="CG16" s="141">
        <f t="shared" si="43"/>
        <v>0</v>
      </c>
      <c r="CH16" s="141">
        <f t="shared" si="44"/>
        <v>4270</v>
      </c>
      <c r="CI16" s="141">
        <f t="shared" si="45"/>
        <v>54344</v>
      </c>
    </row>
    <row r="17" spans="1:87" ht="12" customHeight="1">
      <c r="A17" s="142" t="s">
        <v>109</v>
      </c>
      <c r="B17" s="140" t="s">
        <v>335</v>
      </c>
      <c r="C17" s="142" t="s">
        <v>354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91837</v>
      </c>
      <c r="L17" s="141">
        <f t="shared" si="6"/>
        <v>49891</v>
      </c>
      <c r="M17" s="141">
        <f t="shared" si="7"/>
        <v>4150</v>
      </c>
      <c r="N17" s="141">
        <v>4150</v>
      </c>
      <c r="O17" s="141">
        <v>0</v>
      </c>
      <c r="P17" s="141">
        <v>0</v>
      </c>
      <c r="Q17" s="141">
        <v>0</v>
      </c>
      <c r="R17" s="141">
        <f t="shared" si="8"/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f t="shared" si="9"/>
        <v>45741</v>
      </c>
      <c r="X17" s="141">
        <v>36524</v>
      </c>
      <c r="Y17" s="141">
        <v>0</v>
      </c>
      <c r="Z17" s="141">
        <v>0</v>
      </c>
      <c r="AA17" s="141">
        <v>9217</v>
      </c>
      <c r="AB17" s="141">
        <v>52657</v>
      </c>
      <c r="AC17" s="141">
        <v>0</v>
      </c>
      <c r="AD17" s="141">
        <v>9038</v>
      </c>
      <c r="AE17" s="141">
        <f t="shared" si="10"/>
        <v>58929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300</v>
      </c>
      <c r="AO17" s="141">
        <f t="shared" si="14"/>
        <v>300</v>
      </c>
      <c r="AP17" s="141">
        <v>300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7802</v>
      </c>
      <c r="BE17" s="141">
        <v>0</v>
      </c>
      <c r="BF17" s="141">
        <v>0</v>
      </c>
      <c r="BG17" s="141">
        <f t="shared" si="17"/>
        <v>300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91837</v>
      </c>
      <c r="BP17" s="141">
        <f t="shared" si="26"/>
        <v>50191</v>
      </c>
      <c r="BQ17" s="141">
        <f t="shared" si="27"/>
        <v>4450</v>
      </c>
      <c r="BR17" s="141">
        <f t="shared" si="28"/>
        <v>4450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0</v>
      </c>
      <c r="BW17" s="141">
        <f t="shared" si="33"/>
        <v>0</v>
      </c>
      <c r="BX17" s="141">
        <f t="shared" si="34"/>
        <v>0</v>
      </c>
      <c r="BY17" s="141">
        <f t="shared" si="35"/>
        <v>0</v>
      </c>
      <c r="BZ17" s="141">
        <f t="shared" si="36"/>
        <v>0</v>
      </c>
      <c r="CA17" s="141">
        <f t="shared" si="37"/>
        <v>45741</v>
      </c>
      <c r="CB17" s="141">
        <f t="shared" si="38"/>
        <v>36524</v>
      </c>
      <c r="CC17" s="141">
        <f t="shared" si="39"/>
        <v>0</v>
      </c>
      <c r="CD17" s="141">
        <f t="shared" si="40"/>
        <v>0</v>
      </c>
      <c r="CE17" s="141">
        <f t="shared" si="41"/>
        <v>9217</v>
      </c>
      <c r="CF17" s="141">
        <f t="shared" si="42"/>
        <v>60459</v>
      </c>
      <c r="CG17" s="141">
        <f t="shared" si="43"/>
        <v>0</v>
      </c>
      <c r="CH17" s="141">
        <f t="shared" si="44"/>
        <v>9038</v>
      </c>
      <c r="CI17" s="141">
        <f t="shared" si="45"/>
        <v>59229</v>
      </c>
    </row>
    <row r="18" spans="1:87" ht="12" customHeight="1">
      <c r="A18" s="142" t="s">
        <v>109</v>
      </c>
      <c r="B18" s="140" t="s">
        <v>336</v>
      </c>
      <c r="C18" s="142" t="s">
        <v>355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74258</v>
      </c>
      <c r="M18" s="141">
        <f t="shared" si="7"/>
        <v>4521</v>
      </c>
      <c r="N18" s="141">
        <v>4521</v>
      </c>
      <c r="O18" s="141">
        <v>0</v>
      </c>
      <c r="P18" s="141">
        <v>0</v>
      </c>
      <c r="Q18" s="141">
        <v>0</v>
      </c>
      <c r="R18" s="141">
        <f t="shared" si="8"/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f t="shared" si="9"/>
        <v>69737</v>
      </c>
      <c r="X18" s="141">
        <v>69737</v>
      </c>
      <c r="Y18" s="141">
        <v>0</v>
      </c>
      <c r="Z18" s="141">
        <v>0</v>
      </c>
      <c r="AA18" s="141">
        <v>0</v>
      </c>
      <c r="AB18" s="141">
        <v>56326</v>
      </c>
      <c r="AC18" s="141">
        <v>0</v>
      </c>
      <c r="AD18" s="141">
        <v>0</v>
      </c>
      <c r="AE18" s="141">
        <f t="shared" si="10"/>
        <v>74258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0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42820</v>
      </c>
      <c r="BE18" s="141">
        <v>0</v>
      </c>
      <c r="BF18" s="141">
        <v>0</v>
      </c>
      <c r="BG18" s="141">
        <f t="shared" si="17"/>
        <v>0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74258</v>
      </c>
      <c r="BQ18" s="141">
        <f t="shared" si="27"/>
        <v>4521</v>
      </c>
      <c r="BR18" s="141">
        <f t="shared" si="28"/>
        <v>4521</v>
      </c>
      <c r="BS18" s="141">
        <f t="shared" si="29"/>
        <v>0</v>
      </c>
      <c r="BT18" s="141">
        <f t="shared" si="30"/>
        <v>0</v>
      </c>
      <c r="BU18" s="141">
        <f t="shared" si="31"/>
        <v>0</v>
      </c>
      <c r="BV18" s="141">
        <f t="shared" si="32"/>
        <v>0</v>
      </c>
      <c r="BW18" s="141">
        <f t="shared" si="33"/>
        <v>0</v>
      </c>
      <c r="BX18" s="141">
        <f t="shared" si="34"/>
        <v>0</v>
      </c>
      <c r="BY18" s="141">
        <f t="shared" si="35"/>
        <v>0</v>
      </c>
      <c r="BZ18" s="141">
        <f t="shared" si="36"/>
        <v>0</v>
      </c>
      <c r="CA18" s="141">
        <f t="shared" si="37"/>
        <v>69737</v>
      </c>
      <c r="CB18" s="141">
        <f t="shared" si="38"/>
        <v>69737</v>
      </c>
      <c r="CC18" s="141">
        <f t="shared" si="39"/>
        <v>0</v>
      </c>
      <c r="CD18" s="141">
        <f t="shared" si="40"/>
        <v>0</v>
      </c>
      <c r="CE18" s="141">
        <f t="shared" si="41"/>
        <v>0</v>
      </c>
      <c r="CF18" s="141">
        <f t="shared" si="42"/>
        <v>99146</v>
      </c>
      <c r="CG18" s="141">
        <f t="shared" si="43"/>
        <v>0</v>
      </c>
      <c r="CH18" s="141">
        <f t="shared" si="44"/>
        <v>0</v>
      </c>
      <c r="CI18" s="141">
        <f t="shared" si="45"/>
        <v>74258</v>
      </c>
    </row>
    <row r="19" spans="1:87" ht="12" customHeight="1">
      <c r="A19" s="142" t="s">
        <v>109</v>
      </c>
      <c r="B19" s="140" t="s">
        <v>337</v>
      </c>
      <c r="C19" s="142" t="s">
        <v>356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f t="shared" si="6"/>
        <v>31152</v>
      </c>
      <c r="M19" s="141">
        <f t="shared" si="7"/>
        <v>2000</v>
      </c>
      <c r="N19" s="141">
        <v>2000</v>
      </c>
      <c r="O19" s="141">
        <v>0</v>
      </c>
      <c r="P19" s="141">
        <v>0</v>
      </c>
      <c r="Q19" s="141">
        <v>0</v>
      </c>
      <c r="R19" s="141">
        <f t="shared" si="8"/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f t="shared" si="9"/>
        <v>29152</v>
      </c>
      <c r="X19" s="141">
        <v>27073</v>
      </c>
      <c r="Y19" s="141">
        <v>2079</v>
      </c>
      <c r="Z19" s="141">
        <v>0</v>
      </c>
      <c r="AA19" s="141">
        <v>0</v>
      </c>
      <c r="AB19" s="141">
        <v>43921</v>
      </c>
      <c r="AC19" s="141">
        <v>0</v>
      </c>
      <c r="AD19" s="141">
        <v>0</v>
      </c>
      <c r="AE19" s="141">
        <f t="shared" si="10"/>
        <v>31152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0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12642</v>
      </c>
      <c r="BE19" s="141">
        <v>0</v>
      </c>
      <c r="BF19" s="141">
        <v>0</v>
      </c>
      <c r="BG19" s="141">
        <f t="shared" si="17"/>
        <v>0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31152</v>
      </c>
      <c r="BQ19" s="141">
        <f t="shared" si="27"/>
        <v>2000</v>
      </c>
      <c r="BR19" s="141">
        <f t="shared" si="28"/>
        <v>2000</v>
      </c>
      <c r="BS19" s="141">
        <f t="shared" si="29"/>
        <v>0</v>
      </c>
      <c r="BT19" s="141">
        <f t="shared" si="30"/>
        <v>0</v>
      </c>
      <c r="BU19" s="141">
        <f t="shared" si="31"/>
        <v>0</v>
      </c>
      <c r="BV19" s="141">
        <f t="shared" si="32"/>
        <v>0</v>
      </c>
      <c r="BW19" s="141">
        <f t="shared" si="33"/>
        <v>0</v>
      </c>
      <c r="BX19" s="141">
        <f t="shared" si="34"/>
        <v>0</v>
      </c>
      <c r="BY19" s="141">
        <f t="shared" si="35"/>
        <v>0</v>
      </c>
      <c r="BZ19" s="141">
        <f t="shared" si="36"/>
        <v>0</v>
      </c>
      <c r="CA19" s="141">
        <f t="shared" si="37"/>
        <v>29152</v>
      </c>
      <c r="CB19" s="141">
        <f t="shared" si="38"/>
        <v>27073</v>
      </c>
      <c r="CC19" s="141">
        <f t="shared" si="39"/>
        <v>2079</v>
      </c>
      <c r="CD19" s="141">
        <f t="shared" si="40"/>
        <v>0</v>
      </c>
      <c r="CE19" s="141">
        <f t="shared" si="41"/>
        <v>0</v>
      </c>
      <c r="CF19" s="141">
        <f t="shared" si="42"/>
        <v>56563</v>
      </c>
      <c r="CG19" s="141">
        <f t="shared" si="43"/>
        <v>0</v>
      </c>
      <c r="CH19" s="141">
        <f t="shared" si="44"/>
        <v>0</v>
      </c>
      <c r="CI19" s="141">
        <f t="shared" si="45"/>
        <v>31152</v>
      </c>
    </row>
    <row r="20" spans="1:87" ht="12" customHeight="1">
      <c r="A20" s="142" t="s">
        <v>109</v>
      </c>
      <c r="B20" s="140" t="s">
        <v>338</v>
      </c>
      <c r="C20" s="142" t="s">
        <v>357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6078</v>
      </c>
      <c r="L20" s="141">
        <f t="shared" si="6"/>
        <v>40364</v>
      </c>
      <c r="M20" s="141">
        <f t="shared" si="7"/>
        <v>4236</v>
      </c>
      <c r="N20" s="141">
        <v>4236</v>
      </c>
      <c r="O20" s="141">
        <v>0</v>
      </c>
      <c r="P20" s="141">
        <v>0</v>
      </c>
      <c r="Q20" s="141">
        <v>0</v>
      </c>
      <c r="R20" s="141">
        <f t="shared" si="8"/>
        <v>31714</v>
      </c>
      <c r="S20" s="141">
        <v>0</v>
      </c>
      <c r="T20" s="141">
        <v>31714</v>
      </c>
      <c r="U20" s="141">
        <v>0</v>
      </c>
      <c r="V20" s="141">
        <v>0</v>
      </c>
      <c r="W20" s="141">
        <f t="shared" si="9"/>
        <v>4414</v>
      </c>
      <c r="X20" s="141">
        <v>3780</v>
      </c>
      <c r="Y20" s="141">
        <v>0</v>
      </c>
      <c r="Z20" s="141">
        <v>0</v>
      </c>
      <c r="AA20" s="141">
        <v>634</v>
      </c>
      <c r="AB20" s="141">
        <v>27398</v>
      </c>
      <c r="AC20" s="141">
        <v>0</v>
      </c>
      <c r="AD20" s="141">
        <v>0</v>
      </c>
      <c r="AE20" s="141">
        <f t="shared" si="10"/>
        <v>40364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0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9953</v>
      </c>
      <c r="BE20" s="141">
        <v>0</v>
      </c>
      <c r="BF20" s="141">
        <v>0</v>
      </c>
      <c r="BG20" s="141">
        <f t="shared" si="17"/>
        <v>0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6078</v>
      </c>
      <c r="BP20" s="141">
        <f t="shared" si="26"/>
        <v>40364</v>
      </c>
      <c r="BQ20" s="141">
        <f t="shared" si="27"/>
        <v>4236</v>
      </c>
      <c r="BR20" s="141">
        <f t="shared" si="28"/>
        <v>4236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31714</v>
      </c>
      <c r="BW20" s="141">
        <f t="shared" si="33"/>
        <v>0</v>
      </c>
      <c r="BX20" s="141">
        <f t="shared" si="34"/>
        <v>31714</v>
      </c>
      <c r="BY20" s="141">
        <f t="shared" si="35"/>
        <v>0</v>
      </c>
      <c r="BZ20" s="141">
        <f t="shared" si="36"/>
        <v>0</v>
      </c>
      <c r="CA20" s="141">
        <f t="shared" si="37"/>
        <v>4414</v>
      </c>
      <c r="CB20" s="141">
        <f t="shared" si="38"/>
        <v>3780</v>
      </c>
      <c r="CC20" s="141">
        <f t="shared" si="39"/>
        <v>0</v>
      </c>
      <c r="CD20" s="141">
        <f t="shared" si="40"/>
        <v>0</v>
      </c>
      <c r="CE20" s="141">
        <f t="shared" si="41"/>
        <v>634</v>
      </c>
      <c r="CF20" s="141">
        <f t="shared" si="42"/>
        <v>37351</v>
      </c>
      <c r="CG20" s="141">
        <f t="shared" si="43"/>
        <v>0</v>
      </c>
      <c r="CH20" s="141">
        <f t="shared" si="44"/>
        <v>0</v>
      </c>
      <c r="CI20" s="141">
        <f t="shared" si="45"/>
        <v>40364</v>
      </c>
    </row>
    <row r="21" spans="1:87" ht="12" customHeight="1">
      <c r="A21" s="142" t="s">
        <v>109</v>
      </c>
      <c r="B21" s="140" t="s">
        <v>339</v>
      </c>
      <c r="C21" s="142" t="s">
        <v>358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24505</v>
      </c>
      <c r="L21" s="141">
        <f t="shared" si="6"/>
        <v>238383</v>
      </c>
      <c r="M21" s="141">
        <f t="shared" si="7"/>
        <v>37935</v>
      </c>
      <c r="N21" s="141">
        <v>14113</v>
      </c>
      <c r="O21" s="141">
        <v>0</v>
      </c>
      <c r="P21" s="141">
        <v>23822</v>
      </c>
      <c r="Q21" s="141">
        <v>0</v>
      </c>
      <c r="R21" s="141">
        <f t="shared" si="8"/>
        <v>62737</v>
      </c>
      <c r="S21" s="141">
        <v>0</v>
      </c>
      <c r="T21" s="141">
        <v>62737</v>
      </c>
      <c r="U21" s="141">
        <v>0</v>
      </c>
      <c r="V21" s="141">
        <v>0</v>
      </c>
      <c r="W21" s="141">
        <f t="shared" si="9"/>
        <v>137711</v>
      </c>
      <c r="X21" s="141">
        <v>128956</v>
      </c>
      <c r="Y21" s="141">
        <v>8754</v>
      </c>
      <c r="Z21" s="141">
        <v>1</v>
      </c>
      <c r="AA21" s="141">
        <v>0</v>
      </c>
      <c r="AB21" s="141">
        <v>79150</v>
      </c>
      <c r="AC21" s="141">
        <v>0</v>
      </c>
      <c r="AD21" s="141">
        <v>0</v>
      </c>
      <c r="AE21" s="141">
        <f t="shared" si="10"/>
        <v>238383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2712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864</v>
      </c>
      <c r="AU21" s="141">
        <v>0</v>
      </c>
      <c r="AV21" s="141">
        <v>864</v>
      </c>
      <c r="AW21" s="141">
        <v>0</v>
      </c>
      <c r="AX21" s="141">
        <v>0</v>
      </c>
      <c r="AY21" s="141">
        <f t="shared" si="16"/>
        <v>1848</v>
      </c>
      <c r="AZ21" s="141">
        <v>0</v>
      </c>
      <c r="BA21" s="141">
        <v>1848</v>
      </c>
      <c r="BB21" s="141">
        <v>0</v>
      </c>
      <c r="BC21" s="141">
        <v>0</v>
      </c>
      <c r="BD21" s="141">
        <v>41580</v>
      </c>
      <c r="BE21" s="141">
        <v>0</v>
      </c>
      <c r="BF21" s="141">
        <v>0</v>
      </c>
      <c r="BG21" s="141">
        <f t="shared" si="17"/>
        <v>2712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24505</v>
      </c>
      <c r="BP21" s="141">
        <f t="shared" si="26"/>
        <v>241095</v>
      </c>
      <c r="BQ21" s="141">
        <f t="shared" si="27"/>
        <v>37935</v>
      </c>
      <c r="BR21" s="141">
        <f t="shared" si="28"/>
        <v>14113</v>
      </c>
      <c r="BS21" s="141">
        <f t="shared" si="29"/>
        <v>0</v>
      </c>
      <c r="BT21" s="141">
        <f t="shared" si="30"/>
        <v>23822</v>
      </c>
      <c r="BU21" s="141">
        <f t="shared" si="31"/>
        <v>0</v>
      </c>
      <c r="BV21" s="141">
        <f t="shared" si="32"/>
        <v>63601</v>
      </c>
      <c r="BW21" s="141">
        <f t="shared" si="33"/>
        <v>0</v>
      </c>
      <c r="BX21" s="141">
        <f t="shared" si="34"/>
        <v>63601</v>
      </c>
      <c r="BY21" s="141">
        <f t="shared" si="35"/>
        <v>0</v>
      </c>
      <c r="BZ21" s="141">
        <f t="shared" si="36"/>
        <v>0</v>
      </c>
      <c r="CA21" s="141">
        <f t="shared" si="37"/>
        <v>139559</v>
      </c>
      <c r="CB21" s="141">
        <f t="shared" si="38"/>
        <v>128956</v>
      </c>
      <c r="CC21" s="141">
        <f t="shared" si="39"/>
        <v>10602</v>
      </c>
      <c r="CD21" s="141">
        <f t="shared" si="40"/>
        <v>1</v>
      </c>
      <c r="CE21" s="141">
        <f t="shared" si="41"/>
        <v>0</v>
      </c>
      <c r="CF21" s="141">
        <f t="shared" si="42"/>
        <v>120730</v>
      </c>
      <c r="CG21" s="141">
        <f t="shared" si="43"/>
        <v>0</v>
      </c>
      <c r="CH21" s="141">
        <f t="shared" si="44"/>
        <v>0</v>
      </c>
      <c r="CI21" s="141">
        <f t="shared" si="45"/>
        <v>241095</v>
      </c>
    </row>
    <row r="22" spans="1:87" ht="12" customHeight="1">
      <c r="A22" s="142" t="s">
        <v>109</v>
      </c>
      <c r="B22" s="140" t="s">
        <v>340</v>
      </c>
      <c r="C22" s="142" t="s">
        <v>359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17572</v>
      </c>
      <c r="L22" s="141">
        <f t="shared" si="6"/>
        <v>15810</v>
      </c>
      <c r="M22" s="141">
        <f t="shared" si="7"/>
        <v>1758</v>
      </c>
      <c r="N22" s="141">
        <v>1758</v>
      </c>
      <c r="O22" s="141">
        <v>0</v>
      </c>
      <c r="P22" s="141">
        <v>0</v>
      </c>
      <c r="Q22" s="141">
        <v>0</v>
      </c>
      <c r="R22" s="141">
        <f t="shared" si="8"/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f t="shared" si="9"/>
        <v>14052</v>
      </c>
      <c r="X22" s="141">
        <v>14052</v>
      </c>
      <c r="Y22" s="141">
        <v>0</v>
      </c>
      <c r="Z22" s="141">
        <v>0</v>
      </c>
      <c r="AA22" s="141">
        <v>0</v>
      </c>
      <c r="AB22" s="141">
        <v>120471</v>
      </c>
      <c r="AC22" s="141">
        <v>0</v>
      </c>
      <c r="AD22" s="141">
        <v>0</v>
      </c>
      <c r="AE22" s="141">
        <f t="shared" si="10"/>
        <v>15810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50</v>
      </c>
      <c r="AO22" s="141">
        <f t="shared" si="14"/>
        <v>50</v>
      </c>
      <c r="AP22" s="141">
        <v>50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31273</v>
      </c>
      <c r="BE22" s="141">
        <v>0</v>
      </c>
      <c r="BF22" s="141">
        <v>0</v>
      </c>
      <c r="BG22" s="141">
        <f t="shared" si="17"/>
        <v>50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17572</v>
      </c>
      <c r="BP22" s="141">
        <f t="shared" si="26"/>
        <v>15860</v>
      </c>
      <c r="BQ22" s="141">
        <f t="shared" si="27"/>
        <v>1808</v>
      </c>
      <c r="BR22" s="141">
        <f t="shared" si="28"/>
        <v>1808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0</v>
      </c>
      <c r="BW22" s="141">
        <f t="shared" si="33"/>
        <v>0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14052</v>
      </c>
      <c r="CB22" s="141">
        <f t="shared" si="38"/>
        <v>14052</v>
      </c>
      <c r="CC22" s="141">
        <f t="shared" si="39"/>
        <v>0</v>
      </c>
      <c r="CD22" s="141">
        <f t="shared" si="40"/>
        <v>0</v>
      </c>
      <c r="CE22" s="141">
        <f t="shared" si="41"/>
        <v>0</v>
      </c>
      <c r="CF22" s="141">
        <f t="shared" si="42"/>
        <v>151744</v>
      </c>
      <c r="CG22" s="141">
        <f t="shared" si="43"/>
        <v>0</v>
      </c>
      <c r="CH22" s="141">
        <f t="shared" si="44"/>
        <v>0</v>
      </c>
      <c r="CI22" s="141">
        <f t="shared" si="45"/>
        <v>15860</v>
      </c>
    </row>
    <row r="23" spans="1:87" ht="12" customHeight="1">
      <c r="A23" s="142" t="s">
        <v>109</v>
      </c>
      <c r="B23" s="140" t="s">
        <v>341</v>
      </c>
      <c r="C23" s="142" t="s">
        <v>360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17313</v>
      </c>
      <c r="L23" s="141">
        <f t="shared" si="6"/>
        <v>59926</v>
      </c>
      <c r="M23" s="141">
        <f t="shared" si="7"/>
        <v>5254</v>
      </c>
      <c r="N23" s="141">
        <v>5254</v>
      </c>
      <c r="O23" s="141">
        <v>0</v>
      </c>
      <c r="P23" s="141">
        <v>0</v>
      </c>
      <c r="Q23" s="141">
        <v>0</v>
      </c>
      <c r="R23" s="141">
        <f t="shared" si="8"/>
        <v>21110</v>
      </c>
      <c r="S23" s="141">
        <v>0</v>
      </c>
      <c r="T23" s="141">
        <v>21110</v>
      </c>
      <c r="U23" s="141">
        <v>0</v>
      </c>
      <c r="V23" s="141">
        <v>0</v>
      </c>
      <c r="W23" s="141">
        <f t="shared" si="9"/>
        <v>33562</v>
      </c>
      <c r="X23" s="141">
        <v>33562</v>
      </c>
      <c r="Y23" s="141">
        <v>0</v>
      </c>
      <c r="Z23" s="141">
        <v>0</v>
      </c>
      <c r="AA23" s="141">
        <v>0</v>
      </c>
      <c r="AB23" s="141">
        <v>95097</v>
      </c>
      <c r="AC23" s="141">
        <v>0</v>
      </c>
      <c r="AD23" s="141">
        <v>0</v>
      </c>
      <c r="AE23" s="141">
        <f t="shared" si="10"/>
        <v>59926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1326</v>
      </c>
      <c r="AO23" s="141">
        <f t="shared" si="14"/>
        <v>1326</v>
      </c>
      <c r="AP23" s="141">
        <v>1326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25673</v>
      </c>
      <c r="BE23" s="141">
        <v>0</v>
      </c>
      <c r="BF23" s="141">
        <v>0</v>
      </c>
      <c r="BG23" s="141">
        <f t="shared" si="17"/>
        <v>1326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17313</v>
      </c>
      <c r="BP23" s="141">
        <f t="shared" si="26"/>
        <v>61252</v>
      </c>
      <c r="BQ23" s="141">
        <f t="shared" si="27"/>
        <v>6580</v>
      </c>
      <c r="BR23" s="141">
        <f t="shared" si="28"/>
        <v>6580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21110</v>
      </c>
      <c r="BW23" s="141">
        <f t="shared" si="33"/>
        <v>0</v>
      </c>
      <c r="BX23" s="141">
        <f t="shared" si="34"/>
        <v>21110</v>
      </c>
      <c r="BY23" s="141">
        <f t="shared" si="35"/>
        <v>0</v>
      </c>
      <c r="BZ23" s="141">
        <f t="shared" si="36"/>
        <v>0</v>
      </c>
      <c r="CA23" s="141">
        <f t="shared" si="37"/>
        <v>33562</v>
      </c>
      <c r="CB23" s="141">
        <f t="shared" si="38"/>
        <v>33562</v>
      </c>
      <c r="CC23" s="141">
        <f t="shared" si="39"/>
        <v>0</v>
      </c>
      <c r="CD23" s="141">
        <f t="shared" si="40"/>
        <v>0</v>
      </c>
      <c r="CE23" s="141">
        <f t="shared" si="41"/>
        <v>0</v>
      </c>
      <c r="CF23" s="141">
        <f t="shared" si="42"/>
        <v>120770</v>
      </c>
      <c r="CG23" s="141">
        <f t="shared" si="43"/>
        <v>0</v>
      </c>
      <c r="CH23" s="141">
        <f t="shared" si="44"/>
        <v>0</v>
      </c>
      <c r="CI23" s="141">
        <f t="shared" si="45"/>
        <v>61252</v>
      </c>
    </row>
    <row r="24" spans="1:87" ht="12" customHeight="1">
      <c r="A24" s="142" t="s">
        <v>109</v>
      </c>
      <c r="B24" s="140" t="s">
        <v>342</v>
      </c>
      <c r="C24" s="142" t="s">
        <v>361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7918</v>
      </c>
      <c r="L24" s="141">
        <f t="shared" si="6"/>
        <v>76132</v>
      </c>
      <c r="M24" s="141">
        <f t="shared" si="7"/>
        <v>5435</v>
      </c>
      <c r="N24" s="141">
        <v>5435</v>
      </c>
      <c r="O24" s="141">
        <v>0</v>
      </c>
      <c r="P24" s="141">
        <v>0</v>
      </c>
      <c r="Q24" s="141">
        <v>0</v>
      </c>
      <c r="R24" s="141">
        <f t="shared" si="8"/>
        <v>23310</v>
      </c>
      <c r="S24" s="141">
        <v>0</v>
      </c>
      <c r="T24" s="141">
        <v>23310</v>
      </c>
      <c r="U24" s="141">
        <v>0</v>
      </c>
      <c r="V24" s="141">
        <v>0</v>
      </c>
      <c r="W24" s="141">
        <f t="shared" si="9"/>
        <v>47387</v>
      </c>
      <c r="X24" s="141">
        <v>44397</v>
      </c>
      <c r="Y24" s="141">
        <v>0</v>
      </c>
      <c r="Z24" s="141">
        <v>0</v>
      </c>
      <c r="AA24" s="141">
        <v>2990</v>
      </c>
      <c r="AB24" s="141">
        <v>39632</v>
      </c>
      <c r="AC24" s="141">
        <v>0</v>
      </c>
      <c r="AD24" s="141">
        <v>0</v>
      </c>
      <c r="AE24" s="141">
        <f t="shared" si="10"/>
        <v>76132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22421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7918</v>
      </c>
      <c r="BP24" s="141">
        <f t="shared" si="26"/>
        <v>76132</v>
      </c>
      <c r="BQ24" s="141">
        <f t="shared" si="27"/>
        <v>5435</v>
      </c>
      <c r="BR24" s="141">
        <f t="shared" si="28"/>
        <v>5435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23310</v>
      </c>
      <c r="BW24" s="141">
        <f t="shared" si="33"/>
        <v>0</v>
      </c>
      <c r="BX24" s="141">
        <f t="shared" si="34"/>
        <v>23310</v>
      </c>
      <c r="BY24" s="141">
        <f t="shared" si="35"/>
        <v>0</v>
      </c>
      <c r="BZ24" s="141">
        <f t="shared" si="36"/>
        <v>0</v>
      </c>
      <c r="CA24" s="141">
        <f t="shared" si="37"/>
        <v>47387</v>
      </c>
      <c r="CB24" s="141">
        <f t="shared" si="38"/>
        <v>44397</v>
      </c>
      <c r="CC24" s="141">
        <f t="shared" si="39"/>
        <v>0</v>
      </c>
      <c r="CD24" s="141">
        <f t="shared" si="40"/>
        <v>0</v>
      </c>
      <c r="CE24" s="141">
        <f t="shared" si="41"/>
        <v>2990</v>
      </c>
      <c r="CF24" s="141">
        <f t="shared" si="42"/>
        <v>62053</v>
      </c>
      <c r="CG24" s="141">
        <f t="shared" si="43"/>
        <v>0</v>
      </c>
      <c r="CH24" s="141">
        <f t="shared" si="44"/>
        <v>0</v>
      </c>
      <c r="CI24" s="141">
        <f t="shared" si="45"/>
        <v>76132</v>
      </c>
    </row>
    <row r="25" spans="1:87" ht="12" customHeight="1">
      <c r="A25" s="142" t="s">
        <v>109</v>
      </c>
      <c r="B25" s="140" t="s">
        <v>343</v>
      </c>
      <c r="C25" s="142" t="s">
        <v>362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7244</v>
      </c>
      <c r="L25" s="141">
        <f t="shared" si="6"/>
        <v>21414</v>
      </c>
      <c r="M25" s="141">
        <f t="shared" si="7"/>
        <v>4132</v>
      </c>
      <c r="N25" s="141">
        <v>4132</v>
      </c>
      <c r="O25" s="141">
        <v>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17282</v>
      </c>
      <c r="X25" s="141">
        <v>16945</v>
      </c>
      <c r="Y25" s="141">
        <v>127</v>
      </c>
      <c r="Z25" s="141">
        <v>186</v>
      </c>
      <c r="AA25" s="141">
        <v>24</v>
      </c>
      <c r="AB25" s="141">
        <v>67060</v>
      </c>
      <c r="AC25" s="141">
        <v>0</v>
      </c>
      <c r="AD25" s="141">
        <v>6</v>
      </c>
      <c r="AE25" s="141">
        <f t="shared" si="10"/>
        <v>21420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17359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7244</v>
      </c>
      <c r="BP25" s="141">
        <f t="shared" si="26"/>
        <v>21414</v>
      </c>
      <c r="BQ25" s="141">
        <f t="shared" si="27"/>
        <v>4132</v>
      </c>
      <c r="BR25" s="141">
        <f t="shared" si="28"/>
        <v>4132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17282</v>
      </c>
      <c r="CB25" s="141">
        <f t="shared" si="38"/>
        <v>16945</v>
      </c>
      <c r="CC25" s="141">
        <f t="shared" si="39"/>
        <v>127</v>
      </c>
      <c r="CD25" s="141">
        <f t="shared" si="40"/>
        <v>186</v>
      </c>
      <c r="CE25" s="141">
        <f t="shared" si="41"/>
        <v>24</v>
      </c>
      <c r="CF25" s="141">
        <f t="shared" si="42"/>
        <v>84419</v>
      </c>
      <c r="CG25" s="141">
        <f t="shared" si="43"/>
        <v>0</v>
      </c>
      <c r="CH25" s="141">
        <f t="shared" si="44"/>
        <v>6</v>
      </c>
      <c r="CI25" s="141">
        <f t="shared" si="45"/>
        <v>21420</v>
      </c>
    </row>
    <row r="26" spans="1:87" ht="12" customHeight="1">
      <c r="A26" s="142" t="s">
        <v>109</v>
      </c>
      <c r="B26" s="140" t="s">
        <v>344</v>
      </c>
      <c r="C26" s="142" t="s">
        <v>363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6752</v>
      </c>
      <c r="L26" s="141">
        <f t="shared" si="6"/>
        <v>18113</v>
      </c>
      <c r="M26" s="141">
        <f t="shared" si="7"/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f t="shared" si="8"/>
        <v>18113</v>
      </c>
      <c r="S26" s="141">
        <v>17491</v>
      </c>
      <c r="T26" s="141">
        <v>622</v>
      </c>
      <c r="U26" s="141">
        <v>0</v>
      </c>
      <c r="V26" s="141">
        <v>0</v>
      </c>
      <c r="W26" s="141">
        <f t="shared" si="9"/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58814</v>
      </c>
      <c r="AC26" s="141">
        <v>0</v>
      </c>
      <c r="AD26" s="141">
        <v>0</v>
      </c>
      <c r="AE26" s="141">
        <f t="shared" si="10"/>
        <v>18113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0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13796</v>
      </c>
      <c r="BE26" s="141">
        <v>0</v>
      </c>
      <c r="BF26" s="141">
        <v>0</v>
      </c>
      <c r="BG26" s="141">
        <f t="shared" si="17"/>
        <v>0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6752</v>
      </c>
      <c r="BP26" s="141">
        <f t="shared" si="26"/>
        <v>18113</v>
      </c>
      <c r="BQ26" s="141">
        <f t="shared" si="27"/>
        <v>0</v>
      </c>
      <c r="BR26" s="141">
        <f t="shared" si="28"/>
        <v>0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18113</v>
      </c>
      <c r="BW26" s="141">
        <f t="shared" si="33"/>
        <v>17491</v>
      </c>
      <c r="BX26" s="141">
        <f t="shared" si="34"/>
        <v>622</v>
      </c>
      <c r="BY26" s="141">
        <f t="shared" si="35"/>
        <v>0</v>
      </c>
      <c r="BZ26" s="141">
        <f t="shared" si="36"/>
        <v>0</v>
      </c>
      <c r="CA26" s="141">
        <f t="shared" si="37"/>
        <v>0</v>
      </c>
      <c r="CB26" s="141">
        <f t="shared" si="38"/>
        <v>0</v>
      </c>
      <c r="CC26" s="141">
        <f t="shared" si="39"/>
        <v>0</v>
      </c>
      <c r="CD26" s="141">
        <f t="shared" si="40"/>
        <v>0</v>
      </c>
      <c r="CE26" s="141">
        <f t="shared" si="41"/>
        <v>0</v>
      </c>
      <c r="CF26" s="141">
        <f t="shared" si="42"/>
        <v>72610</v>
      </c>
      <c r="CG26" s="141">
        <f t="shared" si="43"/>
        <v>0</v>
      </c>
      <c r="CH26" s="141">
        <f t="shared" si="44"/>
        <v>0</v>
      </c>
      <c r="CI26" s="141">
        <f t="shared" si="45"/>
        <v>18113</v>
      </c>
    </row>
    <row r="27" spans="1:87" ht="12" customHeight="1">
      <c r="A27" s="142" t="s">
        <v>109</v>
      </c>
      <c r="B27" s="140" t="s">
        <v>366</v>
      </c>
      <c r="C27" s="142" t="s">
        <v>372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/>
      <c r="L27" s="141">
        <f t="shared" si="6"/>
        <v>67281</v>
      </c>
      <c r="M27" s="141">
        <f t="shared" si="7"/>
        <v>17401</v>
      </c>
      <c r="N27" s="141">
        <v>17401</v>
      </c>
      <c r="O27" s="141">
        <v>0</v>
      </c>
      <c r="P27" s="141">
        <v>0</v>
      </c>
      <c r="Q27" s="141">
        <v>0</v>
      </c>
      <c r="R27" s="141">
        <f t="shared" si="8"/>
        <v>33909</v>
      </c>
      <c r="S27" s="141">
        <v>0</v>
      </c>
      <c r="T27" s="141">
        <v>33909</v>
      </c>
      <c r="U27" s="141">
        <v>0</v>
      </c>
      <c r="V27" s="141">
        <v>0</v>
      </c>
      <c r="W27" s="141">
        <f t="shared" si="9"/>
        <v>15971</v>
      </c>
      <c r="X27" s="141">
        <v>2682</v>
      </c>
      <c r="Y27" s="141">
        <v>13289</v>
      </c>
      <c r="Z27" s="141">
        <v>0</v>
      </c>
      <c r="AA27" s="141">
        <v>0</v>
      </c>
      <c r="AB27" s="141"/>
      <c r="AC27" s="141">
        <v>0</v>
      </c>
      <c r="AD27" s="141">
        <v>1843</v>
      </c>
      <c r="AE27" s="141">
        <f t="shared" si="10"/>
        <v>69124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/>
      <c r="AN27" s="141">
        <f t="shared" si="13"/>
        <v>66631</v>
      </c>
      <c r="AO27" s="141">
        <f t="shared" si="14"/>
        <v>19928</v>
      </c>
      <c r="AP27" s="141">
        <v>19928</v>
      </c>
      <c r="AQ27" s="141">
        <v>0</v>
      </c>
      <c r="AR27" s="141">
        <v>0</v>
      </c>
      <c r="AS27" s="141">
        <v>0</v>
      </c>
      <c r="AT27" s="141">
        <f t="shared" si="15"/>
        <v>24090</v>
      </c>
      <c r="AU27" s="141">
        <v>0</v>
      </c>
      <c r="AV27" s="141">
        <v>24090</v>
      </c>
      <c r="AW27" s="141">
        <v>0</v>
      </c>
      <c r="AX27" s="141">
        <v>0</v>
      </c>
      <c r="AY27" s="141">
        <f t="shared" si="16"/>
        <v>22613</v>
      </c>
      <c r="AZ27" s="141">
        <v>958</v>
      </c>
      <c r="BA27" s="141">
        <v>21655</v>
      </c>
      <c r="BB27" s="141">
        <v>0</v>
      </c>
      <c r="BC27" s="141">
        <v>0</v>
      </c>
      <c r="BD27" s="141"/>
      <c r="BE27" s="141">
        <v>0</v>
      </c>
      <c r="BF27" s="141">
        <v>1689</v>
      </c>
      <c r="BG27" s="141">
        <f t="shared" si="17"/>
        <v>68320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133912</v>
      </c>
      <c r="BQ27" s="141">
        <f t="shared" si="27"/>
        <v>37329</v>
      </c>
      <c r="BR27" s="141">
        <f t="shared" si="28"/>
        <v>37329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57999</v>
      </c>
      <c r="BW27" s="141">
        <f t="shared" si="33"/>
        <v>0</v>
      </c>
      <c r="BX27" s="141">
        <f t="shared" si="34"/>
        <v>57999</v>
      </c>
      <c r="BY27" s="141">
        <f t="shared" si="35"/>
        <v>0</v>
      </c>
      <c r="BZ27" s="141">
        <f t="shared" si="36"/>
        <v>0</v>
      </c>
      <c r="CA27" s="141">
        <f t="shared" si="37"/>
        <v>38584</v>
      </c>
      <c r="CB27" s="141">
        <f t="shared" si="38"/>
        <v>3640</v>
      </c>
      <c r="CC27" s="141">
        <f t="shared" si="39"/>
        <v>34944</v>
      </c>
      <c r="CD27" s="141">
        <f t="shared" si="40"/>
        <v>0</v>
      </c>
      <c r="CE27" s="141">
        <f t="shared" si="41"/>
        <v>0</v>
      </c>
      <c r="CF27" s="141">
        <f t="shared" si="42"/>
        <v>0</v>
      </c>
      <c r="CG27" s="141">
        <f t="shared" si="43"/>
        <v>0</v>
      </c>
      <c r="CH27" s="141">
        <f t="shared" si="44"/>
        <v>3532</v>
      </c>
      <c r="CI27" s="141">
        <f t="shared" si="45"/>
        <v>137444</v>
      </c>
    </row>
    <row r="28" spans="1:87" ht="12" customHeight="1">
      <c r="A28" s="142" t="s">
        <v>109</v>
      </c>
      <c r="B28" s="140" t="s">
        <v>367</v>
      </c>
      <c r="C28" s="142" t="s">
        <v>373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/>
      <c r="L28" s="141">
        <f t="shared" si="6"/>
        <v>80197</v>
      </c>
      <c r="M28" s="141">
        <f t="shared" si="7"/>
        <v>22810</v>
      </c>
      <c r="N28" s="141">
        <v>22810</v>
      </c>
      <c r="O28" s="141">
        <v>0</v>
      </c>
      <c r="P28" s="141">
        <v>0</v>
      </c>
      <c r="Q28" s="141">
        <v>0</v>
      </c>
      <c r="R28" s="141">
        <f t="shared" si="8"/>
        <v>41887</v>
      </c>
      <c r="S28" s="141">
        <v>0</v>
      </c>
      <c r="T28" s="141">
        <v>41887</v>
      </c>
      <c r="U28" s="141">
        <v>0</v>
      </c>
      <c r="V28" s="141">
        <v>0</v>
      </c>
      <c r="W28" s="141">
        <f t="shared" si="9"/>
        <v>15500</v>
      </c>
      <c r="X28" s="141">
        <v>15500</v>
      </c>
      <c r="Y28" s="141">
        <v>0</v>
      </c>
      <c r="Z28" s="141">
        <v>0</v>
      </c>
      <c r="AA28" s="141">
        <v>0</v>
      </c>
      <c r="AB28" s="141"/>
      <c r="AC28" s="141">
        <v>0</v>
      </c>
      <c r="AD28" s="141">
        <v>0</v>
      </c>
      <c r="AE28" s="141">
        <f t="shared" si="10"/>
        <v>80197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/>
      <c r="AN28" s="141">
        <f t="shared" si="13"/>
        <v>0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/>
      <c r="BE28" s="141">
        <v>0</v>
      </c>
      <c r="BF28" s="141">
        <v>0</v>
      </c>
      <c r="BG28" s="141">
        <f t="shared" si="17"/>
        <v>0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80197</v>
      </c>
      <c r="BQ28" s="141">
        <f t="shared" si="27"/>
        <v>22810</v>
      </c>
      <c r="BR28" s="141">
        <f t="shared" si="28"/>
        <v>22810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41887</v>
      </c>
      <c r="BW28" s="141">
        <f t="shared" si="33"/>
        <v>0</v>
      </c>
      <c r="BX28" s="141">
        <f t="shared" si="34"/>
        <v>41887</v>
      </c>
      <c r="BY28" s="141">
        <f t="shared" si="35"/>
        <v>0</v>
      </c>
      <c r="BZ28" s="141">
        <f t="shared" si="36"/>
        <v>0</v>
      </c>
      <c r="CA28" s="141">
        <f t="shared" si="37"/>
        <v>15500</v>
      </c>
      <c r="CB28" s="141">
        <f t="shared" si="38"/>
        <v>15500</v>
      </c>
      <c r="CC28" s="141">
        <f t="shared" si="39"/>
        <v>0</v>
      </c>
      <c r="CD28" s="141">
        <f t="shared" si="40"/>
        <v>0</v>
      </c>
      <c r="CE28" s="141">
        <f t="shared" si="41"/>
        <v>0</v>
      </c>
      <c r="CF28" s="141">
        <f t="shared" si="42"/>
        <v>0</v>
      </c>
      <c r="CG28" s="141">
        <f t="shared" si="43"/>
        <v>0</v>
      </c>
      <c r="CH28" s="141">
        <f t="shared" si="44"/>
        <v>0</v>
      </c>
      <c r="CI28" s="141">
        <f t="shared" si="45"/>
        <v>80197</v>
      </c>
    </row>
    <row r="29" spans="1:87" ht="12" customHeight="1">
      <c r="A29" s="142" t="s">
        <v>109</v>
      </c>
      <c r="B29" s="140" t="s">
        <v>368</v>
      </c>
      <c r="C29" s="142" t="s">
        <v>374</v>
      </c>
      <c r="D29" s="141">
        <f t="shared" si="4"/>
        <v>20790</v>
      </c>
      <c r="E29" s="141">
        <f t="shared" si="5"/>
        <v>20790</v>
      </c>
      <c r="F29" s="141">
        <v>0</v>
      </c>
      <c r="G29" s="141">
        <v>20790</v>
      </c>
      <c r="H29" s="141">
        <v>0</v>
      </c>
      <c r="I29" s="141">
        <v>0</v>
      </c>
      <c r="J29" s="141">
        <v>0</v>
      </c>
      <c r="K29" s="141"/>
      <c r="L29" s="141">
        <f t="shared" si="6"/>
        <v>444059</v>
      </c>
      <c r="M29" s="141">
        <f t="shared" si="7"/>
        <v>61611</v>
      </c>
      <c r="N29" s="141">
        <v>61611</v>
      </c>
      <c r="O29" s="141">
        <v>0</v>
      </c>
      <c r="P29" s="141">
        <v>0</v>
      </c>
      <c r="Q29" s="141">
        <v>0</v>
      </c>
      <c r="R29" s="141">
        <f t="shared" si="8"/>
        <v>143355</v>
      </c>
      <c r="S29" s="141">
        <v>0</v>
      </c>
      <c r="T29" s="141">
        <v>115074</v>
      </c>
      <c r="U29" s="141">
        <v>28281</v>
      </c>
      <c r="V29" s="141">
        <v>0</v>
      </c>
      <c r="W29" s="141">
        <f t="shared" si="9"/>
        <v>239093</v>
      </c>
      <c r="X29" s="141">
        <v>0</v>
      </c>
      <c r="Y29" s="141">
        <v>202294</v>
      </c>
      <c r="Z29" s="141">
        <v>20599</v>
      </c>
      <c r="AA29" s="141">
        <v>16200</v>
      </c>
      <c r="AB29" s="141"/>
      <c r="AC29" s="141">
        <v>0</v>
      </c>
      <c r="AD29" s="141">
        <v>28613</v>
      </c>
      <c r="AE29" s="141">
        <f t="shared" si="10"/>
        <v>493462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/>
      <c r="AN29" s="141">
        <f t="shared" si="13"/>
        <v>413915</v>
      </c>
      <c r="AO29" s="141">
        <f t="shared" si="14"/>
        <v>9575</v>
      </c>
      <c r="AP29" s="141">
        <v>9575</v>
      </c>
      <c r="AQ29" s="141">
        <v>0</v>
      </c>
      <c r="AR29" s="141">
        <v>0</v>
      </c>
      <c r="AS29" s="141">
        <v>0</v>
      </c>
      <c r="AT29" s="141">
        <f t="shared" si="15"/>
        <v>262</v>
      </c>
      <c r="AU29" s="141">
        <v>0</v>
      </c>
      <c r="AV29" s="141">
        <v>262</v>
      </c>
      <c r="AW29" s="141">
        <v>0</v>
      </c>
      <c r="AX29" s="141">
        <v>0</v>
      </c>
      <c r="AY29" s="141">
        <f t="shared" si="16"/>
        <v>404078</v>
      </c>
      <c r="AZ29" s="141">
        <v>33139</v>
      </c>
      <c r="BA29" s="141">
        <v>275834</v>
      </c>
      <c r="BB29" s="141">
        <v>0</v>
      </c>
      <c r="BC29" s="141">
        <v>95105</v>
      </c>
      <c r="BD29" s="141"/>
      <c r="BE29" s="141">
        <v>0</v>
      </c>
      <c r="BF29" s="141">
        <v>293</v>
      </c>
      <c r="BG29" s="141">
        <f t="shared" si="17"/>
        <v>414208</v>
      </c>
      <c r="BH29" s="141">
        <f t="shared" si="18"/>
        <v>20790</v>
      </c>
      <c r="BI29" s="141">
        <f t="shared" si="19"/>
        <v>20790</v>
      </c>
      <c r="BJ29" s="141">
        <f t="shared" si="20"/>
        <v>0</v>
      </c>
      <c r="BK29" s="141">
        <f t="shared" si="21"/>
        <v>20790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857974</v>
      </c>
      <c r="BQ29" s="141">
        <f t="shared" si="27"/>
        <v>71186</v>
      </c>
      <c r="BR29" s="141">
        <f t="shared" si="28"/>
        <v>71186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143617</v>
      </c>
      <c r="BW29" s="141">
        <f t="shared" si="33"/>
        <v>0</v>
      </c>
      <c r="BX29" s="141">
        <f t="shared" si="34"/>
        <v>115336</v>
      </c>
      <c r="BY29" s="141">
        <f t="shared" si="35"/>
        <v>28281</v>
      </c>
      <c r="BZ29" s="141">
        <f t="shared" si="36"/>
        <v>0</v>
      </c>
      <c r="CA29" s="141">
        <f t="shared" si="37"/>
        <v>643171</v>
      </c>
      <c r="CB29" s="141">
        <f t="shared" si="38"/>
        <v>33139</v>
      </c>
      <c r="CC29" s="141">
        <f t="shared" si="39"/>
        <v>478128</v>
      </c>
      <c r="CD29" s="141">
        <f t="shared" si="40"/>
        <v>20599</v>
      </c>
      <c r="CE29" s="141">
        <f t="shared" si="41"/>
        <v>111305</v>
      </c>
      <c r="CF29" s="141">
        <f t="shared" si="42"/>
        <v>0</v>
      </c>
      <c r="CG29" s="141">
        <f t="shared" si="43"/>
        <v>0</v>
      </c>
      <c r="CH29" s="141">
        <f t="shared" si="44"/>
        <v>28906</v>
      </c>
      <c r="CI29" s="141">
        <f t="shared" si="45"/>
        <v>907670</v>
      </c>
    </row>
    <row r="30" spans="1:87" ht="12" customHeight="1">
      <c r="A30" s="142" t="s">
        <v>109</v>
      </c>
      <c r="B30" s="140" t="s">
        <v>369</v>
      </c>
      <c r="C30" s="142" t="s">
        <v>375</v>
      </c>
      <c r="D30" s="141">
        <f t="shared" si="4"/>
        <v>323907</v>
      </c>
      <c r="E30" s="141">
        <f t="shared" si="5"/>
        <v>323907</v>
      </c>
      <c r="F30" s="141">
        <v>0</v>
      </c>
      <c r="G30" s="141">
        <v>0</v>
      </c>
      <c r="H30" s="141">
        <v>323907</v>
      </c>
      <c r="I30" s="141">
        <v>0</v>
      </c>
      <c r="J30" s="141">
        <v>0</v>
      </c>
      <c r="K30" s="141"/>
      <c r="L30" s="141">
        <f t="shared" si="6"/>
        <v>1077767</v>
      </c>
      <c r="M30" s="141">
        <f t="shared" si="7"/>
        <v>134355</v>
      </c>
      <c r="N30" s="141">
        <v>117964</v>
      </c>
      <c r="O30" s="141">
        <v>0</v>
      </c>
      <c r="P30" s="141">
        <v>14281</v>
      </c>
      <c r="Q30" s="141">
        <v>2110</v>
      </c>
      <c r="R30" s="141">
        <f t="shared" si="8"/>
        <v>490362</v>
      </c>
      <c r="S30" s="141">
        <v>0</v>
      </c>
      <c r="T30" s="141">
        <v>489474</v>
      </c>
      <c r="U30" s="141">
        <v>888</v>
      </c>
      <c r="V30" s="141">
        <v>0</v>
      </c>
      <c r="W30" s="141">
        <f t="shared" si="9"/>
        <v>453050</v>
      </c>
      <c r="X30" s="141">
        <v>0</v>
      </c>
      <c r="Y30" s="141">
        <v>266281</v>
      </c>
      <c r="Z30" s="141">
        <v>186769</v>
      </c>
      <c r="AA30" s="141">
        <v>0</v>
      </c>
      <c r="AB30" s="141"/>
      <c r="AC30" s="141">
        <v>0</v>
      </c>
      <c r="AD30" s="141">
        <v>1428</v>
      </c>
      <c r="AE30" s="141">
        <f t="shared" si="10"/>
        <v>1403102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/>
      <c r="AN30" s="141">
        <f t="shared" si="13"/>
        <v>414723</v>
      </c>
      <c r="AO30" s="141">
        <f t="shared" si="14"/>
        <v>191044</v>
      </c>
      <c r="AP30" s="141">
        <v>177861</v>
      </c>
      <c r="AQ30" s="141">
        <v>0</v>
      </c>
      <c r="AR30" s="141">
        <v>13183</v>
      </c>
      <c r="AS30" s="141">
        <v>0</v>
      </c>
      <c r="AT30" s="141">
        <f t="shared" si="15"/>
        <v>223679</v>
      </c>
      <c r="AU30" s="141">
        <v>0</v>
      </c>
      <c r="AV30" s="141">
        <v>223679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/>
      <c r="BE30" s="141">
        <v>0</v>
      </c>
      <c r="BF30" s="141">
        <v>10794</v>
      </c>
      <c r="BG30" s="141">
        <f t="shared" si="17"/>
        <v>425517</v>
      </c>
      <c r="BH30" s="141">
        <f t="shared" si="18"/>
        <v>323907</v>
      </c>
      <c r="BI30" s="141">
        <f t="shared" si="19"/>
        <v>323907</v>
      </c>
      <c r="BJ30" s="141">
        <f t="shared" si="20"/>
        <v>0</v>
      </c>
      <c r="BK30" s="141">
        <f t="shared" si="21"/>
        <v>0</v>
      </c>
      <c r="BL30" s="141">
        <f t="shared" si="22"/>
        <v>323907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1492490</v>
      </c>
      <c r="BQ30" s="141">
        <f t="shared" si="27"/>
        <v>325399</v>
      </c>
      <c r="BR30" s="141">
        <f t="shared" si="28"/>
        <v>295825</v>
      </c>
      <c r="BS30" s="141">
        <f t="shared" si="29"/>
        <v>0</v>
      </c>
      <c r="BT30" s="141">
        <f t="shared" si="30"/>
        <v>27464</v>
      </c>
      <c r="BU30" s="141">
        <f t="shared" si="31"/>
        <v>2110</v>
      </c>
      <c r="BV30" s="141">
        <f t="shared" si="32"/>
        <v>714041</v>
      </c>
      <c r="BW30" s="141">
        <f t="shared" si="33"/>
        <v>0</v>
      </c>
      <c r="BX30" s="141">
        <f t="shared" si="34"/>
        <v>713153</v>
      </c>
      <c r="BY30" s="141">
        <f t="shared" si="35"/>
        <v>888</v>
      </c>
      <c r="BZ30" s="141">
        <f t="shared" si="36"/>
        <v>0</v>
      </c>
      <c r="CA30" s="141">
        <f t="shared" si="37"/>
        <v>453050</v>
      </c>
      <c r="CB30" s="141">
        <f t="shared" si="38"/>
        <v>0</v>
      </c>
      <c r="CC30" s="141">
        <f t="shared" si="39"/>
        <v>266281</v>
      </c>
      <c r="CD30" s="141">
        <f t="shared" si="40"/>
        <v>186769</v>
      </c>
      <c r="CE30" s="141">
        <f t="shared" si="41"/>
        <v>0</v>
      </c>
      <c r="CF30" s="141">
        <f t="shared" si="42"/>
        <v>0</v>
      </c>
      <c r="CG30" s="141">
        <f t="shared" si="43"/>
        <v>0</v>
      </c>
      <c r="CH30" s="141">
        <f t="shared" si="44"/>
        <v>12222</v>
      </c>
      <c r="CI30" s="141">
        <f t="shared" si="45"/>
        <v>1828619</v>
      </c>
    </row>
    <row r="31" spans="1:87" ht="12" customHeight="1">
      <c r="A31" s="142" t="s">
        <v>109</v>
      </c>
      <c r="B31" s="140" t="s">
        <v>370</v>
      </c>
      <c r="C31" s="142" t="s">
        <v>376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/>
      <c r="L31" s="141">
        <f t="shared" si="6"/>
        <v>95059</v>
      </c>
      <c r="M31" s="141">
        <f t="shared" si="7"/>
        <v>53053</v>
      </c>
      <c r="N31" s="141">
        <v>20127</v>
      </c>
      <c r="O31" s="141">
        <v>0</v>
      </c>
      <c r="P31" s="141">
        <v>32926</v>
      </c>
      <c r="Q31" s="141">
        <v>0</v>
      </c>
      <c r="R31" s="141">
        <f t="shared" si="8"/>
        <v>33312</v>
      </c>
      <c r="S31" s="141">
        <v>0</v>
      </c>
      <c r="T31" s="141">
        <v>33312</v>
      </c>
      <c r="U31" s="141">
        <v>0</v>
      </c>
      <c r="V31" s="141">
        <v>0</v>
      </c>
      <c r="W31" s="141">
        <f t="shared" si="9"/>
        <v>8694</v>
      </c>
      <c r="X31" s="141">
        <v>8694</v>
      </c>
      <c r="Y31" s="141">
        <v>0</v>
      </c>
      <c r="Z31" s="141">
        <v>0</v>
      </c>
      <c r="AA31" s="141">
        <v>0</v>
      </c>
      <c r="AB31" s="141"/>
      <c r="AC31" s="141">
        <v>0</v>
      </c>
      <c r="AD31" s="141">
        <v>0</v>
      </c>
      <c r="AE31" s="141">
        <f t="shared" si="10"/>
        <v>95059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/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/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95059</v>
      </c>
      <c r="BQ31" s="141">
        <f t="shared" si="27"/>
        <v>53053</v>
      </c>
      <c r="BR31" s="141">
        <f t="shared" si="28"/>
        <v>20127</v>
      </c>
      <c r="BS31" s="141">
        <f t="shared" si="29"/>
        <v>0</v>
      </c>
      <c r="BT31" s="141">
        <f t="shared" si="30"/>
        <v>32926</v>
      </c>
      <c r="BU31" s="141">
        <f t="shared" si="31"/>
        <v>0</v>
      </c>
      <c r="BV31" s="141">
        <f t="shared" si="32"/>
        <v>33312</v>
      </c>
      <c r="BW31" s="141">
        <f t="shared" si="33"/>
        <v>0</v>
      </c>
      <c r="BX31" s="141">
        <f t="shared" si="34"/>
        <v>33312</v>
      </c>
      <c r="BY31" s="141">
        <f t="shared" si="35"/>
        <v>0</v>
      </c>
      <c r="BZ31" s="141">
        <f t="shared" si="36"/>
        <v>0</v>
      </c>
      <c r="CA31" s="141">
        <f t="shared" si="37"/>
        <v>8694</v>
      </c>
      <c r="CB31" s="141">
        <f t="shared" si="38"/>
        <v>8694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0</v>
      </c>
      <c r="CG31" s="141">
        <f t="shared" si="43"/>
        <v>0</v>
      </c>
      <c r="CH31" s="141">
        <f t="shared" si="44"/>
        <v>0</v>
      </c>
      <c r="CI31" s="141">
        <f t="shared" si="45"/>
        <v>95059</v>
      </c>
    </row>
    <row r="32" spans="1:87" ht="12" customHeight="1">
      <c r="A32" s="142" t="s">
        <v>109</v>
      </c>
      <c r="B32" s="140" t="s">
        <v>371</v>
      </c>
      <c r="C32" s="142" t="s">
        <v>377</v>
      </c>
      <c r="D32" s="141">
        <f t="shared" si="4"/>
        <v>147000</v>
      </c>
      <c r="E32" s="141">
        <f t="shared" si="5"/>
        <v>147000</v>
      </c>
      <c r="F32" s="141">
        <v>0</v>
      </c>
      <c r="G32" s="141">
        <v>147000</v>
      </c>
      <c r="H32" s="141">
        <v>0</v>
      </c>
      <c r="I32" s="141">
        <v>0</v>
      </c>
      <c r="J32" s="141">
        <v>0</v>
      </c>
      <c r="K32" s="141"/>
      <c r="L32" s="141">
        <f t="shared" si="6"/>
        <v>470393</v>
      </c>
      <c r="M32" s="141">
        <f t="shared" si="7"/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f t="shared" si="8"/>
        <v>187362</v>
      </c>
      <c r="S32" s="141">
        <v>0</v>
      </c>
      <c r="T32" s="141">
        <v>176491</v>
      </c>
      <c r="U32" s="141">
        <v>10871</v>
      </c>
      <c r="V32" s="141">
        <v>0</v>
      </c>
      <c r="W32" s="141">
        <f t="shared" si="9"/>
        <v>283031</v>
      </c>
      <c r="X32" s="141">
        <v>0</v>
      </c>
      <c r="Y32" s="141">
        <v>264633</v>
      </c>
      <c r="Z32" s="141">
        <v>18398</v>
      </c>
      <c r="AA32" s="141">
        <v>0</v>
      </c>
      <c r="AB32" s="141"/>
      <c r="AC32" s="141">
        <v>0</v>
      </c>
      <c r="AD32" s="141">
        <v>10</v>
      </c>
      <c r="AE32" s="141">
        <f t="shared" si="10"/>
        <v>617403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/>
      <c r="AN32" s="141">
        <f t="shared" si="13"/>
        <v>107528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26168</v>
      </c>
      <c r="AU32" s="141">
        <v>0</v>
      </c>
      <c r="AV32" s="141">
        <v>26168</v>
      </c>
      <c r="AW32" s="141">
        <v>0</v>
      </c>
      <c r="AX32" s="141">
        <v>0</v>
      </c>
      <c r="AY32" s="141">
        <f t="shared" si="16"/>
        <v>81360</v>
      </c>
      <c r="AZ32" s="141">
        <v>0</v>
      </c>
      <c r="BA32" s="141">
        <v>81360</v>
      </c>
      <c r="BB32" s="141">
        <v>0</v>
      </c>
      <c r="BC32" s="141">
        <v>0</v>
      </c>
      <c r="BD32" s="141"/>
      <c r="BE32" s="141">
        <v>0</v>
      </c>
      <c r="BF32" s="141">
        <v>394</v>
      </c>
      <c r="BG32" s="141">
        <f t="shared" si="17"/>
        <v>107922</v>
      </c>
      <c r="BH32" s="141">
        <f t="shared" si="18"/>
        <v>147000</v>
      </c>
      <c r="BI32" s="141">
        <f t="shared" si="19"/>
        <v>147000</v>
      </c>
      <c r="BJ32" s="141">
        <f t="shared" si="20"/>
        <v>0</v>
      </c>
      <c r="BK32" s="141">
        <f t="shared" si="21"/>
        <v>147000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577921</v>
      </c>
      <c r="BQ32" s="141">
        <f t="shared" si="27"/>
        <v>0</v>
      </c>
      <c r="BR32" s="141">
        <f t="shared" si="28"/>
        <v>0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213530</v>
      </c>
      <c r="BW32" s="141">
        <f t="shared" si="33"/>
        <v>0</v>
      </c>
      <c r="BX32" s="141">
        <f t="shared" si="34"/>
        <v>202659</v>
      </c>
      <c r="BY32" s="141">
        <f t="shared" si="35"/>
        <v>10871</v>
      </c>
      <c r="BZ32" s="141">
        <f t="shared" si="36"/>
        <v>0</v>
      </c>
      <c r="CA32" s="141">
        <f t="shared" si="37"/>
        <v>364391</v>
      </c>
      <c r="CB32" s="141">
        <f t="shared" si="38"/>
        <v>0</v>
      </c>
      <c r="CC32" s="141">
        <f t="shared" si="39"/>
        <v>345993</v>
      </c>
      <c r="CD32" s="141">
        <f t="shared" si="40"/>
        <v>18398</v>
      </c>
      <c r="CE32" s="141">
        <f t="shared" si="41"/>
        <v>0</v>
      </c>
      <c r="CF32" s="141">
        <f t="shared" si="42"/>
        <v>0</v>
      </c>
      <c r="CG32" s="141">
        <f t="shared" si="43"/>
        <v>0</v>
      </c>
      <c r="CH32" s="141">
        <f t="shared" si="44"/>
        <v>404</v>
      </c>
      <c r="CI32" s="141">
        <f t="shared" si="45"/>
        <v>725325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382</v>
      </c>
      <c r="B7" s="140" t="s">
        <v>383</v>
      </c>
      <c r="C7" s="139" t="s">
        <v>365</v>
      </c>
      <c r="D7" s="141">
        <f aca="true" t="shared" si="0" ref="D7:I7">SUM(D8:D26)</f>
        <v>415744</v>
      </c>
      <c r="E7" s="141">
        <f t="shared" si="0"/>
        <v>1981559</v>
      </c>
      <c r="F7" s="141">
        <f t="shared" si="0"/>
        <v>2397303</v>
      </c>
      <c r="G7" s="141">
        <f t="shared" si="0"/>
        <v>0</v>
      </c>
      <c r="H7" s="141">
        <f t="shared" si="0"/>
        <v>886290</v>
      </c>
      <c r="I7" s="141">
        <f t="shared" si="0"/>
        <v>886290</v>
      </c>
      <c r="J7" s="143" t="s">
        <v>381</v>
      </c>
      <c r="K7" s="143" t="s">
        <v>381</v>
      </c>
      <c r="L7" s="141">
        <f aca="true" t="shared" si="1" ref="L7:Q7">SUM(L8:L26)</f>
        <v>401748</v>
      </c>
      <c r="M7" s="141">
        <f t="shared" si="1"/>
        <v>1740702</v>
      </c>
      <c r="N7" s="141">
        <f t="shared" si="1"/>
        <v>2142450</v>
      </c>
      <c r="O7" s="141">
        <f t="shared" si="1"/>
        <v>0</v>
      </c>
      <c r="P7" s="141">
        <f t="shared" si="1"/>
        <v>863869</v>
      </c>
      <c r="Q7" s="141">
        <f t="shared" si="1"/>
        <v>863869</v>
      </c>
      <c r="R7" s="143" t="s">
        <v>381</v>
      </c>
      <c r="S7" s="143" t="s">
        <v>381</v>
      </c>
      <c r="T7" s="141">
        <f aca="true" t="shared" si="2" ref="T7:Y7">SUM(T8:T26)</f>
        <v>13996</v>
      </c>
      <c r="U7" s="141">
        <f t="shared" si="2"/>
        <v>240857</v>
      </c>
      <c r="V7" s="141">
        <f t="shared" si="2"/>
        <v>254853</v>
      </c>
      <c r="W7" s="141">
        <f t="shared" si="2"/>
        <v>0</v>
      </c>
      <c r="X7" s="141">
        <f t="shared" si="2"/>
        <v>22421</v>
      </c>
      <c r="Y7" s="141">
        <f t="shared" si="2"/>
        <v>22421</v>
      </c>
      <c r="Z7" s="143" t="s">
        <v>381</v>
      </c>
      <c r="AA7" s="143" t="s">
        <v>381</v>
      </c>
      <c r="AB7" s="141">
        <f>SUM(AB8:AB26)</f>
        <v>0</v>
      </c>
      <c r="AC7" s="141">
        <f>SUM(AC8:AC26)</f>
        <v>0</v>
      </c>
      <c r="AD7" s="141">
        <f>SUM(AD8:AD26)</f>
        <v>0</v>
      </c>
      <c r="AE7" s="141"/>
      <c r="AF7" s="141"/>
      <c r="AG7" s="141"/>
      <c r="AH7" s="143" t="s">
        <v>381</v>
      </c>
      <c r="AI7" s="143" t="s">
        <v>381</v>
      </c>
      <c r="AJ7" s="141">
        <f aca="true" t="shared" si="3" ref="AJ7:AO7">SUM(AJ8:AJ26)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381</v>
      </c>
      <c r="AQ7" s="143" t="s">
        <v>381</v>
      </c>
      <c r="AR7" s="141">
        <f aca="true" t="shared" si="4" ref="AR7:AW7">SUM(AR8:AR26)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381</v>
      </c>
      <c r="AY7" s="143" t="s">
        <v>381</v>
      </c>
      <c r="AZ7" s="141">
        <f aca="true" t="shared" si="5" ref="AZ7:BE7">SUM(AZ8:AZ26)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109</v>
      </c>
      <c r="B8" s="140" t="s">
        <v>326</v>
      </c>
      <c r="C8" s="142" t="s">
        <v>345</v>
      </c>
      <c r="D8" s="141">
        <f>SUM(L8,T8,AB8,AJ8,AR8,AZ8)</f>
        <v>0</v>
      </c>
      <c r="E8" s="141">
        <f>SUM(M8,U8,AC8,AK8,AS8,BA8)</f>
        <v>395622</v>
      </c>
      <c r="F8" s="141">
        <f>SUM(D8:E8)</f>
        <v>395622</v>
      </c>
      <c r="G8" s="141">
        <f>SUM(O8,W8,AE8,AM8,AU8,BC8)</f>
        <v>0</v>
      </c>
      <c r="H8" s="141">
        <f>SUM(P8,X8,AF8,AN8,AV8,BD8)</f>
        <v>288768</v>
      </c>
      <c r="I8" s="141">
        <f>SUM(G8:H8)</f>
        <v>288768</v>
      </c>
      <c r="J8" s="143"/>
      <c r="K8" s="143" t="s">
        <v>374</v>
      </c>
      <c r="L8" s="141">
        <v>0</v>
      </c>
      <c r="M8" s="141">
        <v>342609</v>
      </c>
      <c r="N8" s="141">
        <f>SUM(L8,+M8)</f>
        <v>342609</v>
      </c>
      <c r="O8" s="141">
        <v>0</v>
      </c>
      <c r="P8" s="141">
        <v>288768</v>
      </c>
      <c r="Q8" s="141">
        <f>SUM(O8,+P8)</f>
        <v>288768</v>
      </c>
      <c r="R8" s="143"/>
      <c r="S8" s="143" t="s">
        <v>376</v>
      </c>
      <c r="T8" s="141">
        <v>0</v>
      </c>
      <c r="U8" s="141">
        <v>53013</v>
      </c>
      <c r="V8" s="141">
        <f>+SUM(T8,U8)</f>
        <v>53013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109</v>
      </c>
      <c r="B9" s="140" t="s">
        <v>327</v>
      </c>
      <c r="C9" s="142" t="s">
        <v>346</v>
      </c>
      <c r="D9" s="141">
        <f aca="true" t="shared" si="6" ref="D9:D26">SUM(L9,T9,AB9,AJ9,AR9,AZ9)</f>
        <v>209302</v>
      </c>
      <c r="E9" s="141">
        <f aca="true" t="shared" si="7" ref="E9:E26">SUM(M9,U9,AC9,AK9,AS9,BA9)</f>
        <v>449982</v>
      </c>
      <c r="F9" s="141">
        <f aca="true" t="shared" si="8" ref="F9:F26">SUM(D9:E9)</f>
        <v>659284</v>
      </c>
      <c r="G9" s="141">
        <f aca="true" t="shared" si="9" ref="G9:G26">SUM(O9,W9,AE9,AM9,AU9,BC9)</f>
        <v>0</v>
      </c>
      <c r="H9" s="141">
        <f aca="true" t="shared" si="10" ref="H9:H26">SUM(P9,X9,AF9,AN9,AV9,BD9)</f>
        <v>201087</v>
      </c>
      <c r="I9" s="141">
        <f aca="true" t="shared" si="11" ref="I9:I26">SUM(G9:H9)</f>
        <v>201087</v>
      </c>
      <c r="J9" s="143" t="s">
        <v>369</v>
      </c>
      <c r="K9" s="143" t="s">
        <v>375</v>
      </c>
      <c r="L9" s="141">
        <v>209302</v>
      </c>
      <c r="M9" s="141">
        <v>449982</v>
      </c>
      <c r="N9" s="141">
        <f aca="true" t="shared" si="12" ref="N9:N26">SUM(L9,+M9)</f>
        <v>659284</v>
      </c>
      <c r="O9" s="141">
        <v>0</v>
      </c>
      <c r="P9" s="141">
        <v>201087</v>
      </c>
      <c r="Q9" s="141">
        <f aca="true" t="shared" si="13" ref="Q9:Q26">SUM(O9,+P9)</f>
        <v>201087</v>
      </c>
      <c r="R9" s="143"/>
      <c r="S9" s="143"/>
      <c r="T9" s="141">
        <v>0</v>
      </c>
      <c r="U9" s="141">
        <v>0</v>
      </c>
      <c r="V9" s="141">
        <f aca="true" t="shared" si="14" ref="V9:V26">+SUM(T9,U9)</f>
        <v>0</v>
      </c>
      <c r="W9" s="141">
        <v>0</v>
      </c>
      <c r="X9" s="141">
        <v>0</v>
      </c>
      <c r="Y9" s="141">
        <f aca="true" t="shared" si="15" ref="Y9:Y26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26">+SUM(AB9,AC9)</f>
        <v>0</v>
      </c>
      <c r="AE9" s="141">
        <v>0</v>
      </c>
      <c r="AF9" s="141">
        <v>0</v>
      </c>
      <c r="AG9" s="141">
        <f aca="true" t="shared" si="17" ref="AG9:AG26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26">SUM(AJ9,+AK9)</f>
        <v>0</v>
      </c>
      <c r="AM9" s="141">
        <v>0</v>
      </c>
      <c r="AN9" s="141">
        <v>0</v>
      </c>
      <c r="AO9" s="141">
        <f aca="true" t="shared" si="19" ref="AO9:AO26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26">SUM(AR9,+AS9)</f>
        <v>0</v>
      </c>
      <c r="AU9" s="141">
        <v>0</v>
      </c>
      <c r="AV9" s="141">
        <v>0</v>
      </c>
      <c r="AW9" s="141">
        <f aca="true" t="shared" si="21" ref="AW9:AW26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26">SUM(AZ9,BA9)</f>
        <v>0</v>
      </c>
      <c r="BC9" s="141">
        <v>0</v>
      </c>
      <c r="BD9" s="141">
        <v>0</v>
      </c>
      <c r="BE9" s="141">
        <f aca="true" t="shared" si="23" ref="BE9:BE26">SUM(BC9,+BD9)</f>
        <v>0</v>
      </c>
    </row>
    <row r="10" spans="1:57" ht="12" customHeight="1">
      <c r="A10" s="142" t="s">
        <v>109</v>
      </c>
      <c r="B10" s="140" t="s">
        <v>328</v>
      </c>
      <c r="C10" s="142" t="s">
        <v>347</v>
      </c>
      <c r="D10" s="141">
        <f t="shared" si="6"/>
        <v>0</v>
      </c>
      <c r="E10" s="141">
        <f t="shared" si="7"/>
        <v>237019</v>
      </c>
      <c r="F10" s="141">
        <f t="shared" si="8"/>
        <v>237019</v>
      </c>
      <c r="G10" s="141">
        <f t="shared" si="9"/>
        <v>0</v>
      </c>
      <c r="H10" s="141">
        <f t="shared" si="10"/>
        <v>40496</v>
      </c>
      <c r="I10" s="141">
        <f t="shared" si="11"/>
        <v>40496</v>
      </c>
      <c r="J10" s="143" t="s">
        <v>371</v>
      </c>
      <c r="K10" s="143" t="s">
        <v>377</v>
      </c>
      <c r="L10" s="141">
        <v>0</v>
      </c>
      <c r="M10" s="141">
        <v>237019</v>
      </c>
      <c r="N10" s="141">
        <f t="shared" si="12"/>
        <v>237019</v>
      </c>
      <c r="O10" s="141">
        <v>0</v>
      </c>
      <c r="P10" s="141">
        <v>40496</v>
      </c>
      <c r="Q10" s="141">
        <f t="shared" si="13"/>
        <v>40496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109</v>
      </c>
      <c r="B11" s="140" t="s">
        <v>329</v>
      </c>
      <c r="C11" s="142" t="s">
        <v>348</v>
      </c>
      <c r="D11" s="141">
        <f t="shared" si="6"/>
        <v>27223</v>
      </c>
      <c r="E11" s="141">
        <f t="shared" si="7"/>
        <v>128368</v>
      </c>
      <c r="F11" s="141">
        <f t="shared" si="8"/>
        <v>155591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27223</v>
      </c>
      <c r="M11" s="141">
        <v>128368</v>
      </c>
      <c r="N11" s="141">
        <f t="shared" si="12"/>
        <v>155591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109</v>
      </c>
      <c r="B12" s="140" t="s">
        <v>330</v>
      </c>
      <c r="C12" s="142" t="s">
        <v>349</v>
      </c>
      <c r="D12" s="141">
        <f t="shared" si="6"/>
        <v>0</v>
      </c>
      <c r="E12" s="141">
        <f t="shared" si="7"/>
        <v>20191</v>
      </c>
      <c r="F12" s="141">
        <f t="shared" si="8"/>
        <v>20191</v>
      </c>
      <c r="G12" s="141">
        <f t="shared" si="9"/>
        <v>0</v>
      </c>
      <c r="H12" s="141">
        <f t="shared" si="10"/>
        <v>34797</v>
      </c>
      <c r="I12" s="141">
        <f t="shared" si="11"/>
        <v>34797</v>
      </c>
      <c r="J12" s="143" t="s">
        <v>368</v>
      </c>
      <c r="K12" s="143" t="s">
        <v>374</v>
      </c>
      <c r="L12" s="141">
        <v>0</v>
      </c>
      <c r="M12" s="141">
        <v>20191</v>
      </c>
      <c r="N12" s="141">
        <f t="shared" si="12"/>
        <v>20191</v>
      </c>
      <c r="O12" s="141">
        <v>0</v>
      </c>
      <c r="P12" s="141">
        <v>34797</v>
      </c>
      <c r="Q12" s="141">
        <f t="shared" si="13"/>
        <v>34797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109</v>
      </c>
      <c r="B13" s="140" t="s">
        <v>331</v>
      </c>
      <c r="C13" s="142" t="s">
        <v>350</v>
      </c>
      <c r="D13" s="141">
        <f t="shared" si="6"/>
        <v>0</v>
      </c>
      <c r="E13" s="141">
        <f t="shared" si="7"/>
        <v>11481</v>
      </c>
      <c r="F13" s="141">
        <f t="shared" si="8"/>
        <v>11481</v>
      </c>
      <c r="G13" s="141">
        <f t="shared" si="9"/>
        <v>0</v>
      </c>
      <c r="H13" s="141">
        <f t="shared" si="10"/>
        <v>7869</v>
      </c>
      <c r="I13" s="141">
        <f t="shared" si="11"/>
        <v>7869</v>
      </c>
      <c r="J13" s="143" t="s">
        <v>368</v>
      </c>
      <c r="K13" s="143" t="s">
        <v>374</v>
      </c>
      <c r="L13" s="141">
        <v>0</v>
      </c>
      <c r="M13" s="141">
        <v>6016</v>
      </c>
      <c r="N13" s="141">
        <f t="shared" si="12"/>
        <v>6016</v>
      </c>
      <c r="O13" s="141">
        <v>0</v>
      </c>
      <c r="P13" s="141">
        <v>7869</v>
      </c>
      <c r="Q13" s="141">
        <f t="shared" si="13"/>
        <v>7869</v>
      </c>
      <c r="R13" s="143" t="s">
        <v>370</v>
      </c>
      <c r="S13" s="143" t="s">
        <v>380</v>
      </c>
      <c r="T13" s="141">
        <v>0</v>
      </c>
      <c r="U13" s="141">
        <v>5465</v>
      </c>
      <c r="V13" s="141">
        <f t="shared" si="14"/>
        <v>5465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109</v>
      </c>
      <c r="B14" s="140" t="s">
        <v>332</v>
      </c>
      <c r="C14" s="142" t="s">
        <v>351</v>
      </c>
      <c r="D14" s="141">
        <f t="shared" si="6"/>
        <v>0</v>
      </c>
      <c r="E14" s="141">
        <f t="shared" si="7"/>
        <v>23076</v>
      </c>
      <c r="F14" s="141">
        <f t="shared" si="8"/>
        <v>23076</v>
      </c>
      <c r="G14" s="141">
        <f t="shared" si="9"/>
        <v>0</v>
      </c>
      <c r="H14" s="141">
        <f t="shared" si="10"/>
        <v>29637</v>
      </c>
      <c r="I14" s="141">
        <f t="shared" si="11"/>
        <v>29637</v>
      </c>
      <c r="J14" s="143" t="s">
        <v>368</v>
      </c>
      <c r="K14" s="143" t="s">
        <v>374</v>
      </c>
      <c r="L14" s="141">
        <v>0</v>
      </c>
      <c r="M14" s="141">
        <v>12520</v>
      </c>
      <c r="N14" s="141">
        <f t="shared" si="12"/>
        <v>12520</v>
      </c>
      <c r="O14" s="141">
        <v>0</v>
      </c>
      <c r="P14" s="141">
        <v>29637</v>
      </c>
      <c r="Q14" s="141">
        <f t="shared" si="13"/>
        <v>29637</v>
      </c>
      <c r="R14" s="143" t="s">
        <v>370</v>
      </c>
      <c r="S14" s="143" t="s">
        <v>376</v>
      </c>
      <c r="T14" s="141">
        <v>0</v>
      </c>
      <c r="U14" s="141">
        <v>10556</v>
      </c>
      <c r="V14" s="141">
        <f t="shared" si="14"/>
        <v>10556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109</v>
      </c>
      <c r="B15" s="140" t="s">
        <v>333</v>
      </c>
      <c r="C15" s="142" t="s">
        <v>352</v>
      </c>
      <c r="D15" s="141">
        <f t="shared" si="6"/>
        <v>0</v>
      </c>
      <c r="E15" s="141">
        <f t="shared" si="7"/>
        <v>49115</v>
      </c>
      <c r="F15" s="141">
        <f t="shared" si="8"/>
        <v>49115</v>
      </c>
      <c r="G15" s="141">
        <f t="shared" si="9"/>
        <v>0</v>
      </c>
      <c r="H15" s="141">
        <f t="shared" si="10"/>
        <v>50903</v>
      </c>
      <c r="I15" s="141">
        <f t="shared" si="11"/>
        <v>50903</v>
      </c>
      <c r="J15" s="143" t="s">
        <v>368</v>
      </c>
      <c r="K15" s="143" t="s">
        <v>374</v>
      </c>
      <c r="L15" s="141">
        <v>0</v>
      </c>
      <c r="M15" s="141">
        <v>26151</v>
      </c>
      <c r="N15" s="141">
        <f t="shared" si="12"/>
        <v>26151</v>
      </c>
      <c r="O15" s="141">
        <v>0</v>
      </c>
      <c r="P15" s="141">
        <v>50903</v>
      </c>
      <c r="Q15" s="141">
        <f t="shared" si="13"/>
        <v>50903</v>
      </c>
      <c r="R15" s="143" t="s">
        <v>370</v>
      </c>
      <c r="S15" s="143" t="s">
        <v>376</v>
      </c>
      <c r="T15" s="141">
        <v>0</v>
      </c>
      <c r="U15" s="141">
        <v>22964</v>
      </c>
      <c r="V15" s="141">
        <f t="shared" si="14"/>
        <v>22964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109</v>
      </c>
      <c r="B16" s="140" t="s">
        <v>334</v>
      </c>
      <c r="C16" s="142" t="s">
        <v>353</v>
      </c>
      <c r="D16" s="141">
        <f t="shared" si="6"/>
        <v>0</v>
      </c>
      <c r="E16" s="141">
        <f t="shared" si="7"/>
        <v>26179</v>
      </c>
      <c r="F16" s="141">
        <f t="shared" si="8"/>
        <v>26179</v>
      </c>
      <c r="G16" s="141">
        <f t="shared" si="9"/>
        <v>0</v>
      </c>
      <c r="H16" s="141">
        <f t="shared" si="10"/>
        <v>7414</v>
      </c>
      <c r="I16" s="141">
        <f t="shared" si="11"/>
        <v>7414</v>
      </c>
      <c r="J16" s="143" t="s">
        <v>371</v>
      </c>
      <c r="K16" s="143" t="s">
        <v>377</v>
      </c>
      <c r="L16" s="141">
        <v>0</v>
      </c>
      <c r="M16" s="141">
        <v>26179</v>
      </c>
      <c r="N16" s="141">
        <f t="shared" si="12"/>
        <v>26179</v>
      </c>
      <c r="O16" s="141">
        <v>0</v>
      </c>
      <c r="P16" s="141">
        <v>7414</v>
      </c>
      <c r="Q16" s="141">
        <f t="shared" si="13"/>
        <v>7414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109</v>
      </c>
      <c r="B17" s="140" t="s">
        <v>335</v>
      </c>
      <c r="C17" s="142" t="s">
        <v>354</v>
      </c>
      <c r="D17" s="141">
        <f t="shared" si="6"/>
        <v>91837</v>
      </c>
      <c r="E17" s="141">
        <f t="shared" si="7"/>
        <v>52657</v>
      </c>
      <c r="F17" s="141">
        <f t="shared" si="8"/>
        <v>144494</v>
      </c>
      <c r="G17" s="141">
        <f t="shared" si="9"/>
        <v>0</v>
      </c>
      <c r="H17" s="141">
        <f t="shared" si="10"/>
        <v>7802</v>
      </c>
      <c r="I17" s="141">
        <f t="shared" si="11"/>
        <v>7802</v>
      </c>
      <c r="J17" s="143" t="s">
        <v>371</v>
      </c>
      <c r="K17" s="143" t="s">
        <v>378</v>
      </c>
      <c r="L17" s="141">
        <v>91837</v>
      </c>
      <c r="M17" s="141">
        <v>52657</v>
      </c>
      <c r="N17" s="141">
        <f t="shared" si="12"/>
        <v>144494</v>
      </c>
      <c r="O17" s="141">
        <v>0</v>
      </c>
      <c r="P17" s="141">
        <v>7802</v>
      </c>
      <c r="Q17" s="141">
        <f t="shared" si="13"/>
        <v>7802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109</v>
      </c>
      <c r="B18" s="140" t="s">
        <v>336</v>
      </c>
      <c r="C18" s="142" t="s">
        <v>355</v>
      </c>
      <c r="D18" s="141">
        <f t="shared" si="6"/>
        <v>0</v>
      </c>
      <c r="E18" s="141">
        <f t="shared" si="7"/>
        <v>56326</v>
      </c>
      <c r="F18" s="141">
        <f t="shared" si="8"/>
        <v>56326</v>
      </c>
      <c r="G18" s="141">
        <f t="shared" si="9"/>
        <v>0</v>
      </c>
      <c r="H18" s="141">
        <f t="shared" si="10"/>
        <v>42820</v>
      </c>
      <c r="I18" s="141">
        <f t="shared" si="11"/>
        <v>42820</v>
      </c>
      <c r="J18" s="143" t="s">
        <v>371</v>
      </c>
      <c r="K18" s="143" t="s">
        <v>377</v>
      </c>
      <c r="L18" s="141">
        <v>0</v>
      </c>
      <c r="M18" s="141">
        <v>56326</v>
      </c>
      <c r="N18" s="141">
        <f t="shared" si="12"/>
        <v>56326</v>
      </c>
      <c r="O18" s="141">
        <v>0</v>
      </c>
      <c r="P18" s="141">
        <v>42820</v>
      </c>
      <c r="Q18" s="141">
        <f t="shared" si="13"/>
        <v>42820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109</v>
      </c>
      <c r="B19" s="140" t="s">
        <v>337</v>
      </c>
      <c r="C19" s="142" t="s">
        <v>356</v>
      </c>
      <c r="D19" s="141">
        <f t="shared" si="6"/>
        <v>0</v>
      </c>
      <c r="E19" s="141">
        <f t="shared" si="7"/>
        <v>43921</v>
      </c>
      <c r="F19" s="141">
        <f t="shared" si="8"/>
        <v>43921</v>
      </c>
      <c r="G19" s="141">
        <f t="shared" si="9"/>
        <v>0</v>
      </c>
      <c r="H19" s="141">
        <f t="shared" si="10"/>
        <v>12642</v>
      </c>
      <c r="I19" s="141">
        <f t="shared" si="11"/>
        <v>12642</v>
      </c>
      <c r="J19" s="143" t="s">
        <v>371</v>
      </c>
      <c r="K19" s="143" t="s">
        <v>377</v>
      </c>
      <c r="L19" s="141">
        <v>0</v>
      </c>
      <c r="M19" s="141">
        <v>43921</v>
      </c>
      <c r="N19" s="141">
        <f t="shared" si="12"/>
        <v>43921</v>
      </c>
      <c r="O19" s="141">
        <v>0</v>
      </c>
      <c r="P19" s="141">
        <v>12642</v>
      </c>
      <c r="Q19" s="141">
        <f t="shared" si="13"/>
        <v>12642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109</v>
      </c>
      <c r="B20" s="140" t="s">
        <v>338</v>
      </c>
      <c r="C20" s="142" t="s">
        <v>357</v>
      </c>
      <c r="D20" s="141">
        <f t="shared" si="6"/>
        <v>6078</v>
      </c>
      <c r="E20" s="141">
        <f t="shared" si="7"/>
        <v>27398</v>
      </c>
      <c r="F20" s="141">
        <f t="shared" si="8"/>
        <v>33476</v>
      </c>
      <c r="G20" s="141">
        <f t="shared" si="9"/>
        <v>0</v>
      </c>
      <c r="H20" s="141">
        <f t="shared" si="10"/>
        <v>9953</v>
      </c>
      <c r="I20" s="141">
        <f t="shared" si="11"/>
        <v>9953</v>
      </c>
      <c r="J20" s="143" t="s">
        <v>369</v>
      </c>
      <c r="K20" s="143" t="s">
        <v>379</v>
      </c>
      <c r="L20" s="141">
        <v>6078</v>
      </c>
      <c r="M20" s="141">
        <v>27398</v>
      </c>
      <c r="N20" s="141">
        <f t="shared" si="12"/>
        <v>33476</v>
      </c>
      <c r="O20" s="141">
        <v>0</v>
      </c>
      <c r="P20" s="141">
        <v>9953</v>
      </c>
      <c r="Q20" s="141">
        <f t="shared" si="13"/>
        <v>9953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109</v>
      </c>
      <c r="B21" s="140" t="s">
        <v>339</v>
      </c>
      <c r="C21" s="142" t="s">
        <v>358</v>
      </c>
      <c r="D21" s="141">
        <f t="shared" si="6"/>
        <v>24505</v>
      </c>
      <c r="E21" s="141">
        <f t="shared" si="7"/>
        <v>79150</v>
      </c>
      <c r="F21" s="141">
        <f t="shared" si="8"/>
        <v>103655</v>
      </c>
      <c r="G21" s="141">
        <f t="shared" si="9"/>
        <v>0</v>
      </c>
      <c r="H21" s="141">
        <f t="shared" si="10"/>
        <v>41580</v>
      </c>
      <c r="I21" s="141">
        <f t="shared" si="11"/>
        <v>41580</v>
      </c>
      <c r="J21" s="143" t="s">
        <v>369</v>
      </c>
      <c r="K21" s="143" t="s">
        <v>375</v>
      </c>
      <c r="L21" s="141">
        <v>24505</v>
      </c>
      <c r="M21" s="141">
        <v>79150</v>
      </c>
      <c r="N21" s="141">
        <f t="shared" si="12"/>
        <v>103655</v>
      </c>
      <c r="O21" s="141">
        <v>0</v>
      </c>
      <c r="P21" s="141">
        <v>41580</v>
      </c>
      <c r="Q21" s="141">
        <f t="shared" si="13"/>
        <v>41580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109</v>
      </c>
      <c r="B22" s="140" t="s">
        <v>340</v>
      </c>
      <c r="C22" s="142" t="s">
        <v>359</v>
      </c>
      <c r="D22" s="141">
        <f t="shared" si="6"/>
        <v>17572</v>
      </c>
      <c r="E22" s="141">
        <f t="shared" si="7"/>
        <v>120471</v>
      </c>
      <c r="F22" s="141">
        <f t="shared" si="8"/>
        <v>138043</v>
      </c>
      <c r="G22" s="141">
        <f t="shared" si="9"/>
        <v>0</v>
      </c>
      <c r="H22" s="141">
        <f t="shared" si="10"/>
        <v>31273</v>
      </c>
      <c r="I22" s="141">
        <f t="shared" si="11"/>
        <v>31273</v>
      </c>
      <c r="J22" s="143" t="s">
        <v>369</v>
      </c>
      <c r="K22" s="143" t="s">
        <v>375</v>
      </c>
      <c r="L22" s="141">
        <v>17572</v>
      </c>
      <c r="M22" s="141">
        <v>68311</v>
      </c>
      <c r="N22" s="141">
        <f t="shared" si="12"/>
        <v>85883</v>
      </c>
      <c r="O22" s="141">
        <v>0</v>
      </c>
      <c r="P22" s="141">
        <v>31273</v>
      </c>
      <c r="Q22" s="141">
        <f t="shared" si="13"/>
        <v>31273</v>
      </c>
      <c r="R22" s="143" t="s">
        <v>367</v>
      </c>
      <c r="S22" s="143" t="s">
        <v>373</v>
      </c>
      <c r="T22" s="141">
        <v>0</v>
      </c>
      <c r="U22" s="141">
        <v>52160</v>
      </c>
      <c r="V22" s="141">
        <f t="shared" si="14"/>
        <v>52160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109</v>
      </c>
      <c r="B23" s="140" t="s">
        <v>341</v>
      </c>
      <c r="C23" s="142" t="s">
        <v>360</v>
      </c>
      <c r="D23" s="141">
        <f t="shared" si="6"/>
        <v>17313</v>
      </c>
      <c r="E23" s="141">
        <f t="shared" si="7"/>
        <v>95097</v>
      </c>
      <c r="F23" s="141">
        <f t="shared" si="8"/>
        <v>112410</v>
      </c>
      <c r="G23" s="141">
        <f t="shared" si="9"/>
        <v>0</v>
      </c>
      <c r="H23" s="141">
        <f t="shared" si="10"/>
        <v>25673</v>
      </c>
      <c r="I23" s="141">
        <f t="shared" si="11"/>
        <v>25673</v>
      </c>
      <c r="J23" s="143" t="s">
        <v>369</v>
      </c>
      <c r="K23" s="143"/>
      <c r="L23" s="141">
        <v>17313</v>
      </c>
      <c r="M23" s="141">
        <v>67060</v>
      </c>
      <c r="N23" s="141">
        <f t="shared" si="12"/>
        <v>84373</v>
      </c>
      <c r="O23" s="141">
        <v>0</v>
      </c>
      <c r="P23" s="141">
        <v>25673</v>
      </c>
      <c r="Q23" s="141">
        <f t="shared" si="13"/>
        <v>25673</v>
      </c>
      <c r="R23" s="143" t="s">
        <v>367</v>
      </c>
      <c r="S23" s="143"/>
      <c r="T23" s="141">
        <v>0</v>
      </c>
      <c r="U23" s="141">
        <v>28037</v>
      </c>
      <c r="V23" s="141">
        <f t="shared" si="14"/>
        <v>28037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109</v>
      </c>
      <c r="B24" s="140" t="s">
        <v>342</v>
      </c>
      <c r="C24" s="142" t="s">
        <v>361</v>
      </c>
      <c r="D24" s="141">
        <f t="shared" si="6"/>
        <v>7918</v>
      </c>
      <c r="E24" s="141">
        <f t="shared" si="7"/>
        <v>39632</v>
      </c>
      <c r="F24" s="141">
        <f t="shared" si="8"/>
        <v>47550</v>
      </c>
      <c r="G24" s="141">
        <f t="shared" si="9"/>
        <v>0</v>
      </c>
      <c r="H24" s="141">
        <f t="shared" si="10"/>
        <v>22421</v>
      </c>
      <c r="I24" s="141">
        <f t="shared" si="11"/>
        <v>22421</v>
      </c>
      <c r="J24" s="143" t="s">
        <v>369</v>
      </c>
      <c r="K24" s="143" t="s">
        <v>375</v>
      </c>
      <c r="L24" s="141">
        <v>7918</v>
      </c>
      <c r="M24" s="141">
        <v>39632</v>
      </c>
      <c r="N24" s="141">
        <f t="shared" si="12"/>
        <v>47550</v>
      </c>
      <c r="O24" s="141">
        <v>0</v>
      </c>
      <c r="P24" s="141">
        <v>0</v>
      </c>
      <c r="Q24" s="141">
        <f t="shared" si="13"/>
        <v>0</v>
      </c>
      <c r="R24" s="143" t="s">
        <v>366</v>
      </c>
      <c r="S24" s="143" t="s">
        <v>372</v>
      </c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22421</v>
      </c>
      <c r="Y24" s="141">
        <f t="shared" si="15"/>
        <v>22421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109</v>
      </c>
      <c r="B25" s="140" t="s">
        <v>343</v>
      </c>
      <c r="C25" s="142" t="s">
        <v>362</v>
      </c>
      <c r="D25" s="141">
        <f t="shared" si="6"/>
        <v>7244</v>
      </c>
      <c r="E25" s="141">
        <f t="shared" si="7"/>
        <v>67060</v>
      </c>
      <c r="F25" s="141">
        <f t="shared" si="8"/>
        <v>74304</v>
      </c>
      <c r="G25" s="141">
        <f t="shared" si="9"/>
        <v>0</v>
      </c>
      <c r="H25" s="141">
        <f t="shared" si="10"/>
        <v>17359</v>
      </c>
      <c r="I25" s="141">
        <f t="shared" si="11"/>
        <v>17359</v>
      </c>
      <c r="J25" s="143" t="s">
        <v>366</v>
      </c>
      <c r="K25" s="143" t="s">
        <v>372</v>
      </c>
      <c r="L25" s="141">
        <v>0</v>
      </c>
      <c r="M25" s="141">
        <v>31409</v>
      </c>
      <c r="N25" s="141">
        <f t="shared" si="12"/>
        <v>31409</v>
      </c>
      <c r="O25" s="141">
        <v>0</v>
      </c>
      <c r="P25" s="141">
        <v>17359</v>
      </c>
      <c r="Q25" s="141">
        <f t="shared" si="13"/>
        <v>17359</v>
      </c>
      <c r="R25" s="143" t="s">
        <v>369</v>
      </c>
      <c r="S25" s="143" t="s">
        <v>375</v>
      </c>
      <c r="T25" s="141">
        <v>7244</v>
      </c>
      <c r="U25" s="141">
        <v>35651</v>
      </c>
      <c r="V25" s="141">
        <f t="shared" si="14"/>
        <v>42895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109</v>
      </c>
      <c r="B26" s="140" t="s">
        <v>344</v>
      </c>
      <c r="C26" s="142" t="s">
        <v>363</v>
      </c>
      <c r="D26" s="141">
        <f t="shared" si="6"/>
        <v>6752</v>
      </c>
      <c r="E26" s="141">
        <f t="shared" si="7"/>
        <v>58814</v>
      </c>
      <c r="F26" s="141">
        <f t="shared" si="8"/>
        <v>65566</v>
      </c>
      <c r="G26" s="141">
        <f t="shared" si="9"/>
        <v>0</v>
      </c>
      <c r="H26" s="141">
        <f t="shared" si="10"/>
        <v>13796</v>
      </c>
      <c r="I26" s="141">
        <f t="shared" si="11"/>
        <v>13796</v>
      </c>
      <c r="J26" s="143" t="s">
        <v>366</v>
      </c>
      <c r="K26" s="143"/>
      <c r="L26" s="141">
        <v>0</v>
      </c>
      <c r="M26" s="141">
        <v>25803</v>
      </c>
      <c r="N26" s="141">
        <f t="shared" si="12"/>
        <v>25803</v>
      </c>
      <c r="O26" s="141">
        <v>0</v>
      </c>
      <c r="P26" s="141">
        <v>13796</v>
      </c>
      <c r="Q26" s="141">
        <f t="shared" si="13"/>
        <v>13796</v>
      </c>
      <c r="R26" s="143" t="s">
        <v>369</v>
      </c>
      <c r="S26" s="143"/>
      <c r="T26" s="141">
        <v>6752</v>
      </c>
      <c r="U26" s="141">
        <v>33011</v>
      </c>
      <c r="V26" s="141">
        <f t="shared" si="14"/>
        <v>39763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387</v>
      </c>
      <c r="B7" s="140" t="s">
        <v>385</v>
      </c>
      <c r="C7" s="139" t="s">
        <v>386</v>
      </c>
      <c r="D7" s="141">
        <f>SUM(D8:D13)</f>
        <v>2383252</v>
      </c>
      <c r="E7" s="141">
        <f>SUM(E8:E13)</f>
        <v>886290</v>
      </c>
      <c r="F7" s="144"/>
      <c r="G7" s="143" t="s">
        <v>381</v>
      </c>
      <c r="H7" s="141">
        <f>SUM(H8:H13)</f>
        <v>1375494</v>
      </c>
      <c r="I7" s="141">
        <f>SUM(I8:I13)</f>
        <v>547710</v>
      </c>
      <c r="J7" s="144"/>
      <c r="K7" s="143" t="s">
        <v>381</v>
      </c>
      <c r="L7" s="141">
        <f>SUM(L8:L13)</f>
        <v>310294</v>
      </c>
      <c r="M7" s="141">
        <f>SUM(M8:M13)</f>
        <v>56395</v>
      </c>
      <c r="N7" s="144"/>
      <c r="O7" s="143" t="s">
        <v>381</v>
      </c>
      <c r="P7" s="141">
        <f>SUM(P8:P13)</f>
        <v>92859</v>
      </c>
      <c r="Q7" s="141">
        <f>SUM(Q8:Q13)</f>
        <v>69425</v>
      </c>
      <c r="R7" s="144"/>
      <c r="S7" s="143" t="s">
        <v>381</v>
      </c>
      <c r="T7" s="141">
        <f>SUM(T8:T13)</f>
        <v>196861</v>
      </c>
      <c r="U7" s="141">
        <f>SUM(U8:U13)</f>
        <v>62091</v>
      </c>
      <c r="V7" s="144"/>
      <c r="W7" s="143" t="s">
        <v>381</v>
      </c>
      <c r="X7" s="141">
        <f>SUM(X8:X13)</f>
        <v>193163</v>
      </c>
      <c r="Y7" s="141">
        <f>SUM(Y8:Y13)</f>
        <v>124996</v>
      </c>
      <c r="Z7" s="144"/>
      <c r="AA7" s="143" t="s">
        <v>381</v>
      </c>
      <c r="AB7" s="141">
        <f>SUM(AB8:AB13)</f>
        <v>84373</v>
      </c>
      <c r="AC7" s="141">
        <f>SUM(AC8:AC13)</f>
        <v>25673</v>
      </c>
      <c r="AD7" s="144"/>
      <c r="AE7" s="143" t="s">
        <v>381</v>
      </c>
      <c r="AF7" s="141">
        <f>SUM(AF8:AF13)</f>
        <v>47550</v>
      </c>
      <c r="AG7" s="141">
        <f>SUM(AG8:AG13)</f>
        <v>0</v>
      </c>
      <c r="AH7" s="144"/>
      <c r="AI7" s="143" t="s">
        <v>381</v>
      </c>
      <c r="AJ7" s="141">
        <f>SUM(AJ8:AJ13)</f>
        <v>42895</v>
      </c>
      <c r="AK7" s="141">
        <f>SUM(AK8:AK13)</f>
        <v>0</v>
      </c>
      <c r="AL7" s="144"/>
      <c r="AM7" s="143" t="s">
        <v>381</v>
      </c>
      <c r="AN7" s="141">
        <f>SUM(AN8:AN13)</f>
        <v>39763</v>
      </c>
      <c r="AO7" s="141">
        <f>SUM(AO8:AO13)</f>
        <v>0</v>
      </c>
      <c r="AP7" s="144"/>
      <c r="AQ7" s="143" t="s">
        <v>381</v>
      </c>
      <c r="AR7" s="141">
        <f>SUM(AR8:AR13)</f>
        <v>0</v>
      </c>
      <c r="AS7" s="141">
        <f>SUM(AS8:AS13)</f>
        <v>0</v>
      </c>
      <c r="AT7" s="144"/>
      <c r="AU7" s="143" t="s">
        <v>381</v>
      </c>
      <c r="AV7" s="141">
        <f>SUM(AV8:AV13)</f>
        <v>0</v>
      </c>
      <c r="AW7" s="141">
        <f>SUM(AW8:AW13)</f>
        <v>0</v>
      </c>
      <c r="AX7" s="144"/>
      <c r="AY7" s="143" t="s">
        <v>381</v>
      </c>
      <c r="AZ7" s="141">
        <f>SUM(AZ8:AZ13)</f>
        <v>0</v>
      </c>
      <c r="BA7" s="141">
        <f>SUM(BA8:BA13)</f>
        <v>0</v>
      </c>
      <c r="BB7" s="144"/>
      <c r="BC7" s="143" t="s">
        <v>381</v>
      </c>
      <c r="BD7" s="141">
        <f>SUM(BD8:BD13)</f>
        <v>0</v>
      </c>
      <c r="BE7" s="141">
        <f>SUM(BE8:BE13)</f>
        <v>0</v>
      </c>
      <c r="BF7" s="144"/>
      <c r="BG7" s="143" t="s">
        <v>381</v>
      </c>
      <c r="BH7" s="141">
        <f>SUM(BH8:BH13)</f>
        <v>0</v>
      </c>
      <c r="BI7" s="141">
        <f>SUM(BI8:BI13)</f>
        <v>0</v>
      </c>
      <c r="BJ7" s="144"/>
      <c r="BK7" s="143" t="s">
        <v>381</v>
      </c>
      <c r="BL7" s="141">
        <f>SUM(BL8:BL13)</f>
        <v>0</v>
      </c>
      <c r="BM7" s="141">
        <f>SUM(BM8:BM13)</f>
        <v>0</v>
      </c>
      <c r="BN7" s="144"/>
      <c r="BO7" s="143" t="s">
        <v>381</v>
      </c>
      <c r="BP7" s="141">
        <f>SUM(BP8:BP13)</f>
        <v>0</v>
      </c>
      <c r="BQ7" s="141">
        <f>SUM(BQ8:BQ13)</f>
        <v>0</v>
      </c>
      <c r="BR7" s="144"/>
      <c r="BS7" s="143" t="s">
        <v>381</v>
      </c>
      <c r="BT7" s="141">
        <f>SUM(BT8:BT13)</f>
        <v>0</v>
      </c>
      <c r="BU7" s="141">
        <f>SUM(BU8:BU13)</f>
        <v>0</v>
      </c>
      <c r="BV7" s="144"/>
      <c r="BW7" s="143" t="s">
        <v>381</v>
      </c>
      <c r="BX7" s="141">
        <f>SUM(BX8:BX13)</f>
        <v>0</v>
      </c>
      <c r="BY7" s="141">
        <f>SUM(BY8:BY13)</f>
        <v>0</v>
      </c>
      <c r="BZ7" s="144"/>
      <c r="CA7" s="143" t="s">
        <v>381</v>
      </c>
      <c r="CB7" s="141">
        <f>SUM(CB8:CB13)</f>
        <v>0</v>
      </c>
      <c r="CC7" s="141">
        <f>SUM(CC8:CC13)</f>
        <v>0</v>
      </c>
      <c r="CD7" s="144"/>
      <c r="CE7" s="143" t="s">
        <v>381</v>
      </c>
      <c r="CF7" s="141">
        <f>SUM(CF8:CF13)</f>
        <v>0</v>
      </c>
      <c r="CG7" s="141">
        <f>SUM(CG8:CG13)</f>
        <v>0</v>
      </c>
      <c r="CH7" s="144"/>
      <c r="CI7" s="143" t="s">
        <v>381</v>
      </c>
      <c r="CJ7" s="141">
        <f>SUM(CJ8:CJ13)</f>
        <v>0</v>
      </c>
      <c r="CK7" s="141">
        <f>SUM(CK8:CK13)</f>
        <v>0</v>
      </c>
      <c r="CL7" s="144"/>
      <c r="CM7" s="143" t="s">
        <v>381</v>
      </c>
      <c r="CN7" s="141">
        <f>SUM(CN8:CN13)</f>
        <v>0</v>
      </c>
      <c r="CO7" s="141">
        <f>SUM(CO8:CO13)</f>
        <v>0</v>
      </c>
      <c r="CP7" s="144"/>
      <c r="CQ7" s="143" t="s">
        <v>381</v>
      </c>
      <c r="CR7" s="141">
        <f>SUM(CR8:CR13)</f>
        <v>0</v>
      </c>
      <c r="CS7" s="141">
        <f>SUM(CS8:CS13)</f>
        <v>0</v>
      </c>
      <c r="CT7" s="144"/>
      <c r="CU7" s="143" t="s">
        <v>381</v>
      </c>
      <c r="CV7" s="141">
        <f>SUM(CV8:CV13)</f>
        <v>0</v>
      </c>
      <c r="CW7" s="141">
        <f>SUM(CW8:CW13)</f>
        <v>0</v>
      </c>
      <c r="CX7" s="144"/>
      <c r="CY7" s="143" t="s">
        <v>381</v>
      </c>
      <c r="CZ7" s="141">
        <f>SUM(CZ8:CZ13)</f>
        <v>0</v>
      </c>
      <c r="DA7" s="141">
        <f>SUM(DA8:DA13)</f>
        <v>0</v>
      </c>
      <c r="DB7" s="144"/>
      <c r="DC7" s="143" t="s">
        <v>381</v>
      </c>
      <c r="DD7" s="141">
        <f>SUM(DD8:DD13)</f>
        <v>0</v>
      </c>
      <c r="DE7" s="141">
        <f>SUM(DE8:DE13)</f>
        <v>0</v>
      </c>
      <c r="DF7" s="144"/>
      <c r="DG7" s="143" t="s">
        <v>381</v>
      </c>
      <c r="DH7" s="141">
        <f>SUM(DH8:DH13)</f>
        <v>0</v>
      </c>
      <c r="DI7" s="141">
        <f>SUM(DI8:DI13)</f>
        <v>0</v>
      </c>
      <c r="DJ7" s="144"/>
      <c r="DK7" s="143" t="s">
        <v>381</v>
      </c>
      <c r="DL7" s="141">
        <f>SUM(DL8:DL13)</f>
        <v>0</v>
      </c>
      <c r="DM7" s="141">
        <f>SUM(DM8:DM13)</f>
        <v>0</v>
      </c>
      <c r="DN7" s="144"/>
      <c r="DO7" s="143" t="s">
        <v>381</v>
      </c>
      <c r="DP7" s="141">
        <f>SUM(DP8:DP13)</f>
        <v>0</v>
      </c>
      <c r="DQ7" s="141">
        <f>SUM(DQ8:DQ13)</f>
        <v>0</v>
      </c>
      <c r="DR7" s="144"/>
      <c r="DS7" s="143" t="s">
        <v>381</v>
      </c>
      <c r="DT7" s="141">
        <f>SUM(DT8:DT13)</f>
        <v>0</v>
      </c>
      <c r="DU7" s="141">
        <f>SUM(DU8:DU13)</f>
        <v>0</v>
      </c>
    </row>
    <row r="8" spans="1:125" ht="12" customHeight="1">
      <c r="A8" s="142" t="s">
        <v>109</v>
      </c>
      <c r="B8" s="140" t="s">
        <v>366</v>
      </c>
      <c r="C8" s="142" t="s">
        <v>372</v>
      </c>
      <c r="D8" s="141">
        <f aca="true" t="shared" si="0" ref="D8:E13">SUM(H8,L8,P8,T8,X8,AB8,AF8,AJ8,AN8,AR8,AV8,AZ8,BD8,BH8,BL8,BP8,BT8,BX8,CB8,CF8,CJ8,CN8,CR8,CV8,CZ8,DD8,DH8,DL8,DP8,DT8)</f>
        <v>57211</v>
      </c>
      <c r="E8" s="141">
        <f t="shared" si="0"/>
        <v>53576</v>
      </c>
      <c r="F8" s="145">
        <v>31402</v>
      </c>
      <c r="G8" s="143" t="s">
        <v>362</v>
      </c>
      <c r="H8" s="141">
        <v>31409</v>
      </c>
      <c r="I8" s="141">
        <v>17359</v>
      </c>
      <c r="J8" s="145">
        <v>31403</v>
      </c>
      <c r="K8" s="143" t="s">
        <v>363</v>
      </c>
      <c r="L8" s="141">
        <v>25802</v>
      </c>
      <c r="M8" s="141">
        <v>13796</v>
      </c>
      <c r="N8" s="145">
        <v>31401</v>
      </c>
      <c r="O8" s="143" t="s">
        <v>361</v>
      </c>
      <c r="P8" s="141">
        <v>0</v>
      </c>
      <c r="Q8" s="141">
        <v>22421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109</v>
      </c>
      <c r="B9" s="140" t="s">
        <v>367</v>
      </c>
      <c r="C9" s="142" t="s">
        <v>373</v>
      </c>
      <c r="D9" s="141">
        <f t="shared" si="0"/>
        <v>80197</v>
      </c>
      <c r="E9" s="141">
        <f t="shared" si="0"/>
        <v>0</v>
      </c>
      <c r="F9" s="145">
        <v>31389</v>
      </c>
      <c r="G9" s="143" t="s">
        <v>359</v>
      </c>
      <c r="H9" s="141">
        <v>52160</v>
      </c>
      <c r="I9" s="141">
        <v>0</v>
      </c>
      <c r="J9" s="145">
        <v>31390</v>
      </c>
      <c r="K9" s="143" t="s">
        <v>360</v>
      </c>
      <c r="L9" s="141">
        <v>28037</v>
      </c>
      <c r="M9" s="141">
        <v>0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109</v>
      </c>
      <c r="B10" s="140" t="s">
        <v>368</v>
      </c>
      <c r="C10" s="142" t="s">
        <v>374</v>
      </c>
      <c r="D10" s="141">
        <f t="shared" si="0"/>
        <v>407490</v>
      </c>
      <c r="E10" s="141">
        <f t="shared" si="0"/>
        <v>411974</v>
      </c>
      <c r="F10" s="145">
        <v>31201</v>
      </c>
      <c r="G10" s="143" t="s">
        <v>345</v>
      </c>
      <c r="H10" s="141">
        <v>342609</v>
      </c>
      <c r="I10" s="141">
        <v>288768</v>
      </c>
      <c r="J10" s="145">
        <v>31302</v>
      </c>
      <c r="K10" s="143" t="s">
        <v>349</v>
      </c>
      <c r="L10" s="141">
        <v>20191</v>
      </c>
      <c r="M10" s="141">
        <v>34797</v>
      </c>
      <c r="N10" s="145">
        <v>31328</v>
      </c>
      <c r="O10" s="143" t="s">
        <v>351</v>
      </c>
      <c r="P10" s="141">
        <v>12520</v>
      </c>
      <c r="Q10" s="141">
        <v>29637</v>
      </c>
      <c r="R10" s="145">
        <v>31325</v>
      </c>
      <c r="S10" s="143" t="s">
        <v>350</v>
      </c>
      <c r="T10" s="141">
        <v>6019</v>
      </c>
      <c r="U10" s="141">
        <v>7869</v>
      </c>
      <c r="V10" s="145">
        <v>31329</v>
      </c>
      <c r="W10" s="143" t="s">
        <v>352</v>
      </c>
      <c r="X10" s="141">
        <v>26151</v>
      </c>
      <c r="Y10" s="141">
        <v>50903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109</v>
      </c>
      <c r="B11" s="140" t="s">
        <v>369</v>
      </c>
      <c r="C11" s="142" t="s">
        <v>375</v>
      </c>
      <c r="D11" s="141">
        <f t="shared" si="0"/>
        <v>1252470</v>
      </c>
      <c r="E11" s="141">
        <f t="shared" si="0"/>
        <v>309566</v>
      </c>
      <c r="F11" s="145">
        <v>31202</v>
      </c>
      <c r="G11" s="143" t="s">
        <v>346</v>
      </c>
      <c r="H11" s="141">
        <v>659284</v>
      </c>
      <c r="I11" s="141">
        <v>201087</v>
      </c>
      <c r="J11" s="145">
        <v>31204</v>
      </c>
      <c r="K11" s="143" t="s">
        <v>348</v>
      </c>
      <c r="L11" s="141">
        <v>155591</v>
      </c>
      <c r="M11" s="141">
        <v>0</v>
      </c>
      <c r="N11" s="145">
        <v>31384</v>
      </c>
      <c r="O11" s="143" t="s">
        <v>357</v>
      </c>
      <c r="P11" s="141">
        <v>33476</v>
      </c>
      <c r="Q11" s="141">
        <v>9953</v>
      </c>
      <c r="R11" s="145">
        <v>31386</v>
      </c>
      <c r="S11" s="143" t="s">
        <v>358</v>
      </c>
      <c r="T11" s="141">
        <v>103655</v>
      </c>
      <c r="U11" s="141">
        <v>41580</v>
      </c>
      <c r="V11" s="145">
        <v>31389</v>
      </c>
      <c r="W11" s="143" t="s">
        <v>359</v>
      </c>
      <c r="X11" s="141">
        <v>85883</v>
      </c>
      <c r="Y11" s="141">
        <v>31273</v>
      </c>
      <c r="Z11" s="145">
        <v>31390</v>
      </c>
      <c r="AA11" s="143" t="s">
        <v>360</v>
      </c>
      <c r="AB11" s="141">
        <v>84373</v>
      </c>
      <c r="AC11" s="141">
        <v>25673</v>
      </c>
      <c r="AD11" s="145">
        <v>31401</v>
      </c>
      <c r="AE11" s="143" t="s">
        <v>361</v>
      </c>
      <c r="AF11" s="141">
        <v>47550</v>
      </c>
      <c r="AG11" s="141">
        <v>0</v>
      </c>
      <c r="AH11" s="145">
        <v>31402</v>
      </c>
      <c r="AI11" s="143" t="s">
        <v>362</v>
      </c>
      <c r="AJ11" s="141">
        <v>42895</v>
      </c>
      <c r="AK11" s="141">
        <v>0</v>
      </c>
      <c r="AL11" s="145">
        <v>31403</v>
      </c>
      <c r="AM11" s="143" t="s">
        <v>363</v>
      </c>
      <c r="AN11" s="141">
        <v>39763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109</v>
      </c>
      <c r="B12" s="140" t="s">
        <v>370</v>
      </c>
      <c r="C12" s="142" t="s">
        <v>376</v>
      </c>
      <c r="D12" s="141">
        <f t="shared" si="0"/>
        <v>91998</v>
      </c>
      <c r="E12" s="141">
        <f t="shared" si="0"/>
        <v>0</v>
      </c>
      <c r="F12" s="145">
        <v>31201</v>
      </c>
      <c r="G12" s="143" t="s">
        <v>345</v>
      </c>
      <c r="H12" s="141">
        <v>53013</v>
      </c>
      <c r="I12" s="141">
        <v>0</v>
      </c>
      <c r="J12" s="145">
        <v>31325</v>
      </c>
      <c r="K12" s="143" t="s">
        <v>350</v>
      </c>
      <c r="L12" s="141">
        <v>5465</v>
      </c>
      <c r="M12" s="141">
        <v>0</v>
      </c>
      <c r="N12" s="145">
        <v>31328</v>
      </c>
      <c r="O12" s="143" t="s">
        <v>351</v>
      </c>
      <c r="P12" s="141">
        <v>10556</v>
      </c>
      <c r="Q12" s="141">
        <v>0</v>
      </c>
      <c r="R12" s="145">
        <v>31329</v>
      </c>
      <c r="S12" s="143" t="s">
        <v>352</v>
      </c>
      <c r="T12" s="141">
        <v>22964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109</v>
      </c>
      <c r="B13" s="140" t="s">
        <v>371</v>
      </c>
      <c r="C13" s="142" t="s">
        <v>377</v>
      </c>
      <c r="D13" s="141">
        <f t="shared" si="0"/>
        <v>493886</v>
      </c>
      <c r="E13" s="141">
        <f t="shared" si="0"/>
        <v>111174</v>
      </c>
      <c r="F13" s="145">
        <v>31203</v>
      </c>
      <c r="G13" s="143" t="s">
        <v>347</v>
      </c>
      <c r="H13" s="141">
        <v>237019</v>
      </c>
      <c r="I13" s="141">
        <v>40496</v>
      </c>
      <c r="J13" s="145">
        <v>31370</v>
      </c>
      <c r="K13" s="143" t="s">
        <v>354</v>
      </c>
      <c r="L13" s="141">
        <v>75208</v>
      </c>
      <c r="M13" s="141">
        <v>7802</v>
      </c>
      <c r="N13" s="145">
        <v>31364</v>
      </c>
      <c r="O13" s="143" t="s">
        <v>353</v>
      </c>
      <c r="P13" s="141">
        <v>36307</v>
      </c>
      <c r="Q13" s="141">
        <v>7414</v>
      </c>
      <c r="R13" s="145">
        <v>31372</v>
      </c>
      <c r="S13" s="143" t="s">
        <v>356</v>
      </c>
      <c r="T13" s="141">
        <v>64223</v>
      </c>
      <c r="U13" s="141">
        <v>12642</v>
      </c>
      <c r="V13" s="145">
        <v>31371</v>
      </c>
      <c r="W13" s="143" t="s">
        <v>355</v>
      </c>
      <c r="X13" s="141">
        <v>81129</v>
      </c>
      <c r="Y13" s="141">
        <v>42820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390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31</v>
      </c>
      <c r="M2" s="12" t="str">
        <f>IF(L2&lt;&gt;"",VLOOKUP(L2,$AK$6:$AL$52,2,FALSE),"-")</f>
        <v>鳥取県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101851</v>
      </c>
      <c r="F7" s="27">
        <f aca="true" t="shared" si="1" ref="F7:F12">AF14</f>
        <v>0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101851</v>
      </c>
      <c r="AG7" s="137"/>
      <c r="AH7" s="11" t="str">
        <f>'廃棄物事業経費（市町村）'!B7</f>
        <v>31000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2677</v>
      </c>
      <c r="F8" s="27">
        <f t="shared" si="1"/>
        <v>0</v>
      </c>
      <c r="H8" s="188"/>
      <c r="I8" s="188"/>
      <c r="J8" s="182" t="s">
        <v>42</v>
      </c>
      <c r="K8" s="184"/>
      <c r="L8" s="27">
        <f t="shared" si="2"/>
        <v>241060</v>
      </c>
      <c r="M8" s="27">
        <f t="shared" si="3"/>
        <v>0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2677</v>
      </c>
      <c r="AG8" s="137"/>
      <c r="AH8" s="11" t="str">
        <f>'廃棄物事業経費（市町村）'!B8</f>
        <v>31201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207800</v>
      </c>
      <c r="F9" s="27">
        <f t="shared" si="1"/>
        <v>0</v>
      </c>
      <c r="H9" s="188"/>
      <c r="I9" s="188"/>
      <c r="J9" s="200" t="s">
        <v>44</v>
      </c>
      <c r="K9" s="202"/>
      <c r="L9" s="27">
        <f t="shared" si="2"/>
        <v>323907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207800</v>
      </c>
      <c r="AG9" s="137"/>
      <c r="AH9" s="11" t="str">
        <f>'廃棄物事業経費（市町村）'!B9</f>
        <v>31202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1770110</v>
      </c>
      <c r="F10" s="27">
        <f t="shared" si="1"/>
        <v>123985</v>
      </c>
      <c r="H10" s="188"/>
      <c r="I10" s="189"/>
      <c r="J10" s="200" t="s">
        <v>46</v>
      </c>
      <c r="K10" s="202"/>
      <c r="L10" s="27">
        <f t="shared" si="2"/>
        <v>0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1770110</v>
      </c>
      <c r="AG10" s="137"/>
      <c r="AH10" s="11" t="str">
        <f>'廃棄物事業経費（市町村）'!B10</f>
        <v>31203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2383252</v>
      </c>
      <c r="F11" s="27">
        <f t="shared" si="1"/>
        <v>886290</v>
      </c>
      <c r="H11" s="188"/>
      <c r="I11" s="191" t="s">
        <v>47</v>
      </c>
      <c r="J11" s="191"/>
      <c r="K11" s="191"/>
      <c r="L11" s="27">
        <f t="shared" si="2"/>
        <v>0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2383252</v>
      </c>
      <c r="AG11" s="137"/>
      <c r="AH11" s="11" t="str">
        <f>'廃棄物事業経費（市町村）'!B11</f>
        <v>31204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2004194</v>
      </c>
      <c r="F12" s="27">
        <f t="shared" si="1"/>
        <v>76995</v>
      </c>
      <c r="H12" s="188"/>
      <c r="I12" s="191" t="s">
        <v>48</v>
      </c>
      <c r="J12" s="191"/>
      <c r="K12" s="191"/>
      <c r="L12" s="27">
        <f t="shared" si="2"/>
        <v>415744</v>
      </c>
      <c r="M12" s="27">
        <f t="shared" si="3"/>
        <v>0</v>
      </c>
      <c r="AC12" s="25" t="s">
        <v>46</v>
      </c>
      <c r="AD12" s="138" t="s">
        <v>62</v>
      </c>
      <c r="AE12" s="137" t="s">
        <v>68</v>
      </c>
      <c r="AF12" s="133">
        <f ca="1" t="shared" si="4"/>
        <v>2004194</v>
      </c>
      <c r="AG12" s="137"/>
      <c r="AH12" s="11" t="str">
        <f>'廃棄物事業経費（市町村）'!B12</f>
        <v>31302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6469884</v>
      </c>
      <c r="F13" s="28">
        <f>SUM(F7:F12)</f>
        <v>1087270</v>
      </c>
      <c r="H13" s="188"/>
      <c r="I13" s="179" t="s">
        <v>32</v>
      </c>
      <c r="J13" s="194"/>
      <c r="K13" s="195"/>
      <c r="L13" s="29">
        <f>SUM(L7:L12)</f>
        <v>980711</v>
      </c>
      <c r="M13" s="29">
        <f>SUM(M7:M12)</f>
        <v>0</v>
      </c>
      <c r="AC13" s="25" t="s">
        <v>51</v>
      </c>
      <c r="AD13" s="138" t="s">
        <v>62</v>
      </c>
      <c r="AE13" s="137" t="s">
        <v>69</v>
      </c>
      <c r="AF13" s="133">
        <f ca="1" t="shared" si="4"/>
        <v>4519162</v>
      </c>
      <c r="AG13" s="137"/>
      <c r="AH13" s="11" t="str">
        <f>'廃棄物事業経費（市町村）'!B13</f>
        <v>31325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4086632</v>
      </c>
      <c r="F14" s="32">
        <f>F13-F11</f>
        <v>200980</v>
      </c>
      <c r="H14" s="189"/>
      <c r="I14" s="30"/>
      <c r="J14" s="34"/>
      <c r="K14" s="31" t="s">
        <v>50</v>
      </c>
      <c r="L14" s="33">
        <f>L13-L12</f>
        <v>564967</v>
      </c>
      <c r="M14" s="33">
        <f>M13-M12</f>
        <v>0</v>
      </c>
      <c r="AC14" s="25" t="s">
        <v>37</v>
      </c>
      <c r="AD14" s="138" t="s">
        <v>62</v>
      </c>
      <c r="AE14" s="137" t="s">
        <v>70</v>
      </c>
      <c r="AF14" s="133">
        <f ca="1" t="shared" si="4"/>
        <v>0</v>
      </c>
      <c r="AG14" s="137"/>
      <c r="AH14" s="11" t="str">
        <f>'廃棄物事業経費（市町村）'!B14</f>
        <v>31328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4519162</v>
      </c>
      <c r="F15" s="27">
        <f>AF20</f>
        <v>1048147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630583</v>
      </c>
      <c r="M15" s="27">
        <f>AF48</f>
        <v>246518</v>
      </c>
      <c r="AC15" s="25" t="s">
        <v>41</v>
      </c>
      <c r="AD15" s="138" t="s">
        <v>62</v>
      </c>
      <c r="AE15" s="137" t="s">
        <v>71</v>
      </c>
      <c r="AF15" s="133">
        <f ca="1" t="shared" si="4"/>
        <v>0</v>
      </c>
      <c r="AG15" s="137"/>
      <c r="AH15" s="11" t="str">
        <f>'廃棄物事業経費（市町村）'!B15</f>
        <v>31329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10989046</v>
      </c>
      <c r="F16" s="28">
        <f>SUM(F13,F15)</f>
        <v>2135417</v>
      </c>
      <c r="H16" s="204"/>
      <c r="I16" s="188"/>
      <c r="J16" s="188" t="s">
        <v>183</v>
      </c>
      <c r="K16" s="23" t="s">
        <v>132</v>
      </c>
      <c r="L16" s="27">
        <f>AF28</f>
        <v>288454</v>
      </c>
      <c r="M16" s="27">
        <f aca="true" t="shared" si="5" ref="M16:M28">AF49</f>
        <v>1335</v>
      </c>
      <c r="AC16" s="25" t="s">
        <v>43</v>
      </c>
      <c r="AD16" s="138" t="s">
        <v>62</v>
      </c>
      <c r="AE16" s="137" t="s">
        <v>72</v>
      </c>
      <c r="AF16" s="133">
        <f ca="1" t="shared" si="4"/>
        <v>0</v>
      </c>
      <c r="AG16" s="137"/>
      <c r="AH16" s="11" t="str">
        <f>'廃棄物事業経費（市町村）'!B16</f>
        <v>31364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8605794</v>
      </c>
      <c r="F17" s="32">
        <f>SUM(F14:F15)</f>
        <v>1249127</v>
      </c>
      <c r="H17" s="204"/>
      <c r="I17" s="188"/>
      <c r="J17" s="188"/>
      <c r="K17" s="23" t="s">
        <v>133</v>
      </c>
      <c r="L17" s="27">
        <f>AF29</f>
        <v>131129</v>
      </c>
      <c r="M17" s="27">
        <f t="shared" si="5"/>
        <v>26656</v>
      </c>
      <c r="AC17" s="25" t="s">
        <v>45</v>
      </c>
      <c r="AD17" s="138" t="s">
        <v>62</v>
      </c>
      <c r="AE17" s="137" t="s">
        <v>73</v>
      </c>
      <c r="AF17" s="133">
        <f ca="1" t="shared" si="4"/>
        <v>123985</v>
      </c>
      <c r="AG17" s="137"/>
      <c r="AH17" s="11" t="str">
        <f>'廃棄物事業経費（市町村）'!B17</f>
        <v>31370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2110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886290</v>
      </c>
      <c r="AG18" s="137"/>
      <c r="AH18" s="11" t="str">
        <f>'廃棄物事業経費（市町村）'!B18</f>
        <v>31371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235847</v>
      </c>
      <c r="M19" s="27">
        <f t="shared" si="5"/>
        <v>229</v>
      </c>
      <c r="AC19" s="25" t="s">
        <v>46</v>
      </c>
      <c r="AD19" s="138" t="s">
        <v>62</v>
      </c>
      <c r="AE19" s="137" t="s">
        <v>75</v>
      </c>
      <c r="AF19" s="133">
        <f ca="1" t="shared" si="4"/>
        <v>76995</v>
      </c>
      <c r="AG19" s="137"/>
      <c r="AH19" s="11" t="str">
        <f>'廃棄物事業経費（市町村）'!B19</f>
        <v>31372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2383252</v>
      </c>
      <c r="F20" s="39">
        <f>F11</f>
        <v>886290</v>
      </c>
      <c r="H20" s="204"/>
      <c r="I20" s="188"/>
      <c r="J20" s="200" t="s">
        <v>56</v>
      </c>
      <c r="K20" s="202"/>
      <c r="L20" s="27">
        <f t="shared" si="6"/>
        <v>1365592</v>
      </c>
      <c r="M20" s="27">
        <f t="shared" si="5"/>
        <v>299864</v>
      </c>
      <c r="AC20" s="25" t="s">
        <v>51</v>
      </c>
      <c r="AD20" s="138" t="s">
        <v>62</v>
      </c>
      <c r="AE20" s="137" t="s">
        <v>76</v>
      </c>
      <c r="AF20" s="133">
        <f ca="1" t="shared" si="4"/>
        <v>1048147</v>
      </c>
      <c r="AG20" s="137"/>
      <c r="AH20" s="11" t="str">
        <f>'廃棄物事業経費（市町村）'!B20</f>
        <v>31384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2397303</v>
      </c>
      <c r="F21" s="39">
        <f>M12+M27</f>
        <v>886290</v>
      </c>
      <c r="H21" s="204"/>
      <c r="I21" s="189"/>
      <c r="J21" s="200" t="s">
        <v>57</v>
      </c>
      <c r="K21" s="202"/>
      <c r="L21" s="27">
        <f t="shared" si="6"/>
        <v>40070</v>
      </c>
      <c r="M21" s="27">
        <f t="shared" si="5"/>
        <v>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31386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819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241060</v>
      </c>
      <c r="AH22" s="11" t="str">
        <f>'廃棄物事業経費（市町村）'!B22</f>
        <v>31389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2200214</v>
      </c>
      <c r="M23" s="27">
        <f t="shared" si="5"/>
        <v>168226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323907</v>
      </c>
      <c r="AH23" s="11" t="str">
        <f>'廃棄物事業経費（市町村）'!B23</f>
        <v>31390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2409565</v>
      </c>
      <c r="M24" s="27">
        <f t="shared" si="5"/>
        <v>395866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0</v>
      </c>
      <c r="AH24" s="11" t="str">
        <f>'廃棄物事業経費（市町村）'!B24</f>
        <v>31401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227573</v>
      </c>
      <c r="M25" s="27">
        <f t="shared" si="5"/>
        <v>0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0</v>
      </c>
      <c r="AH25" s="11" t="str">
        <f>'廃棄物事業経費（市町村）'!B25</f>
        <v>31402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53695</v>
      </c>
      <c r="M26" s="27">
        <f t="shared" si="5"/>
        <v>95682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415744</v>
      </c>
      <c r="AH26" s="11" t="str">
        <f>'廃棄物事業経費（市町村）'!B26</f>
        <v>31403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1981559</v>
      </c>
      <c r="M27" s="27">
        <f t="shared" si="5"/>
        <v>886290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630583</v>
      </c>
      <c r="AH27" s="11">
        <f>'廃棄物事業経費（市町村）'!B27</f>
        <v>0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0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288454</v>
      </c>
      <c r="AH28" s="11">
        <f>'廃棄物事業経費（市町村）'!B28</f>
        <v>0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9567210</v>
      </c>
      <c r="M29" s="29">
        <f>SUM(M15:M28)</f>
        <v>2120666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131129</v>
      </c>
      <c r="AH29" s="11">
        <f>'廃棄物事業経費（市町村）'!B29</f>
        <v>0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7585651</v>
      </c>
      <c r="M30" s="33">
        <f>M29-M27</f>
        <v>1234376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2110</v>
      </c>
      <c r="AH30" s="11">
        <f>'廃棄物事業経費（市町村）'!B30</f>
        <v>0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441125</v>
      </c>
      <c r="M31" s="27">
        <f>AF62</f>
        <v>14751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235847</v>
      </c>
      <c r="AH31" s="11">
        <f>'廃棄物事業経費（市町村）'!B31</f>
        <v>0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10989046</v>
      </c>
      <c r="M32" s="29">
        <f>SUM(M13,M29,M31)</f>
        <v>2135417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1365592</v>
      </c>
      <c r="AH32" s="11">
        <f>'廃棄物事業経費（市町村）'!B32</f>
        <v>0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8591743</v>
      </c>
      <c r="M33" s="33">
        <f>SUM(M14,M30,M31)</f>
        <v>1249127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40070</v>
      </c>
      <c r="AH33" s="11">
        <f>'廃棄物事業経費（市町村）'!B33</f>
        <v>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819</v>
      </c>
      <c r="AH34" s="11">
        <f>'廃棄物事業経費（市町村）'!B34</f>
        <v>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2200214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2409565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227573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53695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1981559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0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441125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0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0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246518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1335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26656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229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299864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168226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395866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0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95682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886290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14751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2010-04-10T02:18:00Z</dcterms:modified>
  <cp:category/>
  <cp:version/>
  <cp:contentType/>
  <cp:contentStatus/>
</cp:coreProperties>
</file>