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<sst xmlns="http://schemas.openxmlformats.org/spreadsheetml/2006/main" count="4325" uniqueCount="611">
  <si>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</si>
  <si>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</si>
  <si>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</si>
  <si>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</si>
  <si>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</si>
  <si>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</si>
  <si>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</si>
  <si>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</si>
  <si>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</si>
  <si>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</si>
  <si>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</si>
  <si>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</si>
  <si>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</si>
  <si>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</si>
  <si>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</si>
  <si>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</si>
  <si>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</si>
  <si>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</si>
  <si>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</si>
  <si>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</si>
  <si>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</si>
  <si>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</si>
  <si>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</si>
  <si>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</si>
  <si>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</si>
  <si>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</si>
  <si>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</si>
  <si>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</si>
  <si>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</si>
  <si>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</si>
  <si>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</si>
  <si>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</si>
  <si>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</si>
  <si>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</si>
  <si>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</si>
  <si>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</si>
  <si>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</si>
  <si>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</si>
  <si>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</si>
  <si>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</si>
  <si>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</si>
  <si>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</si>
  <si>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</si>
  <si>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</si>
  <si>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</si>
  <si>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</si>
  <si>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</si>
  <si>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</si>
  <si>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</si>
  <si>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</si>
  <si>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</si>
  <si>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</si>
  <si>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</si>
  <si>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</si>
  <si>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</si>
  <si>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</si>
  <si>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</si>
  <si>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</si>
  <si>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</si>
  <si>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</si>
  <si>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</si>
  <si>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</si>
  <si>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</si>
  <si>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</si>
  <si>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</si>
  <si>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</si>
  <si>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</si>
  <si>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</si>
  <si>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</si>
  <si>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</si>
  <si>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</si>
  <si>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</si>
  <si>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</si>
  <si>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</si>
  <si>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</si>
  <si>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</si>
  <si>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</si>
  <si>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</si>
  <si>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</si>
  <si>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</si>
  <si>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</si>
  <si>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</si>
  <si>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</si>
  <si>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</si>
  <si>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</si>
  <si>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</si>
  <si>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</si>
  <si>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</si>
  <si>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</si>
  <si>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</si>
  <si>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</si>
  <si>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</si>
  <si>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</si>
  <si>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</si>
  <si>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</si>
  <si>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</si>
  <si>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</si>
  <si>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</si>
  <si>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</si>
  <si>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</si>
  <si>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</si>
  <si>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</si>
  <si>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</si>
  <si>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</si>
  <si>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</si>
  <si>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</si>
  <si>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</si>
  <si>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</si>
  <si>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</si>
  <si>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</si>
  <si>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</si>
  <si>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</si>
  <si>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</si>
  <si>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</si>
  <si>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</si>
  <si>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</si>
  <si>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</si>
  <si>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</si>
  <si>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</si>
  <si>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</si>
  <si>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</si>
  <si>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</si>
  <si>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</si>
  <si>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</si>
  <si>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</si>
  <si>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</si>
  <si>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</si>
  <si>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</si>
  <si>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</si>
  <si>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</si>
  <si>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</si>
  <si>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</si>
  <si>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</si>
  <si>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</si>
  <si>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</si>
  <si>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</si>
  <si>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</si>
  <si>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</si>
  <si>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</si>
  <si>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</si>
  <si>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</si>
  <si>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</si>
  <si>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</si>
  <si>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</si>
  <si>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</si>
  <si>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</si>
  <si>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</si>
  <si>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</si>
  <si>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</si>
  <si>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</si>
  <si>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</si>
  <si>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</si>
  <si>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</si>
  <si>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</si>
  <si>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</si>
  <si>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</si>
  <si>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</si>
  <si>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</si>
  <si>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</si>
  <si>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</si>
  <si>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</si>
  <si>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</si>
  <si>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</si>
  <si>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</si>
  <si>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</si>
  <si>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</si>
  <si>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</si>
  <si>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</si>
  <si>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</si>
  <si>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</si>
  <si>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</si>
  <si>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</si>
  <si>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</si>
  <si>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</si>
  <si>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</si>
  <si>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</si>
  <si>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</si>
  <si>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</si>
  <si>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</si>
  <si>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</si>
  <si>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</si>
  <si>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</si>
  <si>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</si>
  <si>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</si>
  <si>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</si>
  <si>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</si>
  <si>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</si>
  <si>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</si>
  <si>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</si>
  <si>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</si>
  <si>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</si>
  <si>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</si>
  <si>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</si>
  <si>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</si>
  <si>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</si>
  <si>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</si>
  <si>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</si>
  <si>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</si>
  <si>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</si>
  <si>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</si>
  <si>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</si>
  <si>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</si>
  <si>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</si>
  <si>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</si>
  <si>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</si>
  <si>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</si>
  <si>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</si>
  <si>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</si>
  <si>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</si>
  <si>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</si>
  <si>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</si>
  <si>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</si>
  <si>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</si>
  <si>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</si>
  <si>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</si>
  <si>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</si>
  <si>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</si>
  <si>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</si>
  <si>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</si>
  <si>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</si>
  <si>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</si>
  <si>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</si>
  <si>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</si>
  <si>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</si>
  <si>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</si>
  <si>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</si>
  <si>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</si>
  <si>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</si>
  <si>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</si>
  <si>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</si>
  <si>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</si>
  <si>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</si>
  <si>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</si>
  <si>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</si>
  <si>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</si>
  <si>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</si>
  <si>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</si>
  <si>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</si>
  <si>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</si>
  <si>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</si>
  <si>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</si>
  <si>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</si>
  <si>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</si>
  <si>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</si>
  <si>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</si>
  <si>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</si>
  <si>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</si>
  <si>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</si>
  <si>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</si>
  <si>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</si>
  <si>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</si>
  <si>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</si>
  <si>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</si>
  <si>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</si>
  <si>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</si>
  <si>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</si>
  <si>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</si>
  <si>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</si>
  <si>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</si>
  <si>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</si>
  <si>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</si>
  <si>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</si>
  <si>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</si>
  <si>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</si>
  <si>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</si>
  <si>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</si>
  <si>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</si>
  <si>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</si>
  <si>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</si>
  <si>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</si>
  <si>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</si>
  <si>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</si>
  <si>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</si>
  <si>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</si>
  <si>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</si>
  <si>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</si>
  <si>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</si>
  <si>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</si>
  <si>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</si>
  <si>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</si>
  <si>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</si>
  <si>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</si>
  <si>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</si>
  <si>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</si>
  <si>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</si>
  <si>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</si>
  <si>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</si>
  <si>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</si>
  <si>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</si>
  <si>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</si>
  <si>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</si>
  <si>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</si>
  <si>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</si>
  <si>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</si>
  <si>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</si>
  <si>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</si>
  <si>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</si>
  <si>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</si>
  <si>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</si>
  <si>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</si>
  <si>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</si>
  <si>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</si>
  <si>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</si>
  <si>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</si>
  <si>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</si>
  <si>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</si>
  <si>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</si>
  <si>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</si>
  <si>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</si>
  <si>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</si>
  <si>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</si>
  <si>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</si>
  <si>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</si>
  <si>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</si>
  <si>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</si>
  <si>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</si>
  <si>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</si>
  <si>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</si>
  <si>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</si>
  <si>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</si>
  <si>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</si>
  <si>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</si>
  <si>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</si>
  <si>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</si>
  <si>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</si>
  <si>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</si>
  <si>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</si>
  <si>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</si>
  <si>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</si>
  <si>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</si>
  <si>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</si>
  <si>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</si>
  <si>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</si>
  <si>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</si>
  <si>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</si>
  <si>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</si>
  <si>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</si>
  <si>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</si>
  <si>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</si>
  <si>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</si>
  <si>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</si>
  <si>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</si>
  <si>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</si>
  <si>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</si>
  <si>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</si>
  <si>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</si>
  <si>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</si>
  <si>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</si>
  <si>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</si>
  <si>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</si>
  <si>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</si>
  <si>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</si>
  <si>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</si>
  <si>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</si>
  <si>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</si>
  <si>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</si>
  <si>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</si>
  <si>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</si>
  <si>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</si>
  <si>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</si>
  <si>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</si>
  <si>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</si>
  <si>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</si>
  <si>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</si>
  <si>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</si>
  <si>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</si>
  <si>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</si>
  <si>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</si>
  <si>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</si>
  <si>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</si>
  <si>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</si>
  <si>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</si>
  <si>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</si>
  <si>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</si>
  <si>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</si>
  <si>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</si>
  <si>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</si>
  <si>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</si>
  <si>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</si>
  <si>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</si>
  <si>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</si>
  <si>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</si>
  <si>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</si>
  <si>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</si>
  <si>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</si>
  <si>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</si>
  <si>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</si>
  <si>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</si>
  <si>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</si>
  <si>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</si>
  <si>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</si>
  <si>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</si>
  <si>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</si>
  <si>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</si>
  <si>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</si>
  <si>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</si>
  <si>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</si>
  <si>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</si>
  <si>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</si>
  <si>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</si>
  <si>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</si>
  <si>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</si>
  <si>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</si>
  <si>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</si>
  <si>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</si>
  <si>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</si>
  <si>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</si>
  <si>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</si>
  <si>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</si>
  <si>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</si>
  <si>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</si>
  <si>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</si>
  <si>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</si>
  <si>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</si>
  <si>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</si>
  <si>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</si>
  <si>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</si>
  <si>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</si>
  <si>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</si>
  <si>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</si>
  <si>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</si>
  <si>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</si>
  <si>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</si>
  <si>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</si>
  <si>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</si>
  <si>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</si>
  <si>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</si>
  <si>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</si>
  <si>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</si>
  <si>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</si>
  <si>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</si>
  <si>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</si>
  <si>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</si>
  <si>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</si>
  <si>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</si>
  <si>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</si>
  <si>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</si>
  <si>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</si>
  <si>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</si>
  <si>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</si>
  <si>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</si>
  <si>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</si>
  <si>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</si>
  <si>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</si>
  <si>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</si>
  <si>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</si>
  <si>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</si>
  <si>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</si>
  <si>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</si>
  <si>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</si>
  <si>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</si>
  <si>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</si>
  <si>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</si>
  <si>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</si>
  <si>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</si>
  <si>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</si>
  <si>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</si>
  <si>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</si>
  <si>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</si>
  <si>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</si>
  <si>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</si>
  <si>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</si>
  <si>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</si>
  <si>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</si>
  <si>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</si>
  <si>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</si>
  <si>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</si>
  <si>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</si>
  <si>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</si>
  <si>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</si>
  <si>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</si>
  <si>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</si>
  <si>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</si>
  <si>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</si>
  <si>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</si>
  <si>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</si>
  <si>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</si>
  <si>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</si>
  <si>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</si>
  <si>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</si>
  <si>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</si>
  <si>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</si>
  <si>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</si>
  <si>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</si>
  <si>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</si>
  <si>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</si>
  <si>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</si>
  <si>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</si>
  <si>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</si>
  <si>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</si>
  <si>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</si>
  <si>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</si>
  <si>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</si>
  <si>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</si>
  <si>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</si>
  <si>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</si>
  <si>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</si>
  <si>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</si>
  <si>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</si>
  <si>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</si>
  <si>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</si>
  <si>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</si>
  <si>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</si>
  <si>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</si>
  <si>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</si>
  <si>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</si>
  <si>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</si>
  <si>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</si>
  <si>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</si>
  <si>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</si>
  <si>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</si>
  <si>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</si>
  <si>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</si>
  <si>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</si>
  <si>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</si>
  <si>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</si>
  <si>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</si>
  <si>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</si>
  <si>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</si>
  <si>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</si>
  <si>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</si>
  <si>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</si>
  <si>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</si>
  <si>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</si>
  <si>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</si>
  <si>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</si>
  <si>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</si>
  <si>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</si>
  <si>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</si>
  <si>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</si>
  <si>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</si>
  <si>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</si>
  <si>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</si>
  <si>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</si>
  <si>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</si>
  <si>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</si>
  <si>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</si>
  <si>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</si>
  <si>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</si>
  <si>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</si>
  <si>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</si>
  <si>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</si>
  <si>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</si>
  <si>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</si>
  <si>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</si>
  <si>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</si>
  <si>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</si>
  <si>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</si>
  <si>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</si>
  <si>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</si>
  <si>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</si>
  <si>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</si>
  <si>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</si>
  <si>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</si>
  <si>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</si>
  <si>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</si>
  <si>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</si>
  <si>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</si>
  <si>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</si>
  <si>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</si>
  <si>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</si>
  <si>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</si>
  <si>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</si>
  <si>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19361</t>
  </si>
  <si>
    <t>19362</t>
  </si>
  <si>
    <t>19364</t>
  </si>
  <si>
    <t>19365</t>
  </si>
  <si>
    <t>19366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</si>
  <si>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</si>
  <si>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</si>
  <si>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</si>
  <si>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</si>
  <si>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</si>
  <si>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</si>
  <si>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</si>
  <si>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</si>
  <si>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</si>
  <si>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</si>
  <si>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</si>
  <si>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</si>
  <si>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</si>
  <si>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</si>
  <si>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</si>
  <si>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</si>
  <si>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</si>
  <si>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</si>
  <si>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</si>
  <si>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</si>
  <si>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</si>
  <si>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</si>
  <si>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</si>
  <si>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</si>
  <si>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</si>
  <si>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</si>
  <si>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</si>
  <si>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</si>
  <si>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</si>
  <si>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</si>
  <si>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</si>
  <si>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</si>
  <si>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</si>
  <si>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</si>
  <si>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</si>
  <si>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</si>
  <si>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</si>
  <si>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-</t>
  </si>
  <si>
    <t>有る</t>
  </si>
  <si>
    <t>山梨県</t>
  </si>
  <si>
    <t>19000</t>
  </si>
  <si>
    <t>合計</t>
  </si>
  <si>
    <t>19000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</si>
</sst>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K7">SUM(D8:D35)</f>
        <v>870323</v>
      </c>
      <c r="E7" s="280">
        <f t="shared" si="0"/>
        <v>870273</v>
      </c>
      <c r="F7" s="280">
        <f t="shared" si="0"/>
        <v>50</v>
      </c>
      <c r="G7" s="280">
        <f t="shared" si="0"/>
        <v>17209</v>
      </c>
      <c r="H7" s="280">
        <f t="shared" si="0"/>
        <v>284089</v>
      </c>
      <c r="I7" s="280">
        <f t="shared" si="0"/>
        <v>25298</v>
      </c>
      <c r="J7" s="280">
        <f t="shared" si="0"/>
        <v>15248</v>
      </c>
      <c r="K7" s="280">
        <f t="shared" si="0"/>
        <v>324635</v>
      </c>
      <c r="L7" s="280">
        <f>K7/D7/365*1000000</f>
        <v>1021.9320400634128</v>
      </c>
      <c r="M7" s="280">
        <f>('ごみ搬入量内訳'!BR7+'ごみ処理概要'!J7)/'ごみ処理概要'!D7/365*1000000</f>
        <v>756.2803915076153</v>
      </c>
      <c r="N7" s="280">
        <f>'ごみ搬入量内訳'!CM7/'ごみ処理概要'!D7/365*1000000</f>
        <v>265.6516485557975</v>
      </c>
      <c r="O7" s="280">
        <f aca="true" t="shared" si="1" ref="O7:AA7">SUM(O8:O35)</f>
        <v>15</v>
      </c>
      <c r="P7" s="280">
        <f t="shared" si="1"/>
        <v>251280</v>
      </c>
      <c r="Q7" s="280">
        <f t="shared" si="1"/>
        <v>261</v>
      </c>
      <c r="R7" s="280">
        <f t="shared" si="1"/>
        <v>44714</v>
      </c>
      <c r="S7" s="280">
        <f t="shared" si="1"/>
        <v>21752</v>
      </c>
      <c r="T7" s="280">
        <f t="shared" si="1"/>
        <v>20764</v>
      </c>
      <c r="U7" s="280">
        <f t="shared" si="1"/>
        <v>161</v>
      </c>
      <c r="V7" s="280">
        <f t="shared" si="1"/>
        <v>0</v>
      </c>
      <c r="W7" s="280">
        <f t="shared" si="1"/>
        <v>0</v>
      </c>
      <c r="X7" s="280">
        <f t="shared" si="1"/>
        <v>1805</v>
      </c>
      <c r="Y7" s="280">
        <f t="shared" si="1"/>
        <v>232</v>
      </c>
      <c r="Z7" s="280">
        <f t="shared" si="1"/>
        <v>10547</v>
      </c>
      <c r="AA7" s="280">
        <f t="shared" si="1"/>
        <v>306802</v>
      </c>
      <c r="AB7" s="281">
        <f>(Z7+P7+R7)/AA7*100</f>
        <v>99.91492884661768</v>
      </c>
      <c r="AC7" s="280">
        <f aca="true" t="shared" si="2" ref="AC7:AJ7">SUM(AC8:AC35)</f>
        <v>6120</v>
      </c>
      <c r="AD7" s="280">
        <f t="shared" si="2"/>
        <v>8115</v>
      </c>
      <c r="AE7" s="280">
        <f t="shared" si="2"/>
        <v>161</v>
      </c>
      <c r="AF7" s="280">
        <f t="shared" si="2"/>
        <v>0</v>
      </c>
      <c r="AG7" s="280">
        <f t="shared" si="2"/>
        <v>0</v>
      </c>
      <c r="AH7" s="280">
        <f t="shared" si="2"/>
        <v>960</v>
      </c>
      <c r="AI7" s="280">
        <f t="shared" si="2"/>
        <v>18515</v>
      </c>
      <c r="AJ7" s="280">
        <f t="shared" si="2"/>
        <v>33871</v>
      </c>
      <c r="AK7" s="281">
        <f>(Z7+AJ7+J7)/(AA7+J7)*100</f>
        <v>18.526936811054185</v>
      </c>
      <c r="AL7" s="281">
        <f>('資源化量内訳'!D7-'資源化量内訳'!Q7-'資源化量内訳'!S7-'資源化量内訳'!U7)/(AA7+J7)*100</f>
        <v>18.230399006365474</v>
      </c>
      <c r="AM7" s="280">
        <f>SUM(AM8:AM35)</f>
        <v>261</v>
      </c>
      <c r="AN7" s="280">
        <f>SUM(AN8:AN35)</f>
        <v>22653</v>
      </c>
      <c r="AO7" s="280">
        <f>SUM(AO8:AO35)</f>
        <v>5800</v>
      </c>
      <c r="AP7" s="280">
        <f>SUM(AP8:AP35)</f>
        <v>28714</v>
      </c>
    </row>
    <row r="8" spans="1:42" ht="12" customHeight="1">
      <c r="A8" s="282" t="s">
        <v>169</v>
      </c>
      <c r="B8" s="283" t="s">
        <v>549</v>
      </c>
      <c r="C8" s="282" t="s">
        <v>577</v>
      </c>
      <c r="D8" s="280">
        <v>193365</v>
      </c>
      <c r="E8" s="280">
        <v>193365</v>
      </c>
      <c r="F8" s="280">
        <v>0</v>
      </c>
      <c r="G8" s="280">
        <v>5549</v>
      </c>
      <c r="H8" s="280">
        <f>SUM('ごみ搬入量内訳'!E8,+'ごみ搬入量内訳'!AD8)</f>
        <v>78424</v>
      </c>
      <c r="I8" s="280">
        <f>'ごみ搬入量内訳'!BC8</f>
        <v>4112</v>
      </c>
      <c r="J8" s="280">
        <f>'資源化量内訳'!BL8</f>
        <v>8359</v>
      </c>
      <c r="K8" s="280">
        <f>SUM(H8:J8)</f>
        <v>90895</v>
      </c>
      <c r="L8" s="280">
        <f>K8/D8/365*1000000</f>
        <v>1287.8618015684017</v>
      </c>
      <c r="M8" s="280">
        <f>(SUM('ごみ搬入量内訳'!BR8,'ごみ処理概要'!J8))/'ごみ処理概要'!D8/365*1000000</f>
        <v>872.1953548704292</v>
      </c>
      <c r="N8" s="280">
        <f>'ごみ搬入量内訳'!CM8/'ごみ処理概要'!D8/365*1000000</f>
        <v>415.6664466979724</v>
      </c>
      <c r="O8" s="284">
        <f>'ごみ搬入量内訳'!DH8</f>
        <v>0</v>
      </c>
      <c r="P8" s="284">
        <f>'ごみ処理量内訳'!E8</f>
        <v>66856</v>
      </c>
      <c r="Q8" s="284">
        <f>'ごみ処理量内訳'!N8</f>
        <v>0</v>
      </c>
      <c r="R8" s="280">
        <f>SUM(S8:Y8)</f>
        <v>14169</v>
      </c>
      <c r="S8" s="284">
        <f>'ごみ処理量内訳'!G8</f>
        <v>14169</v>
      </c>
      <c r="T8" s="284">
        <f>'ごみ処理量内訳'!L8</f>
        <v>0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1511</v>
      </c>
      <c r="AA8" s="280">
        <f>SUM(P8,Q8,R8,Z8)</f>
        <v>82536</v>
      </c>
      <c r="AB8" s="281">
        <f>(SUM(Z8,P8,R8))/AA8*100</f>
        <v>100</v>
      </c>
      <c r="AC8" s="280">
        <f>'施設資源化量内訳'!X8</f>
        <v>373</v>
      </c>
      <c r="AD8" s="280">
        <f>'施設資源化量内訳'!AR8</f>
        <v>5813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0</v>
      </c>
      <c r="AJ8" s="280">
        <f>SUM(AC8:AI8)</f>
        <v>6186</v>
      </c>
      <c r="AK8" s="281">
        <f>(SUM(Z8,AJ8,J8))/(SUM(AA8,J8))*100</f>
        <v>17.66433797238572</v>
      </c>
      <c r="AL8" s="281">
        <f>(SUM('資源化量内訳'!D8,-'資源化量内訳'!Q8,-'資源化量内訳'!S8,-'資源化量内訳'!U8))/(SUM(AA8,J8))*100</f>
        <v>17.66433797238572</v>
      </c>
      <c r="AM8" s="280">
        <f>'ごみ処理量内訳'!AA8</f>
        <v>0</v>
      </c>
      <c r="AN8" s="280">
        <f>'ごみ処理量内訳'!AB8</f>
        <v>8882</v>
      </c>
      <c r="AO8" s="280">
        <f>'ごみ処理量内訳'!AC8</f>
        <v>2285</v>
      </c>
      <c r="AP8" s="280">
        <f>SUM(AM8:AO8)</f>
        <v>11167</v>
      </c>
    </row>
    <row r="9" spans="1:42" ht="12" customHeight="1">
      <c r="A9" s="282" t="s">
        <v>169</v>
      </c>
      <c r="B9" s="283" t="s">
        <v>550</v>
      </c>
      <c r="C9" s="282" t="s">
        <v>578</v>
      </c>
      <c r="D9" s="280">
        <v>53077</v>
      </c>
      <c r="E9" s="280">
        <v>53077</v>
      </c>
      <c r="F9" s="280">
        <v>0</v>
      </c>
      <c r="G9" s="280">
        <v>783</v>
      </c>
      <c r="H9" s="280">
        <f>SUM('ごみ搬入量内訳'!E9,+'ごみ搬入量内訳'!AD9)</f>
        <v>18605</v>
      </c>
      <c r="I9" s="280">
        <f>'ごみ搬入量内訳'!BC9</f>
        <v>3133</v>
      </c>
      <c r="J9" s="280">
        <f>'資源化量内訳'!BL9</f>
        <v>805</v>
      </c>
      <c r="K9" s="280">
        <f aca="true" t="shared" si="3" ref="K9:K35">SUM(H9:J9)</f>
        <v>22543</v>
      </c>
      <c r="L9" s="280">
        <f aca="true" t="shared" si="4" ref="L9:L35">K9/D9/365*1000000</f>
        <v>1163.6234873036615</v>
      </c>
      <c r="M9" s="280">
        <f>(SUM('ごみ搬入量内訳'!BR9,'ごみ処理概要'!J9))/'ごみ処理概要'!D9/365*1000000</f>
        <v>869.5043979785377</v>
      </c>
      <c r="N9" s="280">
        <f>'ごみ搬入量内訳'!CM9/'ごみ処理概要'!D9/365*1000000</f>
        <v>294.11908932512364</v>
      </c>
      <c r="O9" s="284">
        <f>'ごみ搬入量内訳'!DH9</f>
        <v>0</v>
      </c>
      <c r="P9" s="284">
        <f>'ごみ処理量内訳'!E9</f>
        <v>19799</v>
      </c>
      <c r="Q9" s="284">
        <f>'ごみ処理量内訳'!N9</f>
        <v>0</v>
      </c>
      <c r="R9" s="280">
        <f aca="true" t="shared" si="5" ref="R9:R35">SUM(S9:Y9)</f>
        <v>1809</v>
      </c>
      <c r="S9" s="284">
        <f>'ごみ処理量内訳'!G9</f>
        <v>0</v>
      </c>
      <c r="T9" s="284">
        <f>'ごみ処理量内訳'!L9</f>
        <v>1809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130</v>
      </c>
      <c r="AA9" s="280">
        <f aca="true" t="shared" si="6" ref="AA9:AA35">SUM(P9,Q9,R9,Z9)</f>
        <v>21738</v>
      </c>
      <c r="AB9" s="281">
        <f aca="true" t="shared" si="7" ref="AB9:AB35">(SUM(Z9,P9,R9))/AA9*100</f>
        <v>100</v>
      </c>
      <c r="AC9" s="280">
        <f>'施設資源化量内訳'!X9</f>
        <v>1458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1229</v>
      </c>
      <c r="AJ9" s="280">
        <f aca="true" t="shared" si="8" ref="AJ9:AJ35">SUM(AC9:AI9)</f>
        <v>2687</v>
      </c>
      <c r="AK9" s="281">
        <f aca="true" t="shared" si="9" ref="AK9:AK35">(SUM(Z9,AJ9,J9))/(SUM(AA9,J9))*100</f>
        <v>16.0670718183028</v>
      </c>
      <c r="AL9" s="281">
        <f>(SUM('資源化量内訳'!D9,-'資源化量内訳'!Q9,-'資源化量内訳'!S9,-'資源化量内訳'!U9))/(SUM(AA9,J9))*100</f>
        <v>16.0670718183028</v>
      </c>
      <c r="AM9" s="280">
        <f>'ごみ処理量内訳'!AA9</f>
        <v>0</v>
      </c>
      <c r="AN9" s="280">
        <f>'ごみ処理量内訳'!AB9</f>
        <v>0</v>
      </c>
      <c r="AO9" s="280">
        <f>'ごみ処理量内訳'!AC9</f>
        <v>0</v>
      </c>
      <c r="AP9" s="280">
        <f aca="true" t="shared" si="10" ref="AP9:AP35">SUM(AM9:AO9)</f>
        <v>0</v>
      </c>
    </row>
    <row r="10" spans="1:42" ht="12" customHeight="1">
      <c r="A10" s="282" t="s">
        <v>169</v>
      </c>
      <c r="B10" s="283" t="s">
        <v>551</v>
      </c>
      <c r="C10" s="282" t="s">
        <v>579</v>
      </c>
      <c r="D10" s="280">
        <v>32511</v>
      </c>
      <c r="E10" s="280">
        <v>32511</v>
      </c>
      <c r="F10" s="280">
        <v>0</v>
      </c>
      <c r="G10" s="280">
        <v>619</v>
      </c>
      <c r="H10" s="280">
        <f>SUM('ごみ搬入量内訳'!E10,+'ごみ搬入量内訳'!AD10)</f>
        <v>8496</v>
      </c>
      <c r="I10" s="280">
        <f>'ごみ搬入量内訳'!BC10</f>
        <v>3530</v>
      </c>
      <c r="J10" s="280">
        <f>'資源化量内訳'!BL10</f>
        <v>0</v>
      </c>
      <c r="K10" s="280">
        <f t="shared" si="3"/>
        <v>12026</v>
      </c>
      <c r="L10" s="280">
        <f t="shared" si="4"/>
        <v>1013.4399189652564</v>
      </c>
      <c r="M10" s="280">
        <f>(SUM('ごみ搬入量内訳'!BR10,'ごみ処理概要'!J10))/'ごみ処理概要'!D10/365*1000000</f>
        <v>784.6448599272827</v>
      </c>
      <c r="N10" s="280">
        <f>'ごみ搬入量内訳'!CM10/'ごみ処理概要'!D10/365*1000000</f>
        <v>228.79505903797366</v>
      </c>
      <c r="O10" s="284">
        <f>'ごみ搬入量内訳'!DH10</f>
        <v>0</v>
      </c>
      <c r="P10" s="284">
        <f>'ごみ処理量内訳'!E10</f>
        <v>9767</v>
      </c>
      <c r="Q10" s="284">
        <f>'ごみ処理量内訳'!N10</f>
        <v>0</v>
      </c>
      <c r="R10" s="280">
        <f t="shared" si="5"/>
        <v>1402</v>
      </c>
      <c r="S10" s="284">
        <f>'ごみ処理量内訳'!G10</f>
        <v>1020</v>
      </c>
      <c r="T10" s="284">
        <f>'ごみ処理量内訳'!L10</f>
        <v>382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1193</v>
      </c>
      <c r="AA10" s="280">
        <f t="shared" si="6"/>
        <v>12362</v>
      </c>
      <c r="AB10" s="281">
        <f t="shared" si="7"/>
        <v>100</v>
      </c>
      <c r="AC10" s="280">
        <f>'施設資源化量内訳'!X10</f>
        <v>15</v>
      </c>
      <c r="AD10" s="280">
        <f>'施設資源化量内訳'!AR10</f>
        <v>268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365</v>
      </c>
      <c r="AJ10" s="280">
        <f t="shared" si="8"/>
        <v>648</v>
      </c>
      <c r="AK10" s="281">
        <f t="shared" si="9"/>
        <v>14.892412231030578</v>
      </c>
      <c r="AL10" s="281">
        <f>(SUM('資源化量内訳'!D10,-'資源化量内訳'!Q10,-'資源化量内訳'!S10,-'資源化量内訳'!U10))/(SUM(AA10,J10))*100</f>
        <v>14.892412231030578</v>
      </c>
      <c r="AM10" s="280">
        <f>'ごみ処理量内訳'!AA10</f>
        <v>0</v>
      </c>
      <c r="AN10" s="280">
        <f>'ごみ処理量内訳'!AB10</f>
        <v>1008</v>
      </c>
      <c r="AO10" s="280">
        <f>'ごみ処理量内訳'!AC10</f>
        <v>376</v>
      </c>
      <c r="AP10" s="280">
        <f t="shared" si="10"/>
        <v>1384</v>
      </c>
    </row>
    <row r="11" spans="1:42" ht="12" customHeight="1">
      <c r="A11" s="282" t="s">
        <v>169</v>
      </c>
      <c r="B11" s="283" t="s">
        <v>552</v>
      </c>
      <c r="C11" s="282" t="s">
        <v>580</v>
      </c>
      <c r="D11" s="280">
        <v>38551</v>
      </c>
      <c r="E11" s="280">
        <v>38551</v>
      </c>
      <c r="F11" s="280">
        <v>0</v>
      </c>
      <c r="G11" s="280">
        <v>213</v>
      </c>
      <c r="H11" s="280">
        <f>SUM('ごみ搬入量内訳'!E11,+'ごみ搬入量内訳'!AD11)</f>
        <v>11482</v>
      </c>
      <c r="I11" s="280">
        <f>'ごみ搬入量内訳'!BC11</f>
        <v>1088</v>
      </c>
      <c r="J11" s="280">
        <f>'資源化量内訳'!BL11</f>
        <v>235</v>
      </c>
      <c r="K11" s="280">
        <f t="shared" si="3"/>
        <v>12805</v>
      </c>
      <c r="L11" s="280">
        <f t="shared" si="4"/>
        <v>910.0202791321086</v>
      </c>
      <c r="M11" s="280">
        <f>(SUM('ごみ搬入量内訳'!BR11,'ごみ処理概要'!J11))/'ごみ処理概要'!D11/365*1000000</f>
        <v>747.7019411752373</v>
      </c>
      <c r="N11" s="280">
        <f>'ごみ搬入量内訳'!CM11/'ごみ処理概要'!D11/365*1000000</f>
        <v>162.31833795687123</v>
      </c>
      <c r="O11" s="284">
        <f>'ごみ搬入量内訳'!DH11</f>
        <v>0</v>
      </c>
      <c r="P11" s="284">
        <f>'ごみ処理量内訳'!E11</f>
        <v>9581</v>
      </c>
      <c r="Q11" s="284">
        <f>'ごみ処理量内訳'!N11</f>
        <v>0</v>
      </c>
      <c r="R11" s="280">
        <f t="shared" si="5"/>
        <v>2900</v>
      </c>
      <c r="S11" s="284">
        <f>'ごみ処理量内訳'!G11</f>
        <v>0</v>
      </c>
      <c r="T11" s="284">
        <f>'ごみ処理量内訳'!L11</f>
        <v>2900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29</v>
      </c>
      <c r="AA11" s="280">
        <f t="shared" si="6"/>
        <v>12510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2900</v>
      </c>
      <c r="AJ11" s="280">
        <f t="shared" si="8"/>
        <v>2900</v>
      </c>
      <c r="AK11" s="281">
        <f t="shared" si="9"/>
        <v>24.82542173401334</v>
      </c>
      <c r="AL11" s="281">
        <f>(SUM('資源化量内訳'!D11,-'資源化量内訳'!Q11,-'資源化量内訳'!S11,-'資源化量内訳'!U11))/(SUM(AA11,J11))*100</f>
        <v>24.82542173401334</v>
      </c>
      <c r="AM11" s="280">
        <f>'ごみ処理量内訳'!AA11</f>
        <v>0</v>
      </c>
      <c r="AN11" s="280">
        <f>'ごみ処理量内訳'!AB11</f>
        <v>970</v>
      </c>
      <c r="AO11" s="280">
        <f>'ごみ処理量内訳'!AC11</f>
        <v>0</v>
      </c>
      <c r="AP11" s="280">
        <f t="shared" si="10"/>
        <v>970</v>
      </c>
    </row>
    <row r="12" spans="1:42" ht="12" customHeight="1">
      <c r="A12" s="282" t="s">
        <v>169</v>
      </c>
      <c r="B12" s="283" t="s">
        <v>553</v>
      </c>
      <c r="C12" s="282" t="s">
        <v>581</v>
      </c>
      <c r="D12" s="280">
        <v>29769</v>
      </c>
      <c r="E12" s="280">
        <v>29769</v>
      </c>
      <c r="F12" s="280">
        <v>0</v>
      </c>
      <c r="G12" s="280">
        <v>174</v>
      </c>
      <c r="H12" s="280">
        <f>SUM('ごみ搬入量内訳'!E12,+'ごみ搬入量内訳'!AD12)</f>
        <v>8124</v>
      </c>
      <c r="I12" s="280">
        <f>'ごみ搬入量内訳'!BC12</f>
        <v>2122</v>
      </c>
      <c r="J12" s="280">
        <f>'資源化量内訳'!BL12</f>
        <v>0</v>
      </c>
      <c r="K12" s="280">
        <f t="shared" si="3"/>
        <v>10246</v>
      </c>
      <c r="L12" s="280">
        <f t="shared" si="4"/>
        <v>942.9686209383025</v>
      </c>
      <c r="M12" s="280">
        <f>(SUM('ごみ搬入量内訳'!BR12,'ごみ処理概要'!J12))/'ごみ処理概要'!D12/365*1000000</f>
        <v>812.3740012709738</v>
      </c>
      <c r="N12" s="280">
        <f>'ごみ搬入量内訳'!CM12/'ごみ処理概要'!D12/365*1000000</f>
        <v>130.59461966732883</v>
      </c>
      <c r="O12" s="284">
        <f>'ごみ搬入量内訳'!DH12</f>
        <v>0</v>
      </c>
      <c r="P12" s="284">
        <f>'ごみ処理量内訳'!E12</f>
        <v>8123</v>
      </c>
      <c r="Q12" s="284">
        <f>'ごみ処理量内訳'!N12</f>
        <v>0</v>
      </c>
      <c r="R12" s="280">
        <f t="shared" si="5"/>
        <v>1344</v>
      </c>
      <c r="S12" s="284">
        <f>'ごみ処理量内訳'!G12</f>
        <v>1005</v>
      </c>
      <c r="T12" s="284">
        <f>'ごみ処理量内訳'!L12</f>
        <v>339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1068</v>
      </c>
      <c r="AA12" s="280">
        <f t="shared" si="6"/>
        <v>10535</v>
      </c>
      <c r="AB12" s="281">
        <f t="shared" si="7"/>
        <v>100</v>
      </c>
      <c r="AC12" s="280">
        <f>'施設資源化量内訳'!X12</f>
        <v>12</v>
      </c>
      <c r="AD12" s="280">
        <f>'施設資源化量内訳'!AR12</f>
        <v>264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313</v>
      </c>
      <c r="AJ12" s="280">
        <f t="shared" si="8"/>
        <v>589</v>
      </c>
      <c r="AK12" s="281">
        <f t="shared" si="9"/>
        <v>15.728523967726627</v>
      </c>
      <c r="AL12" s="281">
        <f>(SUM('資源化量内訳'!D12,-'資源化量内訳'!Q12,-'資源化量内訳'!S12,-'資源化量内訳'!U12))/(SUM(AA12,J12))*100</f>
        <v>15.728523967726627</v>
      </c>
      <c r="AM12" s="280">
        <f>'ごみ処理量内訳'!AA12</f>
        <v>0</v>
      </c>
      <c r="AN12" s="280">
        <f>'ごみ処理量内訳'!AB12</f>
        <v>838</v>
      </c>
      <c r="AO12" s="280">
        <f>'ごみ処理量内訳'!AC12</f>
        <v>371</v>
      </c>
      <c r="AP12" s="280">
        <f t="shared" si="10"/>
        <v>1209</v>
      </c>
    </row>
    <row r="13" spans="1:42" ht="12" customHeight="1">
      <c r="A13" s="282" t="s">
        <v>169</v>
      </c>
      <c r="B13" s="283" t="s">
        <v>554</v>
      </c>
      <c r="C13" s="282" t="s">
        <v>582</v>
      </c>
      <c r="D13" s="280">
        <v>31775</v>
      </c>
      <c r="E13" s="280">
        <v>31775</v>
      </c>
      <c r="F13" s="280">
        <v>0</v>
      </c>
      <c r="G13" s="280">
        <v>716</v>
      </c>
      <c r="H13" s="280">
        <f>SUM('ごみ搬入量内訳'!E13,+'ごみ搬入量内訳'!AD13)</f>
        <v>7727</v>
      </c>
      <c r="I13" s="280">
        <f>'ごみ搬入量内訳'!BC13</f>
        <v>396</v>
      </c>
      <c r="J13" s="280">
        <f>'資源化量内訳'!BL13</f>
        <v>0</v>
      </c>
      <c r="K13" s="280">
        <f t="shared" si="3"/>
        <v>8123</v>
      </c>
      <c r="L13" s="280">
        <f t="shared" si="4"/>
        <v>700.3869243288102</v>
      </c>
      <c r="M13" s="280">
        <f>(SUM('ごみ搬入量内訳'!BR13,'ごみ処理概要'!J13))/'ごみ処理概要'!D13/365*1000000</f>
        <v>700.3869243288102</v>
      </c>
      <c r="N13" s="280">
        <f>'ごみ搬入量内訳'!CM13/'ごみ処理概要'!D13/365*1000000</f>
        <v>0</v>
      </c>
      <c r="O13" s="284">
        <f>'ごみ搬入量内訳'!DH13</f>
        <v>0</v>
      </c>
      <c r="P13" s="284">
        <f>'ごみ処理量内訳'!E13</f>
        <v>8617</v>
      </c>
      <c r="Q13" s="284">
        <f>'ごみ処理量内訳'!N13</f>
        <v>0</v>
      </c>
      <c r="R13" s="280">
        <f t="shared" si="5"/>
        <v>741</v>
      </c>
      <c r="S13" s="284">
        <f>'ごみ処理量内訳'!G13</f>
        <v>741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1288</v>
      </c>
      <c r="AA13" s="280">
        <f t="shared" si="6"/>
        <v>10646</v>
      </c>
      <c r="AB13" s="281">
        <f t="shared" si="7"/>
        <v>100</v>
      </c>
      <c r="AC13" s="280">
        <f>'施設資源化量内訳'!X13</f>
        <v>661</v>
      </c>
      <c r="AD13" s="280">
        <f>'施設資源化量内訳'!AR13</f>
        <v>741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1402</v>
      </c>
      <c r="AK13" s="281">
        <f t="shared" si="9"/>
        <v>25.267706180725153</v>
      </c>
      <c r="AL13" s="281">
        <f>(SUM('資源化量内訳'!D13,-'資源化量内訳'!Q13,-'資源化量内訳'!S13,-'資源化量内訳'!U13))/(SUM(AA13,J13))*100</f>
        <v>25.267706180725153</v>
      </c>
      <c r="AM13" s="280">
        <f>'ごみ処理量内訳'!AA13</f>
        <v>0</v>
      </c>
      <c r="AN13" s="280">
        <f>'ごみ処理量内訳'!AB13</f>
        <v>0</v>
      </c>
      <c r="AO13" s="280">
        <f>'ごみ処理量内訳'!AC13</f>
        <v>0</v>
      </c>
      <c r="AP13" s="280">
        <f t="shared" si="10"/>
        <v>0</v>
      </c>
    </row>
    <row r="14" spans="1:42" ht="12" customHeight="1">
      <c r="A14" s="282" t="s">
        <v>169</v>
      </c>
      <c r="B14" s="283" t="s">
        <v>555</v>
      </c>
      <c r="C14" s="282" t="s">
        <v>583</v>
      </c>
      <c r="D14" s="280">
        <v>72770</v>
      </c>
      <c r="E14" s="280">
        <v>72770</v>
      </c>
      <c r="F14" s="280">
        <v>0</v>
      </c>
      <c r="G14" s="280">
        <v>1273</v>
      </c>
      <c r="H14" s="280">
        <f>SUM('ごみ搬入量内訳'!E14,+'ごみ搬入量内訳'!AD14)</f>
        <v>18250</v>
      </c>
      <c r="I14" s="280">
        <f>'ごみ搬入量内訳'!BC14</f>
        <v>285</v>
      </c>
      <c r="J14" s="280">
        <f>'資源化量内訳'!BL14</f>
        <v>2214</v>
      </c>
      <c r="K14" s="280">
        <f t="shared" si="3"/>
        <v>20749</v>
      </c>
      <c r="L14" s="280">
        <f t="shared" si="4"/>
        <v>781.1814668471316</v>
      </c>
      <c r="M14" s="280">
        <f>(SUM('ごみ搬入量内訳'!BR14,'ごみ処理概要'!J14))/'ごみ処理概要'!D14/365*1000000</f>
        <v>637.3618512822347</v>
      </c>
      <c r="N14" s="280">
        <f>'ごみ搬入量内訳'!CM14/'ごみ処理概要'!D14/365*1000000</f>
        <v>143.8196155648967</v>
      </c>
      <c r="O14" s="284">
        <f>'ごみ搬入量内訳'!DH14</f>
        <v>0</v>
      </c>
      <c r="P14" s="284">
        <f>'ごみ処理量内訳'!E14</f>
        <v>17244</v>
      </c>
      <c r="Q14" s="284">
        <f>'ごみ処理量内訳'!N14</f>
        <v>0</v>
      </c>
      <c r="R14" s="280">
        <f t="shared" si="5"/>
        <v>746</v>
      </c>
      <c r="S14" s="284">
        <f>'ごみ処理量内訳'!G14</f>
        <v>734</v>
      </c>
      <c r="T14" s="284">
        <f>'ごみ処理量内訳'!L14</f>
        <v>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12</v>
      </c>
      <c r="Z14" s="280">
        <f>'資源化量内訳'!X14</f>
        <v>597</v>
      </c>
      <c r="AA14" s="280">
        <f t="shared" si="6"/>
        <v>18587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0</v>
      </c>
      <c r="AJ14" s="280">
        <f t="shared" si="8"/>
        <v>0</v>
      </c>
      <c r="AK14" s="281">
        <f t="shared" si="9"/>
        <v>13.513773376279985</v>
      </c>
      <c r="AL14" s="281">
        <f>(SUM('資源化量内訳'!D14,-'資源化量内訳'!Q14,-'資源化量内訳'!S14,-'資源化量内訳'!U14))/(SUM(AA14,J14))*100</f>
        <v>13.513773376279985</v>
      </c>
      <c r="AM14" s="280">
        <f>'ごみ処理量内訳'!AA14</f>
        <v>0</v>
      </c>
      <c r="AN14" s="280">
        <f>'ごみ処理量内訳'!AB14</f>
        <v>1952</v>
      </c>
      <c r="AO14" s="280">
        <f>'ごみ処理量内訳'!AC14</f>
        <v>439</v>
      </c>
      <c r="AP14" s="280">
        <f t="shared" si="10"/>
        <v>2391</v>
      </c>
    </row>
    <row r="15" spans="1:42" ht="12" customHeight="1">
      <c r="A15" s="282" t="s">
        <v>169</v>
      </c>
      <c r="B15" s="283" t="s">
        <v>556</v>
      </c>
      <c r="C15" s="282" t="s">
        <v>584</v>
      </c>
      <c r="D15" s="280">
        <v>49528</v>
      </c>
      <c r="E15" s="280">
        <v>49528</v>
      </c>
      <c r="F15" s="280">
        <v>0</v>
      </c>
      <c r="G15" s="280">
        <v>632</v>
      </c>
      <c r="H15" s="280">
        <f>SUM('ごみ搬入量内訳'!E15,+'ごみ搬入量内訳'!AD15)</f>
        <v>9168</v>
      </c>
      <c r="I15" s="280">
        <f>'ごみ搬入量内訳'!BC15</f>
        <v>4737</v>
      </c>
      <c r="J15" s="280">
        <f>'資源化量内訳'!BL15</f>
        <v>0</v>
      </c>
      <c r="K15" s="280">
        <f t="shared" si="3"/>
        <v>13905</v>
      </c>
      <c r="L15" s="280">
        <f t="shared" si="4"/>
        <v>769.178856625725</v>
      </c>
      <c r="M15" s="280">
        <f>(SUM('ごみ搬入量内訳'!BR15,'ごみ処理概要'!J15))/'ごみ処理概要'!D15/365*1000000</f>
        <v>507.14359996725256</v>
      </c>
      <c r="N15" s="280">
        <f>'ごみ搬入量内訳'!CM15/'ごみ処理概要'!D15/365*1000000</f>
        <v>262.0352566584724</v>
      </c>
      <c r="O15" s="284">
        <f>'ごみ搬入量内訳'!DH15</f>
        <v>0</v>
      </c>
      <c r="P15" s="284">
        <f>'ごみ処理量内訳'!E15</f>
        <v>11389</v>
      </c>
      <c r="Q15" s="284">
        <f>'ごみ処理量内訳'!N15</f>
        <v>0</v>
      </c>
      <c r="R15" s="280">
        <f t="shared" si="5"/>
        <v>2516</v>
      </c>
      <c r="S15" s="284">
        <f>'ごみ処理量内訳'!G15</f>
        <v>42</v>
      </c>
      <c r="T15" s="284">
        <f>'ごみ処理量内訳'!L15</f>
        <v>2474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0</v>
      </c>
      <c r="AA15" s="280">
        <f t="shared" si="6"/>
        <v>13905</v>
      </c>
      <c r="AB15" s="281">
        <f t="shared" si="7"/>
        <v>100</v>
      </c>
      <c r="AC15" s="280">
        <f>'施設資源化量内訳'!X15</f>
        <v>1119</v>
      </c>
      <c r="AD15" s="280">
        <f>'施設資源化量内訳'!AR15</f>
        <v>14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2449</v>
      </c>
      <c r="AJ15" s="280">
        <f t="shared" si="8"/>
        <v>3582</v>
      </c>
      <c r="AK15" s="281">
        <f t="shared" si="9"/>
        <v>25.76051779935275</v>
      </c>
      <c r="AL15" s="281">
        <f>(SUM('資源化量内訳'!D15,-'資源化量内訳'!Q15,-'資源化量内訳'!S15,-'資源化量内訳'!U15))/(SUM(AA15,J15))*100</f>
        <v>25.76051779935275</v>
      </c>
      <c r="AM15" s="280">
        <f>'ごみ処理量内訳'!AA15</f>
        <v>0</v>
      </c>
      <c r="AN15" s="280">
        <f>'ごみ処理量内訳'!AB15</f>
        <v>0</v>
      </c>
      <c r="AO15" s="280">
        <f>'ごみ処理量内訳'!AC15</f>
        <v>0</v>
      </c>
      <c r="AP15" s="280">
        <f t="shared" si="10"/>
        <v>0</v>
      </c>
    </row>
    <row r="16" spans="1:42" ht="12" customHeight="1">
      <c r="A16" s="282" t="s">
        <v>169</v>
      </c>
      <c r="B16" s="283" t="s">
        <v>557</v>
      </c>
      <c r="C16" s="282" t="s">
        <v>585</v>
      </c>
      <c r="D16" s="280">
        <v>72848</v>
      </c>
      <c r="E16" s="280">
        <v>72848</v>
      </c>
      <c r="F16" s="280">
        <v>0</v>
      </c>
      <c r="G16" s="280">
        <v>1455</v>
      </c>
      <c r="H16" s="280">
        <f>SUM('ごみ搬入量内訳'!E16,+'ごみ搬入量内訳'!AD16)</f>
        <v>22109</v>
      </c>
      <c r="I16" s="280">
        <f>'ごみ搬入量内訳'!BC16</f>
        <v>96</v>
      </c>
      <c r="J16" s="280">
        <f>'資源化量内訳'!BL16</f>
        <v>2294</v>
      </c>
      <c r="K16" s="280">
        <f t="shared" si="3"/>
        <v>24499</v>
      </c>
      <c r="L16" s="280">
        <f t="shared" si="4"/>
        <v>921.3780466890714</v>
      </c>
      <c r="M16" s="280">
        <f>(SUM('ごみ搬入量内訳'!BR16,'ごみ処理概要'!J16))/'ごみ処理概要'!D16/365*1000000</f>
        <v>778.0132924550726</v>
      </c>
      <c r="N16" s="280">
        <f>'ごみ搬入量内訳'!CM16/'ごみ処理概要'!D16/365*1000000</f>
        <v>143.36475423399895</v>
      </c>
      <c r="O16" s="284">
        <f>'ごみ搬入量内訳'!DH16</f>
        <v>0</v>
      </c>
      <c r="P16" s="284">
        <f>'ごみ処理量内訳'!E16</f>
        <v>19848</v>
      </c>
      <c r="Q16" s="284">
        <f>'ごみ処理量内訳'!N16</f>
        <v>0</v>
      </c>
      <c r="R16" s="280">
        <f t="shared" si="5"/>
        <v>1335</v>
      </c>
      <c r="S16" s="284">
        <f>'ごみ処理量内訳'!G16</f>
        <v>1317</v>
      </c>
      <c r="T16" s="284">
        <f>'ごみ処理量内訳'!L16</f>
        <v>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18</v>
      </c>
      <c r="Z16" s="280">
        <f>'資源化量内訳'!X16</f>
        <v>1022</v>
      </c>
      <c r="AA16" s="280">
        <f t="shared" si="6"/>
        <v>22205</v>
      </c>
      <c r="AB16" s="281">
        <f t="shared" si="7"/>
        <v>100</v>
      </c>
      <c r="AC16" s="280">
        <f>'施設資源化量内訳'!X16</f>
        <v>834</v>
      </c>
      <c r="AD16" s="280">
        <f>'施設資源化量内訳'!AR16</f>
        <v>442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1276</v>
      </c>
      <c r="AK16" s="281">
        <f t="shared" si="9"/>
        <v>18.743622188660762</v>
      </c>
      <c r="AL16" s="281">
        <f>(SUM('資源化量内訳'!D16,-'資源化量内訳'!Q16,-'資源化量内訳'!S16,-'資源化量内訳'!U16))/(SUM(AA16,J16))*100</f>
        <v>18.743622188660762</v>
      </c>
      <c r="AM16" s="280">
        <f>'ごみ処理量内訳'!AA16</f>
        <v>0</v>
      </c>
      <c r="AN16" s="280">
        <f>'ごみ処理量内訳'!AB16</f>
        <v>1624</v>
      </c>
      <c r="AO16" s="280">
        <f>'ごみ処理量内訳'!AC16</f>
        <v>477</v>
      </c>
      <c r="AP16" s="280">
        <f t="shared" si="10"/>
        <v>2101</v>
      </c>
    </row>
    <row r="17" spans="1:42" ht="12" customHeight="1">
      <c r="A17" s="282" t="s">
        <v>169</v>
      </c>
      <c r="B17" s="283" t="s">
        <v>558</v>
      </c>
      <c r="C17" s="282" t="s">
        <v>586</v>
      </c>
      <c r="D17" s="280">
        <v>71450</v>
      </c>
      <c r="E17" s="280">
        <v>71450</v>
      </c>
      <c r="F17" s="280">
        <v>0</v>
      </c>
      <c r="G17" s="280">
        <v>946</v>
      </c>
      <c r="H17" s="280">
        <f>SUM('ごみ搬入量内訳'!E17,+'ごみ搬入量内訳'!AD17)</f>
        <v>24790</v>
      </c>
      <c r="I17" s="280">
        <f>'ごみ搬入量内訳'!BC17</f>
        <v>510</v>
      </c>
      <c r="J17" s="280">
        <f>'資源化量内訳'!BL17</f>
        <v>0</v>
      </c>
      <c r="K17" s="280">
        <f t="shared" si="3"/>
        <v>25300</v>
      </c>
      <c r="L17" s="280">
        <f t="shared" si="4"/>
        <v>970.1199229272314</v>
      </c>
      <c r="M17" s="280">
        <f>(SUM('ごみ搬入量内訳'!BR17,'ごみ処理概要'!J17))/'ごみ処理概要'!D17/365*1000000</f>
        <v>659.1830669977089</v>
      </c>
      <c r="N17" s="280">
        <f>'ごみ搬入量内訳'!CM17/'ごみ処理概要'!D17/365*1000000</f>
        <v>310.9368559295225</v>
      </c>
      <c r="O17" s="284">
        <f>'ごみ搬入量内訳'!DH17</f>
        <v>0</v>
      </c>
      <c r="P17" s="284">
        <f>'ごみ処理量内訳'!E17</f>
        <v>19342</v>
      </c>
      <c r="Q17" s="284">
        <f>'ごみ処理量内訳'!N17</f>
        <v>0</v>
      </c>
      <c r="R17" s="280">
        <f t="shared" si="5"/>
        <v>5958</v>
      </c>
      <c r="S17" s="284">
        <f>'ごみ処理量内訳'!G17</f>
        <v>426</v>
      </c>
      <c r="T17" s="284">
        <f>'ごみ処理量内訳'!L17</f>
        <v>5505</v>
      </c>
      <c r="U17" s="284">
        <f>'ごみ処理量内訳'!H17</f>
        <v>22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5</v>
      </c>
      <c r="Y17" s="284">
        <f>'ごみ処理量内訳'!M17</f>
        <v>0</v>
      </c>
      <c r="Z17" s="280">
        <f>'資源化量内訳'!X17</f>
        <v>216</v>
      </c>
      <c r="AA17" s="280">
        <f t="shared" si="6"/>
        <v>25516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4</v>
      </c>
      <c r="AE17" s="280">
        <f>'施設資源化量内訳'!BL17</f>
        <v>22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5</v>
      </c>
      <c r="AI17" s="280">
        <f>'施設資源化量内訳'!EN17</f>
        <v>5289</v>
      </c>
      <c r="AJ17" s="280">
        <f t="shared" si="8"/>
        <v>5320</v>
      </c>
      <c r="AK17" s="281">
        <f t="shared" si="9"/>
        <v>21.69619062548989</v>
      </c>
      <c r="AL17" s="281">
        <f>(SUM('資源化量内訳'!D17,-'資源化量内訳'!Q17,-'資源化量内訳'!S17,-'資源化量内訳'!U17))/(SUM(AA17,J17))*100</f>
        <v>21.69619062548989</v>
      </c>
      <c r="AM17" s="280">
        <f>'ごみ処理量内訳'!AA17</f>
        <v>0</v>
      </c>
      <c r="AN17" s="280">
        <f>'ごみ処理量内訳'!AB17</f>
        <v>2382</v>
      </c>
      <c r="AO17" s="280">
        <f>'ごみ処理量内訳'!AC17</f>
        <v>327</v>
      </c>
      <c r="AP17" s="280">
        <f t="shared" si="10"/>
        <v>2709</v>
      </c>
    </row>
    <row r="18" spans="1:42" ht="12" customHeight="1">
      <c r="A18" s="282" t="s">
        <v>169</v>
      </c>
      <c r="B18" s="283" t="s">
        <v>559</v>
      </c>
      <c r="C18" s="282" t="s">
        <v>587</v>
      </c>
      <c r="D18" s="280">
        <v>27471</v>
      </c>
      <c r="E18" s="280">
        <v>27471</v>
      </c>
      <c r="F18" s="280">
        <v>0</v>
      </c>
      <c r="G18" s="280">
        <v>170</v>
      </c>
      <c r="H18" s="280">
        <f>SUM('ごみ搬入量内訳'!E18,+'ごみ搬入量内訳'!AD18)</f>
        <v>9762</v>
      </c>
      <c r="I18" s="280">
        <f>'ごみ搬入量内訳'!BC18</f>
        <v>1156</v>
      </c>
      <c r="J18" s="280">
        <f>'資源化量内訳'!BL18</f>
        <v>216</v>
      </c>
      <c r="K18" s="280">
        <f t="shared" si="3"/>
        <v>11134</v>
      </c>
      <c r="L18" s="280">
        <f t="shared" si="4"/>
        <v>1110.4113279109276</v>
      </c>
      <c r="M18" s="280">
        <f>(SUM('ごみ搬入量内訳'!BR18,'ごみ処理概要'!J18))/'ごみ処理概要'!D18/365*1000000</f>
        <v>841.1360822346654</v>
      </c>
      <c r="N18" s="280">
        <f>'ごみ搬入量内訳'!CM18/'ごみ処理概要'!D18/365*1000000</f>
        <v>269.27524567626233</v>
      </c>
      <c r="O18" s="284">
        <f>'ごみ搬入量内訳'!DH18</f>
        <v>0</v>
      </c>
      <c r="P18" s="284">
        <f>'ごみ処理量内訳'!E18</f>
        <v>8828</v>
      </c>
      <c r="Q18" s="284">
        <f>'ごみ処理量内訳'!N18</f>
        <v>261</v>
      </c>
      <c r="R18" s="280">
        <f t="shared" si="5"/>
        <v>1799</v>
      </c>
      <c r="S18" s="284">
        <f>'ごみ処理量内訳'!G18</f>
        <v>0</v>
      </c>
      <c r="T18" s="284">
        <f>'ごみ処理量内訳'!L18</f>
        <v>1799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10888</v>
      </c>
      <c r="AB18" s="281">
        <f t="shared" si="7"/>
        <v>97.60286554004408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1382</v>
      </c>
      <c r="AJ18" s="280">
        <f t="shared" si="8"/>
        <v>1382</v>
      </c>
      <c r="AK18" s="281">
        <f t="shared" si="9"/>
        <v>14.39121037463977</v>
      </c>
      <c r="AL18" s="281">
        <f>(SUM('資源化量内訳'!D18,-'資源化量内訳'!Q18,-'資源化量内訳'!S18,-'資源化量内訳'!U18))/(SUM(AA18,J18))*100</f>
        <v>14.39121037463977</v>
      </c>
      <c r="AM18" s="280">
        <f>'ごみ処理量内訳'!AA18</f>
        <v>261</v>
      </c>
      <c r="AN18" s="280">
        <f>'ごみ処理量内訳'!AB18</f>
        <v>1340</v>
      </c>
      <c r="AO18" s="280">
        <f>'ごみ処理量内訳'!AC18</f>
        <v>0</v>
      </c>
      <c r="AP18" s="280">
        <f t="shared" si="10"/>
        <v>1601</v>
      </c>
    </row>
    <row r="19" spans="1:42" ht="12" customHeight="1">
      <c r="A19" s="282" t="s">
        <v>169</v>
      </c>
      <c r="B19" s="283" t="s">
        <v>560</v>
      </c>
      <c r="C19" s="282" t="s">
        <v>588</v>
      </c>
      <c r="D19" s="280">
        <v>36204</v>
      </c>
      <c r="E19" s="280">
        <v>36154</v>
      </c>
      <c r="F19" s="280">
        <v>50</v>
      </c>
      <c r="G19" s="280">
        <v>154</v>
      </c>
      <c r="H19" s="280">
        <f>SUM('ごみ搬入量内訳'!E19,+'ごみ搬入量内訳'!AD19)</f>
        <v>10613</v>
      </c>
      <c r="I19" s="280">
        <f>'ごみ搬入量内訳'!BC19</f>
        <v>167</v>
      </c>
      <c r="J19" s="280">
        <f>'資源化量内訳'!BL19</f>
        <v>0</v>
      </c>
      <c r="K19" s="280">
        <f t="shared" si="3"/>
        <v>10780</v>
      </c>
      <c r="L19" s="280">
        <f t="shared" si="4"/>
        <v>815.7730243990295</v>
      </c>
      <c r="M19" s="280">
        <f>(SUM('ごみ搬入量内訳'!BR19,'ごみ処理概要'!J19))/'ごみ処理概要'!D19/365*1000000</f>
        <v>699.7637436565701</v>
      </c>
      <c r="N19" s="280">
        <f>'ごみ搬入量内訳'!CM19/'ごみ処理概要'!D19/365*1000000</f>
        <v>116.0092807424594</v>
      </c>
      <c r="O19" s="284">
        <f>'ごみ搬入量内訳'!DH19</f>
        <v>15</v>
      </c>
      <c r="P19" s="284">
        <f>'ごみ処理量内訳'!E19</f>
        <v>2711</v>
      </c>
      <c r="Q19" s="284">
        <f>'ごみ処理量内訳'!N19</f>
        <v>0</v>
      </c>
      <c r="R19" s="280">
        <f t="shared" si="5"/>
        <v>0</v>
      </c>
      <c r="S19" s="284">
        <f>'ごみ処理量内訳'!G19</f>
        <v>0</v>
      </c>
      <c r="T19" s="284">
        <f>'ごみ処理量内訳'!L19</f>
        <v>0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1998</v>
      </c>
      <c r="AA19" s="280">
        <f t="shared" si="6"/>
        <v>4709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0</v>
      </c>
      <c r="AJ19" s="280">
        <f t="shared" si="8"/>
        <v>0</v>
      </c>
      <c r="AK19" s="281">
        <f t="shared" si="9"/>
        <v>42.42939052877468</v>
      </c>
      <c r="AL19" s="281">
        <f>(SUM('資源化量内訳'!D19,-'資源化量内訳'!Q19,-'資源化量内訳'!S19,-'資源化量内訳'!U19))/(SUM(AA19,J19))*100</f>
        <v>42.42939052877468</v>
      </c>
      <c r="AM19" s="280">
        <f>'ごみ処理量内訳'!AA19</f>
        <v>0</v>
      </c>
      <c r="AN19" s="280">
        <f>'ごみ処理量内訳'!AB19</f>
        <v>391</v>
      </c>
      <c r="AO19" s="280">
        <f>'ごみ処理量内訳'!AC19</f>
        <v>0</v>
      </c>
      <c r="AP19" s="280">
        <f t="shared" si="10"/>
        <v>391</v>
      </c>
    </row>
    <row r="20" spans="1:42" ht="12" customHeight="1">
      <c r="A20" s="282" t="s">
        <v>169</v>
      </c>
      <c r="B20" s="283" t="s">
        <v>561</v>
      </c>
      <c r="C20" s="282" t="s">
        <v>589</v>
      </c>
      <c r="D20" s="280">
        <v>29942</v>
      </c>
      <c r="E20" s="280">
        <v>29942</v>
      </c>
      <c r="F20" s="280">
        <v>0</v>
      </c>
      <c r="G20" s="280">
        <v>2168</v>
      </c>
      <c r="H20" s="280">
        <f>SUM('ごみ搬入量内訳'!E20,+'ごみ搬入量内訳'!AD20)</f>
        <v>11072</v>
      </c>
      <c r="I20" s="280">
        <f>'ごみ搬入量内訳'!BC20</f>
        <v>104</v>
      </c>
      <c r="J20" s="280">
        <f>'資源化量内訳'!BL20</f>
        <v>424</v>
      </c>
      <c r="K20" s="280">
        <f t="shared" si="3"/>
        <v>11600</v>
      </c>
      <c r="L20" s="280">
        <f t="shared" si="4"/>
        <v>1061.4127953312477</v>
      </c>
      <c r="M20" s="280">
        <f>(SUM('ごみ搬入量内訳'!BR20,'ごみ処理概要'!J20))/'ごみ処理概要'!D20/365*1000000</f>
        <v>767.968757863376</v>
      </c>
      <c r="N20" s="280">
        <f>'ごみ搬入量内訳'!CM20/'ごみ処理概要'!D20/365*1000000</f>
        <v>293.4440374678716</v>
      </c>
      <c r="O20" s="284">
        <f>'ごみ搬入量内訳'!DH20</f>
        <v>0</v>
      </c>
      <c r="P20" s="284">
        <f>'ごみ処理量内訳'!E20</f>
        <v>9338</v>
      </c>
      <c r="Q20" s="284">
        <f>'ごみ処理量内訳'!N20</f>
        <v>0</v>
      </c>
      <c r="R20" s="280">
        <f t="shared" si="5"/>
        <v>1737</v>
      </c>
      <c r="S20" s="284">
        <f>'ごみ処理量内訳'!G20</f>
        <v>752</v>
      </c>
      <c r="T20" s="284">
        <f>'ごみ処理量内訳'!L20</f>
        <v>985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11075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120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985</v>
      </c>
      <c r="AJ20" s="280">
        <f t="shared" si="8"/>
        <v>1105</v>
      </c>
      <c r="AK20" s="281">
        <f t="shared" si="9"/>
        <v>13.296808418123316</v>
      </c>
      <c r="AL20" s="281">
        <f>(SUM('資源化量内訳'!D20,-'資源化量内訳'!Q20,-'資源化量内訳'!S20,-'資源化量内訳'!U20))/(SUM(AA20,J20))*100</f>
        <v>13.296808418123316</v>
      </c>
      <c r="AM20" s="280">
        <f>'ごみ処理量内訳'!AA20</f>
        <v>0</v>
      </c>
      <c r="AN20" s="280">
        <f>'ごみ処理量内訳'!AB20</f>
        <v>1068</v>
      </c>
      <c r="AO20" s="280">
        <f>'ごみ処理量内訳'!AC20</f>
        <v>245</v>
      </c>
      <c r="AP20" s="280">
        <f t="shared" si="10"/>
        <v>1313</v>
      </c>
    </row>
    <row r="21" spans="1:42" ht="12" customHeight="1">
      <c r="A21" s="282" t="s">
        <v>169</v>
      </c>
      <c r="B21" s="283" t="s">
        <v>562</v>
      </c>
      <c r="C21" s="282" t="s">
        <v>590</v>
      </c>
      <c r="D21" s="280">
        <v>18026</v>
      </c>
      <c r="E21" s="280">
        <v>18026</v>
      </c>
      <c r="F21" s="280">
        <v>0</v>
      </c>
      <c r="G21" s="280">
        <v>248</v>
      </c>
      <c r="H21" s="280">
        <f>SUM('ごみ搬入量内訳'!E21,+'ごみ搬入量内訳'!AD21)</f>
        <v>5580</v>
      </c>
      <c r="I21" s="280">
        <f>'ごみ搬入量内訳'!BC21</f>
        <v>176</v>
      </c>
      <c r="J21" s="280">
        <f>'資源化量内訳'!BL21</f>
        <v>0</v>
      </c>
      <c r="K21" s="280">
        <f t="shared" si="3"/>
        <v>5756</v>
      </c>
      <c r="L21" s="280">
        <f t="shared" si="4"/>
        <v>874.8398432097321</v>
      </c>
      <c r="M21" s="280">
        <f>(SUM('ごみ搬入量内訳'!BR21,'ごみ処理概要'!J21))/'ごみ処理概要'!D21/365*1000000</f>
        <v>800.9739356697859</v>
      </c>
      <c r="N21" s="280">
        <f>'ごみ搬入量内訳'!CM21/'ごみ処理概要'!D21/365*1000000</f>
        <v>73.86590753994611</v>
      </c>
      <c r="O21" s="284">
        <f>'ごみ搬入量内訳'!DH21</f>
        <v>0</v>
      </c>
      <c r="P21" s="284">
        <f>'ごみ処理量内訳'!E21</f>
        <v>4435</v>
      </c>
      <c r="Q21" s="284">
        <f>'ごみ処理量内訳'!N21</f>
        <v>0</v>
      </c>
      <c r="R21" s="280">
        <f t="shared" si="5"/>
        <v>1151</v>
      </c>
      <c r="S21" s="284">
        <f>'ごみ処理量内訳'!G21</f>
        <v>323</v>
      </c>
      <c r="T21" s="284">
        <f>'ごみ処理量内訳'!L21</f>
        <v>814</v>
      </c>
      <c r="U21" s="284">
        <f>'ごみ処理量内訳'!H21</f>
        <v>14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9</v>
      </c>
      <c r="AA21" s="280">
        <f t="shared" si="6"/>
        <v>5595</v>
      </c>
      <c r="AB21" s="281">
        <f t="shared" si="7"/>
        <v>100</v>
      </c>
      <c r="AC21" s="280">
        <f>'施設資源化量内訳'!X21</f>
        <v>22</v>
      </c>
      <c r="AD21" s="280">
        <f>'施設資源化量内訳'!AR21</f>
        <v>98</v>
      </c>
      <c r="AE21" s="280">
        <f>'施設資源化量内訳'!BL21</f>
        <v>14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797</v>
      </c>
      <c r="AJ21" s="280">
        <f t="shared" si="8"/>
        <v>931</v>
      </c>
      <c r="AK21" s="281">
        <f t="shared" si="9"/>
        <v>16.80071492403932</v>
      </c>
      <c r="AL21" s="281">
        <f>(SUM('資源化量内訳'!D21,-'資源化量内訳'!Q21,-'資源化量内訳'!S21,-'資源化量内訳'!U21))/(SUM(AA21,J21))*100</f>
        <v>16.80071492403932</v>
      </c>
      <c r="AM21" s="280">
        <f>'ごみ処理量内訳'!AA21</f>
        <v>0</v>
      </c>
      <c r="AN21" s="280">
        <f>'ごみ処理量内訳'!AB21</f>
        <v>425</v>
      </c>
      <c r="AO21" s="280">
        <f>'ごみ処理量内訳'!AC21</f>
        <v>213</v>
      </c>
      <c r="AP21" s="280">
        <f t="shared" si="10"/>
        <v>638</v>
      </c>
    </row>
    <row r="22" spans="1:42" ht="12" customHeight="1">
      <c r="A22" s="282" t="s">
        <v>169</v>
      </c>
      <c r="B22" s="283" t="s">
        <v>563</v>
      </c>
      <c r="C22" s="282" t="s">
        <v>591</v>
      </c>
      <c r="D22" s="280">
        <v>12980</v>
      </c>
      <c r="E22" s="280">
        <v>12980</v>
      </c>
      <c r="F22" s="280">
        <v>0</v>
      </c>
      <c r="G22" s="280">
        <v>221</v>
      </c>
      <c r="H22" s="280">
        <f>SUM('ごみ搬入量内訳'!E22,+'ごみ搬入量内訳'!AD22)</f>
        <v>3683</v>
      </c>
      <c r="I22" s="280">
        <f>'ごみ搬入量内訳'!BC22</f>
        <v>69</v>
      </c>
      <c r="J22" s="280">
        <f>'資源化量内訳'!BL22</f>
        <v>158</v>
      </c>
      <c r="K22" s="280">
        <f t="shared" si="3"/>
        <v>3910</v>
      </c>
      <c r="L22" s="280">
        <f t="shared" si="4"/>
        <v>825.2949743546445</v>
      </c>
      <c r="M22" s="280">
        <f>(SUM('ごみ搬入量内訳'!BR22,'ごみ処理概要'!J22))/'ごみ処理概要'!D22/365*1000000</f>
        <v>677.1218101610486</v>
      </c>
      <c r="N22" s="280">
        <f>'ごみ搬入量内訳'!CM22/'ごみ処理概要'!D22/365*1000000</f>
        <v>148.17316419359602</v>
      </c>
      <c r="O22" s="284">
        <f>'ごみ搬入量内訳'!DH22</f>
        <v>0</v>
      </c>
      <c r="P22" s="284">
        <f>'ごみ処理量内訳'!E22</f>
        <v>3319</v>
      </c>
      <c r="Q22" s="284">
        <f>'ごみ処理量内訳'!N22</f>
        <v>0</v>
      </c>
      <c r="R22" s="280">
        <f t="shared" si="5"/>
        <v>461</v>
      </c>
      <c r="S22" s="284">
        <f>'ごみ処理量内訳'!G22</f>
        <v>80</v>
      </c>
      <c r="T22" s="284">
        <f>'ごみ処理量内訳'!L22</f>
        <v>381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3780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13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381</v>
      </c>
      <c r="AJ22" s="280">
        <f t="shared" si="8"/>
        <v>394</v>
      </c>
      <c r="AK22" s="281">
        <f t="shared" si="9"/>
        <v>14.017267648552565</v>
      </c>
      <c r="AL22" s="281">
        <f>(SUM('資源化量内訳'!D22,-'資源化量内訳'!Q22,-'資源化量内訳'!S22,-'資源化量内訳'!U22))/(SUM(AA22,J22))*100</f>
        <v>14.017267648552565</v>
      </c>
      <c r="AM22" s="280">
        <f>'ごみ処理量内訳'!AA22</f>
        <v>0</v>
      </c>
      <c r="AN22" s="280">
        <f>'ごみ処理量内訳'!AB22</f>
        <v>380</v>
      </c>
      <c r="AO22" s="280">
        <f>'ごみ処理量内訳'!AC22</f>
        <v>65</v>
      </c>
      <c r="AP22" s="280">
        <f t="shared" si="10"/>
        <v>445</v>
      </c>
    </row>
    <row r="23" spans="1:42" ht="12" customHeight="1">
      <c r="A23" s="282" t="s">
        <v>169</v>
      </c>
      <c r="B23" s="283" t="s">
        <v>564</v>
      </c>
      <c r="C23" s="282" t="s">
        <v>592</v>
      </c>
      <c r="D23" s="280">
        <v>4082</v>
      </c>
      <c r="E23" s="280">
        <v>4082</v>
      </c>
      <c r="F23" s="280">
        <v>0</v>
      </c>
      <c r="G23" s="280">
        <v>34</v>
      </c>
      <c r="H23" s="280">
        <f>SUM('ごみ搬入量内訳'!E23,+'ごみ搬入量内訳'!AD23)</f>
        <v>1105</v>
      </c>
      <c r="I23" s="280">
        <f>'ごみ搬入量内訳'!BC23</f>
        <v>25</v>
      </c>
      <c r="J23" s="280">
        <f>'資源化量内訳'!BL23</f>
        <v>0</v>
      </c>
      <c r="K23" s="280">
        <f t="shared" si="3"/>
        <v>1130</v>
      </c>
      <c r="L23" s="280">
        <f t="shared" si="4"/>
        <v>758.4248924446115</v>
      </c>
      <c r="M23" s="280">
        <f>(SUM('ごみ搬入量内訳'!BR23,'ごみ処理概要'!J23))/'ごみ処理概要'!D23/365*1000000</f>
        <v>638.2850201016155</v>
      </c>
      <c r="N23" s="280">
        <f>'ごみ搬入量内訳'!CM23/'ごみ処理概要'!D23/365*1000000</f>
        <v>120.13987234299599</v>
      </c>
      <c r="O23" s="284">
        <f>'ごみ搬入量内訳'!DH23</f>
        <v>0</v>
      </c>
      <c r="P23" s="284">
        <f>'ごみ処理量内訳'!E23</f>
        <v>1079</v>
      </c>
      <c r="Q23" s="284">
        <f>'ごみ処理量内訳'!N23</f>
        <v>0</v>
      </c>
      <c r="R23" s="280">
        <f t="shared" si="5"/>
        <v>153</v>
      </c>
      <c r="S23" s="284">
        <f>'ごみ処理量内訳'!G23</f>
        <v>13</v>
      </c>
      <c r="T23" s="284">
        <f>'ごみ処理量内訳'!L23</f>
        <v>140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0</v>
      </c>
      <c r="AA23" s="280">
        <f t="shared" si="6"/>
        <v>1232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140</v>
      </c>
      <c r="AJ23" s="280">
        <f t="shared" si="8"/>
        <v>140</v>
      </c>
      <c r="AK23" s="281">
        <f t="shared" si="9"/>
        <v>11.363636363636363</v>
      </c>
      <c r="AL23" s="281">
        <f>(SUM('資源化量内訳'!D23,-'資源化量内訳'!Q23,-'資源化量内訳'!S23,-'資源化量内訳'!U23))/(SUM(AA23,J23))*100</f>
        <v>11.363636363636363</v>
      </c>
      <c r="AM23" s="280">
        <f>'ごみ処理量内訳'!AA23</f>
        <v>0</v>
      </c>
      <c r="AN23" s="280">
        <f>'ごみ処理量内訳'!AB23</f>
        <v>123</v>
      </c>
      <c r="AO23" s="280">
        <f>'ごみ処理量内訳'!AC23</f>
        <v>8</v>
      </c>
      <c r="AP23" s="280">
        <f t="shared" si="10"/>
        <v>131</v>
      </c>
    </row>
    <row r="24" spans="1:42" ht="12" customHeight="1">
      <c r="A24" s="282" t="s">
        <v>169</v>
      </c>
      <c r="B24" s="283" t="s">
        <v>565</v>
      </c>
      <c r="C24" s="282" t="s">
        <v>593</v>
      </c>
      <c r="D24" s="280">
        <v>1450</v>
      </c>
      <c r="E24" s="280">
        <v>1450</v>
      </c>
      <c r="F24" s="280">
        <v>0</v>
      </c>
      <c r="G24" s="280">
        <v>5</v>
      </c>
      <c r="H24" s="280">
        <f>SUM('ごみ搬入量内訳'!E24,+'ごみ搬入量内訳'!AD24)</f>
        <v>354</v>
      </c>
      <c r="I24" s="280">
        <f>'ごみ搬入量内訳'!BC24</f>
        <v>83</v>
      </c>
      <c r="J24" s="280">
        <f>'資源化量内訳'!BL24</f>
        <v>0</v>
      </c>
      <c r="K24" s="280">
        <f t="shared" si="3"/>
        <v>437</v>
      </c>
      <c r="L24" s="280">
        <f t="shared" si="4"/>
        <v>825.6967406707604</v>
      </c>
      <c r="M24" s="280">
        <f>(SUM('ごみ搬入量内訳'!BR24,'ごみ処理概要'!J24))/'ごみ処理概要'!D24/365*1000000</f>
        <v>702.8814359943316</v>
      </c>
      <c r="N24" s="280">
        <f>'ごみ搬入量内訳'!CM24/'ごみ処理概要'!D24/365*1000000</f>
        <v>122.81530467642891</v>
      </c>
      <c r="O24" s="284">
        <f>'ごみ搬入量内訳'!DH24</f>
        <v>0</v>
      </c>
      <c r="P24" s="284">
        <f>'ごみ処理量内訳'!E24</f>
        <v>290</v>
      </c>
      <c r="Q24" s="284">
        <f>'ごみ処理量内訳'!N24</f>
        <v>0</v>
      </c>
      <c r="R24" s="280">
        <f t="shared" si="5"/>
        <v>109</v>
      </c>
      <c r="S24" s="284">
        <f>'ごみ処理量内訳'!G24</f>
        <v>0</v>
      </c>
      <c r="T24" s="284">
        <f>'ごみ処理量内訳'!L24</f>
        <v>96</v>
      </c>
      <c r="U24" s="284">
        <f>'ごみ処理量内訳'!H24</f>
        <v>13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399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13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96</v>
      </c>
      <c r="AJ24" s="280">
        <f t="shared" si="8"/>
        <v>109</v>
      </c>
      <c r="AK24" s="281">
        <f t="shared" si="9"/>
        <v>27.31829573934837</v>
      </c>
      <c r="AL24" s="281">
        <f>(SUM('資源化量内訳'!D24,-'資源化量内訳'!Q24,-'資源化量内訳'!S24,-'資源化量内訳'!U24))/(SUM(AA24,J24))*100</f>
        <v>27.31829573934837</v>
      </c>
      <c r="AM24" s="280">
        <f>'ごみ処理量内訳'!AA24</f>
        <v>0</v>
      </c>
      <c r="AN24" s="280">
        <f>'ごみ処理量内訳'!AB24</f>
        <v>29</v>
      </c>
      <c r="AO24" s="280">
        <f>'ごみ処理量内訳'!AC24</f>
        <v>0</v>
      </c>
      <c r="AP24" s="280">
        <f t="shared" si="10"/>
        <v>29</v>
      </c>
    </row>
    <row r="25" spans="1:42" ht="12" customHeight="1">
      <c r="A25" s="282" t="s">
        <v>169</v>
      </c>
      <c r="B25" s="283" t="s">
        <v>566</v>
      </c>
      <c r="C25" s="282" t="s">
        <v>594</v>
      </c>
      <c r="D25" s="280">
        <v>15673</v>
      </c>
      <c r="E25" s="280">
        <v>15673</v>
      </c>
      <c r="F25" s="280">
        <v>0</v>
      </c>
      <c r="G25" s="280">
        <v>143</v>
      </c>
      <c r="H25" s="280">
        <f>SUM('ごみ搬入量内訳'!E25,+'ごみ搬入量内訳'!AD25)</f>
        <v>4141</v>
      </c>
      <c r="I25" s="280">
        <f>'ごみ搬入量内訳'!BC25</f>
        <v>445</v>
      </c>
      <c r="J25" s="280">
        <f>'資源化量内訳'!BL25</f>
        <v>0</v>
      </c>
      <c r="K25" s="280">
        <f t="shared" si="3"/>
        <v>4586</v>
      </c>
      <c r="L25" s="280">
        <f t="shared" si="4"/>
        <v>801.6578550146006</v>
      </c>
      <c r="M25" s="280">
        <f>(SUM('ごみ搬入量内訳'!BR25,'ごみ処理概要'!J25))/'ごみ処理概要'!D25/365*1000000</f>
        <v>635.9422757398859</v>
      </c>
      <c r="N25" s="280">
        <f>'ごみ搬入量内訳'!CM25/'ごみ処理概要'!D25/365*1000000</f>
        <v>165.71557927471463</v>
      </c>
      <c r="O25" s="284">
        <f>'ごみ搬入量内訳'!DH25</f>
        <v>0</v>
      </c>
      <c r="P25" s="284">
        <f>'ごみ処理量内訳'!E25</f>
        <v>3909</v>
      </c>
      <c r="Q25" s="284">
        <f>'ごみ処理量内訳'!N25</f>
        <v>0</v>
      </c>
      <c r="R25" s="280">
        <f t="shared" si="5"/>
        <v>928</v>
      </c>
      <c r="S25" s="284">
        <f>'ごみ処理量内訳'!G25</f>
        <v>0</v>
      </c>
      <c r="T25" s="284">
        <f>'ごみ処理量内訳'!L25</f>
        <v>866</v>
      </c>
      <c r="U25" s="284">
        <f>'ごみ処理量内訳'!H25</f>
        <v>62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4837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0</v>
      </c>
      <c r="AE25" s="280">
        <f>'施設資源化量内訳'!BL25</f>
        <v>62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866</v>
      </c>
      <c r="AJ25" s="280">
        <f t="shared" si="8"/>
        <v>928</v>
      </c>
      <c r="AK25" s="281">
        <f t="shared" si="9"/>
        <v>19.185445524085175</v>
      </c>
      <c r="AL25" s="281">
        <f>(SUM('資源化量内訳'!D25,-'資源化量内訳'!Q25,-'資源化量内訳'!S25,-'資源化量内訳'!U25))/(SUM(AA25,J25))*100</f>
        <v>19.185445524085175</v>
      </c>
      <c r="AM25" s="280">
        <f>'ごみ処理量内訳'!AA25</f>
        <v>0</v>
      </c>
      <c r="AN25" s="280">
        <f>'ごみ処理量内訳'!AB25</f>
        <v>396</v>
      </c>
      <c r="AO25" s="280">
        <f>'ごみ処理量内訳'!AC25</f>
        <v>0</v>
      </c>
      <c r="AP25" s="280">
        <f t="shared" si="10"/>
        <v>396</v>
      </c>
    </row>
    <row r="26" spans="1:42" ht="12" customHeight="1">
      <c r="A26" s="282" t="s">
        <v>169</v>
      </c>
      <c r="B26" s="283" t="s">
        <v>567</v>
      </c>
      <c r="C26" s="282" t="s">
        <v>595</v>
      </c>
      <c r="D26" s="280">
        <v>9738</v>
      </c>
      <c r="E26" s="280">
        <v>9738</v>
      </c>
      <c r="F26" s="280">
        <v>0</v>
      </c>
      <c r="G26" s="280">
        <v>62</v>
      </c>
      <c r="H26" s="280">
        <f>SUM('ごみ搬入量内訳'!E26,+'ごみ搬入量内訳'!AD26)</f>
        <v>1913</v>
      </c>
      <c r="I26" s="280">
        <f>'ごみ搬入量内訳'!BC26</f>
        <v>219</v>
      </c>
      <c r="J26" s="280">
        <f>'資源化量内訳'!BL26</f>
        <v>0</v>
      </c>
      <c r="K26" s="280">
        <f t="shared" si="3"/>
        <v>2132</v>
      </c>
      <c r="L26" s="280">
        <f t="shared" si="4"/>
        <v>599.8250041498212</v>
      </c>
      <c r="M26" s="280">
        <f>(SUM('ごみ搬入量内訳'!BR26,'ごみ処理概要'!J26))/'ごみ処理概要'!D26/365*1000000</f>
        <v>566.907778312331</v>
      </c>
      <c r="N26" s="280">
        <f>'ごみ搬入量内訳'!CM26/'ごみ処理概要'!D26/365*1000000</f>
        <v>32.917225837490186</v>
      </c>
      <c r="O26" s="284">
        <f>'ごみ搬入量内訳'!DH26</f>
        <v>0</v>
      </c>
      <c r="P26" s="284">
        <f>'ごみ処理量内訳'!E26</f>
        <v>0</v>
      </c>
      <c r="Q26" s="284">
        <f>'ごみ処理量内訳'!N26</f>
        <v>0</v>
      </c>
      <c r="R26" s="280">
        <f t="shared" si="5"/>
        <v>2016</v>
      </c>
      <c r="S26" s="284">
        <f>'ごみ処理量内訳'!G26</f>
        <v>0</v>
      </c>
      <c r="T26" s="284">
        <f>'ごみ処理量内訳'!L26</f>
        <v>216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1800</v>
      </c>
      <c r="Y26" s="284">
        <f>'ごみ処理量内訳'!M26</f>
        <v>0</v>
      </c>
      <c r="Z26" s="280">
        <f>'資源化量内訳'!X26</f>
        <v>116</v>
      </c>
      <c r="AA26" s="280">
        <f t="shared" si="6"/>
        <v>2132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955</v>
      </c>
      <c r="AI26" s="280">
        <f>'施設資源化量内訳'!EN26</f>
        <v>115</v>
      </c>
      <c r="AJ26" s="280">
        <f t="shared" si="8"/>
        <v>1070</v>
      </c>
      <c r="AK26" s="281">
        <f t="shared" si="9"/>
        <v>55.628517823639775</v>
      </c>
      <c r="AL26" s="281">
        <f>(SUM('資源化量内訳'!D26,-'資源化量内訳'!Q26,-'資源化量内訳'!S26,-'資源化量内訳'!U26))/(SUM(AA26,J26))*100</f>
        <v>10.834896810506567</v>
      </c>
      <c r="AM26" s="280">
        <f>'ごみ処理量内訳'!AA26</f>
        <v>0</v>
      </c>
      <c r="AN26" s="280">
        <f>'ごみ処理量内訳'!AB26</f>
        <v>0</v>
      </c>
      <c r="AO26" s="280">
        <f>'ごみ処理量内訳'!AC26</f>
        <v>0</v>
      </c>
      <c r="AP26" s="280">
        <f t="shared" si="10"/>
        <v>0</v>
      </c>
    </row>
    <row r="27" spans="1:42" ht="12" customHeight="1">
      <c r="A27" s="282" t="s">
        <v>169</v>
      </c>
      <c r="B27" s="283" t="s">
        <v>568</v>
      </c>
      <c r="C27" s="282" t="s">
        <v>596</v>
      </c>
      <c r="D27" s="280">
        <v>16801</v>
      </c>
      <c r="E27" s="280">
        <v>16801</v>
      </c>
      <c r="F27" s="280">
        <v>0</v>
      </c>
      <c r="G27" s="280">
        <v>997</v>
      </c>
      <c r="H27" s="280">
        <f>SUM('ごみ搬入量内訳'!E27,+'ごみ搬入量内訳'!AD27)</f>
        <v>8321</v>
      </c>
      <c r="I27" s="280">
        <f>'ごみ搬入量内訳'!BC27</f>
        <v>124</v>
      </c>
      <c r="J27" s="280">
        <f>'資源化量内訳'!BL27</f>
        <v>0</v>
      </c>
      <c r="K27" s="280">
        <f t="shared" si="3"/>
        <v>8445</v>
      </c>
      <c r="L27" s="280">
        <f t="shared" si="4"/>
        <v>1377.119594153316</v>
      </c>
      <c r="M27" s="280">
        <f>(SUM('ごみ搬入量内訳'!BR27,'ごみ処理概要'!J27))/'ごみ処理概要'!D27/365*1000000</f>
        <v>879.2692541947519</v>
      </c>
      <c r="N27" s="280">
        <f>'ごみ搬入量内訳'!CM27/'ごみ処理概要'!D27/365*1000000</f>
        <v>497.8503399585641</v>
      </c>
      <c r="O27" s="284">
        <f>'ごみ搬入量内訳'!DH27</f>
        <v>0</v>
      </c>
      <c r="P27" s="284">
        <f>'ごみ処理量内訳'!E27</f>
        <v>6815</v>
      </c>
      <c r="Q27" s="284">
        <f>'ごみ処理量内訳'!N27</f>
        <v>0</v>
      </c>
      <c r="R27" s="280">
        <f t="shared" si="5"/>
        <v>436</v>
      </c>
      <c r="S27" s="284">
        <f>'ごみ処理量内訳'!G27</f>
        <v>234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202</v>
      </c>
      <c r="Z27" s="280">
        <f>'資源化量内訳'!X27</f>
        <v>1191</v>
      </c>
      <c r="AA27" s="280">
        <f t="shared" si="6"/>
        <v>8442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73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73</v>
      </c>
      <c r="AK27" s="281">
        <f t="shared" si="9"/>
        <v>14.972755271262733</v>
      </c>
      <c r="AL27" s="281">
        <f>(SUM('資源化量内訳'!D27,-'資源化量内訳'!Q27,-'資源化量内訳'!S27,-'資源化量内訳'!U27))/(SUM(AA27,J27))*100</f>
        <v>14.972755271262733</v>
      </c>
      <c r="AM27" s="280">
        <f>'ごみ処理量内訳'!AA27</f>
        <v>0</v>
      </c>
      <c r="AN27" s="280">
        <f>'ごみ処理量内訳'!AB27</f>
        <v>780</v>
      </c>
      <c r="AO27" s="280">
        <f>'ごみ処理量内訳'!AC27</f>
        <v>150</v>
      </c>
      <c r="AP27" s="280">
        <f t="shared" si="10"/>
        <v>930</v>
      </c>
    </row>
    <row r="28" spans="1:42" ht="12" customHeight="1">
      <c r="A28" s="282" t="s">
        <v>169</v>
      </c>
      <c r="B28" s="283" t="s">
        <v>569</v>
      </c>
      <c r="C28" s="282" t="s">
        <v>597</v>
      </c>
      <c r="D28" s="280">
        <v>2025</v>
      </c>
      <c r="E28" s="280">
        <v>2025</v>
      </c>
      <c r="F28" s="280">
        <v>0</v>
      </c>
      <c r="G28" s="280">
        <v>8</v>
      </c>
      <c r="H28" s="280">
        <f>SUM('ごみ搬入量内訳'!E28,+'ごみ搬入量内訳'!AD28)</f>
        <v>318</v>
      </c>
      <c r="I28" s="280">
        <f>'ごみ搬入量内訳'!BC28</f>
        <v>0</v>
      </c>
      <c r="J28" s="280">
        <f>'資源化量内訳'!BL28</f>
        <v>0</v>
      </c>
      <c r="K28" s="280">
        <f t="shared" si="3"/>
        <v>318</v>
      </c>
      <c r="L28" s="280">
        <f t="shared" si="4"/>
        <v>430.2384576357179</v>
      </c>
      <c r="M28" s="280">
        <f>(SUM('ごみ搬入量内訳'!BR28,'ごみ処理概要'!J28))/'ごみ処理概要'!D28/365*1000000</f>
        <v>430.2384576357179</v>
      </c>
      <c r="N28" s="280">
        <f>'ごみ搬入量内訳'!CM28/'ごみ処理概要'!D28/365*1000000</f>
        <v>0</v>
      </c>
      <c r="O28" s="284">
        <f>'ごみ搬入量内訳'!DH28</f>
        <v>0</v>
      </c>
      <c r="P28" s="284">
        <f>'ごみ処理量内訳'!E28</f>
        <v>189</v>
      </c>
      <c r="Q28" s="284">
        <f>'ごみ処理量内訳'!N28</f>
        <v>0</v>
      </c>
      <c r="R28" s="280">
        <f t="shared" si="5"/>
        <v>17</v>
      </c>
      <c r="S28" s="284">
        <f>'ごみ処理量内訳'!G28</f>
        <v>17</v>
      </c>
      <c r="T28" s="284">
        <f>'ごみ処理量内訳'!L28</f>
        <v>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81</v>
      </c>
      <c r="AA28" s="280">
        <f t="shared" si="6"/>
        <v>287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0</v>
      </c>
      <c r="AJ28" s="280">
        <f t="shared" si="8"/>
        <v>0</v>
      </c>
      <c r="AK28" s="281">
        <f t="shared" si="9"/>
        <v>28.222996515679444</v>
      </c>
      <c r="AL28" s="281">
        <f>(SUM('資源化量内訳'!D28,-'資源化量内訳'!Q28,-'資源化量内訳'!S28,-'資源化量内訳'!U28))/(SUM(AA28,J28))*100</f>
        <v>28.222996515679444</v>
      </c>
      <c r="AM28" s="280">
        <f>'ごみ処理量内訳'!AA28</f>
        <v>0</v>
      </c>
      <c r="AN28" s="280">
        <f>'ごみ処理量内訳'!AB28</f>
        <v>1</v>
      </c>
      <c r="AO28" s="280">
        <f>'ごみ処理量内訳'!AC28</f>
        <v>0</v>
      </c>
      <c r="AP28" s="280">
        <f t="shared" si="10"/>
        <v>1</v>
      </c>
    </row>
    <row r="29" spans="1:42" ht="12" customHeight="1">
      <c r="A29" s="282" t="s">
        <v>169</v>
      </c>
      <c r="B29" s="283" t="s">
        <v>570</v>
      </c>
      <c r="C29" s="282" t="s">
        <v>598</v>
      </c>
      <c r="D29" s="280">
        <v>4823</v>
      </c>
      <c r="E29" s="280">
        <v>4823</v>
      </c>
      <c r="F29" s="280">
        <v>0</v>
      </c>
      <c r="G29" s="280">
        <v>62</v>
      </c>
      <c r="H29" s="280">
        <f>SUM('ごみ搬入量内訳'!E29,+'ごみ搬入量内訳'!AD29)</f>
        <v>1554</v>
      </c>
      <c r="I29" s="280">
        <f>'ごみ搬入量内訳'!BC29</f>
        <v>36</v>
      </c>
      <c r="J29" s="280">
        <f>'資源化量内訳'!BL29</f>
        <v>80</v>
      </c>
      <c r="K29" s="280">
        <f t="shared" si="3"/>
        <v>1670</v>
      </c>
      <c r="L29" s="280">
        <f t="shared" si="4"/>
        <v>948.6507289557173</v>
      </c>
      <c r="M29" s="280">
        <f>(SUM('ごみ搬入量内訳'!BR29,'ごみ処理概要'!J29))/'ごみ処理概要'!D29/365*1000000</f>
        <v>919.6799581912014</v>
      </c>
      <c r="N29" s="280">
        <f>'ごみ搬入量内訳'!CM29/'ごみ処理概要'!D29/365*1000000</f>
        <v>28.97077076451592</v>
      </c>
      <c r="O29" s="284">
        <f>'ごみ搬入量内訳'!DH29</f>
        <v>0</v>
      </c>
      <c r="P29" s="284">
        <f>'ごみ処理量内訳'!E29</f>
        <v>1461</v>
      </c>
      <c r="Q29" s="284">
        <f>'ごみ処理量内訳'!N29</f>
        <v>0</v>
      </c>
      <c r="R29" s="280">
        <f t="shared" si="5"/>
        <v>119</v>
      </c>
      <c r="S29" s="284">
        <f>'ごみ処理量内訳'!G29</f>
        <v>0</v>
      </c>
      <c r="T29" s="284">
        <f>'ごみ処理量内訳'!L29</f>
        <v>119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10</v>
      </c>
      <c r="AA29" s="280">
        <f t="shared" si="6"/>
        <v>1590</v>
      </c>
      <c r="AB29" s="281">
        <f t="shared" si="7"/>
        <v>100</v>
      </c>
      <c r="AC29" s="280">
        <f>'施設資源化量内訳'!X29</f>
        <v>109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82</v>
      </c>
      <c r="AJ29" s="280">
        <f t="shared" si="8"/>
        <v>191</v>
      </c>
      <c r="AK29" s="281">
        <f t="shared" si="9"/>
        <v>16.826347305389223</v>
      </c>
      <c r="AL29" s="281">
        <f>(SUM('資源化量内訳'!D29,-'資源化量内訳'!Q29,-'資源化量内訳'!S29,-'資源化量内訳'!U29))/(SUM(AA29,J29))*100</f>
        <v>16.826347305389223</v>
      </c>
      <c r="AM29" s="280">
        <f>'ごみ処理量内訳'!AA29</f>
        <v>0</v>
      </c>
      <c r="AN29" s="280">
        <f>'ごみ処理量内訳'!AB29</f>
        <v>0</v>
      </c>
      <c r="AO29" s="280">
        <f>'ごみ処理量内訳'!AC29</f>
        <v>0</v>
      </c>
      <c r="AP29" s="280">
        <f t="shared" si="10"/>
        <v>0</v>
      </c>
    </row>
    <row r="30" spans="1:42" ht="12" customHeight="1">
      <c r="A30" s="282" t="s">
        <v>169</v>
      </c>
      <c r="B30" s="283" t="s">
        <v>571</v>
      </c>
      <c r="C30" s="282" t="s">
        <v>599</v>
      </c>
      <c r="D30" s="280">
        <v>8811</v>
      </c>
      <c r="E30" s="280">
        <v>8811</v>
      </c>
      <c r="F30" s="280">
        <v>0</v>
      </c>
      <c r="G30" s="280">
        <v>120</v>
      </c>
      <c r="H30" s="280">
        <f>SUM('ごみ搬入量内訳'!E30,+'ごみ搬入量内訳'!AD30)</f>
        <v>2871</v>
      </c>
      <c r="I30" s="280">
        <f>'ごみ搬入量内訳'!BC30</f>
        <v>133</v>
      </c>
      <c r="J30" s="280">
        <f>'資源化量内訳'!BL30</f>
        <v>0</v>
      </c>
      <c r="K30" s="280">
        <f t="shared" si="3"/>
        <v>3004</v>
      </c>
      <c r="L30" s="280">
        <f t="shared" si="4"/>
        <v>934.0752452958086</v>
      </c>
      <c r="M30" s="280">
        <f>(SUM('ごみ搬入量内訳'!BR30,'ごみ処理概要'!J30))/'ごみ処理概要'!D30/365*1000000</f>
        <v>591.7260958049014</v>
      </c>
      <c r="N30" s="280">
        <f>'ごみ搬入量内訳'!CM30/'ごみ処理概要'!D30/365*1000000</f>
        <v>342.3491494909072</v>
      </c>
      <c r="O30" s="284">
        <f>'ごみ搬入量内訳'!DH30</f>
        <v>0</v>
      </c>
      <c r="P30" s="284">
        <f>'ごみ処理量内訳'!E30</f>
        <v>2760</v>
      </c>
      <c r="Q30" s="284">
        <f>'ごみ処理量内訳'!N30</f>
        <v>0</v>
      </c>
      <c r="R30" s="280">
        <f t="shared" si="5"/>
        <v>226</v>
      </c>
      <c r="S30" s="284">
        <f>'ごみ処理量内訳'!G30</f>
        <v>0</v>
      </c>
      <c r="T30" s="284">
        <f>'ごみ処理量内訳'!L30</f>
        <v>226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18</v>
      </c>
      <c r="AA30" s="280">
        <f t="shared" si="6"/>
        <v>3004</v>
      </c>
      <c r="AB30" s="281">
        <f t="shared" si="7"/>
        <v>100</v>
      </c>
      <c r="AC30" s="280">
        <f>'施設資源化量内訳'!X30</f>
        <v>207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163</v>
      </c>
      <c r="AJ30" s="280">
        <f t="shared" si="8"/>
        <v>370</v>
      </c>
      <c r="AK30" s="281">
        <f t="shared" si="9"/>
        <v>12.916111850865514</v>
      </c>
      <c r="AL30" s="281">
        <f>(SUM('資源化量内訳'!D30,-'資源化量内訳'!Q30,-'資源化量内訳'!S30,-'資源化量内訳'!U30))/(SUM(AA30,J30))*100</f>
        <v>12.916111850865514</v>
      </c>
      <c r="AM30" s="280">
        <f>'ごみ処理量内訳'!AA30</f>
        <v>0</v>
      </c>
      <c r="AN30" s="280">
        <f>'ごみ処理量内訳'!AB30</f>
        <v>0</v>
      </c>
      <c r="AO30" s="280">
        <f>'ごみ処理量内訳'!AC30</f>
        <v>0</v>
      </c>
      <c r="AP30" s="280">
        <f t="shared" si="10"/>
        <v>0</v>
      </c>
    </row>
    <row r="31" spans="1:42" ht="12" customHeight="1">
      <c r="A31" s="282" t="s">
        <v>169</v>
      </c>
      <c r="B31" s="283" t="s">
        <v>572</v>
      </c>
      <c r="C31" s="282" t="s">
        <v>600</v>
      </c>
      <c r="D31" s="280">
        <v>5941</v>
      </c>
      <c r="E31" s="280">
        <v>5941</v>
      </c>
      <c r="F31" s="280">
        <v>0</v>
      </c>
      <c r="G31" s="280">
        <v>161</v>
      </c>
      <c r="H31" s="280">
        <f>SUM('ごみ搬入量内訳'!E31,+'ごみ搬入量内訳'!AD31)</f>
        <v>2912</v>
      </c>
      <c r="I31" s="280">
        <f>'ごみ搬入量内訳'!BC31</f>
        <v>1546</v>
      </c>
      <c r="J31" s="280">
        <f>'資源化量内訳'!BL31</f>
        <v>28</v>
      </c>
      <c r="K31" s="280">
        <f t="shared" si="3"/>
        <v>4486</v>
      </c>
      <c r="L31" s="280">
        <f t="shared" si="4"/>
        <v>2068.744480542688</v>
      </c>
      <c r="M31" s="280">
        <f>(SUM('ごみ搬入量内訳'!BR31,'ごみ処理概要'!J31))/'ごみ処理概要'!D31/365*1000000</f>
        <v>938.9130098940955</v>
      </c>
      <c r="N31" s="280">
        <f>'ごみ搬入量内訳'!CM31/'ごみ処理概要'!D31/365*1000000</f>
        <v>1129.8314706485924</v>
      </c>
      <c r="O31" s="284">
        <f>'ごみ搬入量内訳'!DH31</f>
        <v>0</v>
      </c>
      <c r="P31" s="284">
        <f>'ごみ処理量内訳'!E31</f>
        <v>4073</v>
      </c>
      <c r="Q31" s="284">
        <f>'ごみ処理量内訳'!N31</f>
        <v>0</v>
      </c>
      <c r="R31" s="280">
        <f t="shared" si="5"/>
        <v>491</v>
      </c>
      <c r="S31" s="284">
        <f>'ごみ処理量内訳'!G31</f>
        <v>0</v>
      </c>
      <c r="T31" s="284">
        <f>'ごみ処理量内訳'!L31</f>
        <v>491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4564</v>
      </c>
      <c r="AB31" s="281">
        <f t="shared" si="7"/>
        <v>100</v>
      </c>
      <c r="AC31" s="280">
        <f>'施設資源化量内訳'!X31</f>
        <v>522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374</v>
      </c>
      <c r="AJ31" s="280">
        <f t="shared" si="8"/>
        <v>896</v>
      </c>
      <c r="AK31" s="281">
        <f t="shared" si="9"/>
        <v>20.121951219512198</v>
      </c>
      <c r="AL31" s="281">
        <f>(SUM('資源化量内訳'!D31,-'資源化量内訳'!Q31,-'資源化量内訳'!S31,-'資源化量内訳'!U31))/(SUM(AA31,J31))*100</f>
        <v>20.121951219512198</v>
      </c>
      <c r="AM31" s="280">
        <f>'ごみ処理量内訳'!AA31</f>
        <v>0</v>
      </c>
      <c r="AN31" s="280">
        <f>'ごみ処理量内訳'!AB31</f>
        <v>0</v>
      </c>
      <c r="AO31" s="280">
        <f>'ごみ処理量内訳'!AC31</f>
        <v>105</v>
      </c>
      <c r="AP31" s="280">
        <f t="shared" si="10"/>
        <v>105</v>
      </c>
    </row>
    <row r="32" spans="1:42" ht="12" customHeight="1">
      <c r="A32" s="282" t="s">
        <v>169</v>
      </c>
      <c r="B32" s="283" t="s">
        <v>573</v>
      </c>
      <c r="C32" s="282" t="s">
        <v>601</v>
      </c>
      <c r="D32" s="280">
        <v>3161</v>
      </c>
      <c r="E32" s="280">
        <v>3161</v>
      </c>
      <c r="F32" s="280">
        <v>0</v>
      </c>
      <c r="G32" s="280">
        <v>41</v>
      </c>
      <c r="H32" s="280">
        <f>SUM('ごみ搬入量内訳'!E32,+'ごみ搬入量内訳'!AD32)</f>
        <v>964</v>
      </c>
      <c r="I32" s="280">
        <f>'ごみ搬入量内訳'!BC32</f>
        <v>0</v>
      </c>
      <c r="J32" s="280">
        <f>'資源化量内訳'!BL32</f>
        <v>0</v>
      </c>
      <c r="K32" s="280">
        <f t="shared" si="3"/>
        <v>964</v>
      </c>
      <c r="L32" s="280">
        <f t="shared" si="4"/>
        <v>835.5254319553809</v>
      </c>
      <c r="M32" s="280">
        <f>(SUM('ごみ搬入量内訳'!BR32,'ごみ処理概要'!J32))/'ごみ処理概要'!D32/365*1000000</f>
        <v>535.6376731830139</v>
      </c>
      <c r="N32" s="280">
        <f>'ごみ搬入量内訳'!CM32/'ごみ処理概要'!D32/365*1000000</f>
        <v>299.88775877236696</v>
      </c>
      <c r="O32" s="284">
        <f>'ごみ搬入量内訳'!DH32</f>
        <v>0</v>
      </c>
      <c r="P32" s="284">
        <f>'ごみ処理量内訳'!E32</f>
        <v>674</v>
      </c>
      <c r="Q32" s="284">
        <f>'ごみ処理量内訳'!N32</f>
        <v>0</v>
      </c>
      <c r="R32" s="280">
        <f t="shared" si="5"/>
        <v>290</v>
      </c>
      <c r="S32" s="284">
        <f>'ごみ処理量内訳'!G32</f>
        <v>87</v>
      </c>
      <c r="T32" s="284">
        <f>'ごみ処理量内訳'!L32</f>
        <v>203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0</v>
      </c>
      <c r="AA32" s="280">
        <f t="shared" si="6"/>
        <v>964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35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146</v>
      </c>
      <c r="AJ32" s="280">
        <f t="shared" si="8"/>
        <v>181</v>
      </c>
      <c r="AK32" s="281">
        <f t="shared" si="9"/>
        <v>18.775933609958507</v>
      </c>
      <c r="AL32" s="281">
        <f>(SUM('資源化量内訳'!D32,-'資源化量内訳'!Q32,-'資源化量内訳'!S32,-'資源化量内訳'!U32))/(SUM(AA32,J32))*100</f>
        <v>18.775933609958507</v>
      </c>
      <c r="AM32" s="280">
        <f>'ごみ処理量内訳'!AA32</f>
        <v>0</v>
      </c>
      <c r="AN32" s="280">
        <f>'ごみ処理量内訳'!AB32</f>
        <v>34</v>
      </c>
      <c r="AO32" s="280">
        <f>'ごみ処理量内訳'!AC32</f>
        <v>57</v>
      </c>
      <c r="AP32" s="280">
        <f t="shared" si="10"/>
        <v>91</v>
      </c>
    </row>
    <row r="33" spans="1:42" ht="12" customHeight="1">
      <c r="A33" s="282" t="s">
        <v>169</v>
      </c>
      <c r="B33" s="283" t="s">
        <v>574</v>
      </c>
      <c r="C33" s="282" t="s">
        <v>602</v>
      </c>
      <c r="D33" s="280">
        <v>25893</v>
      </c>
      <c r="E33" s="280">
        <v>25893</v>
      </c>
      <c r="F33" s="280">
        <v>0</v>
      </c>
      <c r="G33" s="280">
        <v>250</v>
      </c>
      <c r="H33" s="280">
        <f>SUM('ごみ搬入量内訳'!E33,+'ごみ搬入量内訳'!AD33)</f>
        <v>11125</v>
      </c>
      <c r="I33" s="280">
        <f>'ごみ搬入量内訳'!BC33</f>
        <v>1006</v>
      </c>
      <c r="J33" s="280">
        <f>'資源化量内訳'!BL33</f>
        <v>435</v>
      </c>
      <c r="K33" s="280">
        <f t="shared" si="3"/>
        <v>12566</v>
      </c>
      <c r="L33" s="280">
        <f t="shared" si="4"/>
        <v>1329.602489486501</v>
      </c>
      <c r="M33" s="280">
        <f>(SUM('ごみ搬入量内訳'!BR33,'ごみ処理概要'!J33))/'ごみ処理概要'!D33/365*1000000</f>
        <v>746.59200746592</v>
      </c>
      <c r="N33" s="280">
        <f>'ごみ搬入量内訳'!CM33/'ごみ処理概要'!D33/365*1000000</f>
        <v>583.010482020581</v>
      </c>
      <c r="O33" s="284">
        <f>'ごみ搬入量内訳'!DH33</f>
        <v>0</v>
      </c>
      <c r="P33" s="284">
        <f>'ごみ処理量内訳'!E33</f>
        <v>10497</v>
      </c>
      <c r="Q33" s="284">
        <f>'ごみ処理量内訳'!N33</f>
        <v>0</v>
      </c>
      <c r="R33" s="280">
        <f t="shared" si="5"/>
        <v>1571</v>
      </c>
      <c r="S33" s="284">
        <f>'ごみ処理量内訳'!G33</f>
        <v>668</v>
      </c>
      <c r="T33" s="284">
        <f>'ごみ処理量内訳'!L33</f>
        <v>903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70</v>
      </c>
      <c r="AA33" s="280">
        <f t="shared" si="6"/>
        <v>12138</v>
      </c>
      <c r="AB33" s="281">
        <f t="shared" si="7"/>
        <v>100</v>
      </c>
      <c r="AC33" s="280">
        <f>'施設資源化量内訳'!X33</f>
        <v>788</v>
      </c>
      <c r="AD33" s="280">
        <f>'施設資源化量内訳'!AR33</f>
        <v>230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327</v>
      </c>
      <c r="AJ33" s="280">
        <f t="shared" si="8"/>
        <v>1345</v>
      </c>
      <c r="AK33" s="281">
        <f t="shared" si="9"/>
        <v>14.71406983218007</v>
      </c>
      <c r="AL33" s="281">
        <f>(SUM('資源化量内訳'!D33,-'資源化量内訳'!Q33,-'資源化量内訳'!S33,-'資源化量内訳'!U33))/(SUM(AA33,J33))*100</f>
        <v>14.71406983218007</v>
      </c>
      <c r="AM33" s="280">
        <f>'ごみ処理量内訳'!AA33</f>
        <v>0</v>
      </c>
      <c r="AN33" s="280">
        <f>'ごみ処理量内訳'!AB33</f>
        <v>0</v>
      </c>
      <c r="AO33" s="280">
        <f>'ごみ処理量内訳'!AC33</f>
        <v>558</v>
      </c>
      <c r="AP33" s="280">
        <f t="shared" si="10"/>
        <v>558</v>
      </c>
    </row>
    <row r="34" spans="1:42" ht="12" customHeight="1">
      <c r="A34" s="282" t="s">
        <v>169</v>
      </c>
      <c r="B34" s="283" t="s">
        <v>575</v>
      </c>
      <c r="C34" s="282" t="s">
        <v>603</v>
      </c>
      <c r="D34" s="280">
        <v>895</v>
      </c>
      <c r="E34" s="280">
        <v>895</v>
      </c>
      <c r="F34" s="280">
        <v>0</v>
      </c>
      <c r="G34" s="280">
        <v>3</v>
      </c>
      <c r="H34" s="280">
        <f>SUM('ごみ搬入量内訳'!E34,+'ごみ搬入量内訳'!AD34)</f>
        <v>327</v>
      </c>
      <c r="I34" s="280">
        <f>'ごみ搬入量内訳'!BC34</f>
        <v>0</v>
      </c>
      <c r="J34" s="280">
        <f>'資源化量内訳'!BL34</f>
        <v>0</v>
      </c>
      <c r="K34" s="280">
        <f t="shared" si="3"/>
        <v>327</v>
      </c>
      <c r="L34" s="280">
        <f t="shared" si="4"/>
        <v>1000.994872579781</v>
      </c>
      <c r="M34" s="280">
        <f>(SUM('ごみ搬入量内訳'!BR34,'ごみ処理概要'!J34))/'ごみ処理概要'!D34/365*1000000</f>
        <v>970.3834085865157</v>
      </c>
      <c r="N34" s="280">
        <f>'ごみ搬入量内訳'!CM34/'ごみ処理概要'!D34/365*1000000</f>
        <v>30.611463993265478</v>
      </c>
      <c r="O34" s="284">
        <f>'ごみ搬入量内訳'!DH34</f>
        <v>0</v>
      </c>
      <c r="P34" s="284">
        <f>'ごみ処理量内訳'!E34</f>
        <v>139</v>
      </c>
      <c r="Q34" s="284">
        <f>'ごみ処理量内訳'!N34</f>
        <v>0</v>
      </c>
      <c r="R34" s="280">
        <f t="shared" si="5"/>
        <v>188</v>
      </c>
      <c r="S34" s="284">
        <f>'ごみ処理量内訳'!G34</f>
        <v>76</v>
      </c>
      <c r="T34" s="284">
        <f>'ごみ処理量内訳'!L34</f>
        <v>62</v>
      </c>
      <c r="U34" s="284">
        <f>'ごみ処理量内訳'!H34</f>
        <v>50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0</v>
      </c>
      <c r="AA34" s="280">
        <f t="shared" si="6"/>
        <v>327</v>
      </c>
      <c r="AB34" s="281">
        <f t="shared" si="7"/>
        <v>100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50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62</v>
      </c>
      <c r="AJ34" s="280">
        <f t="shared" si="8"/>
        <v>112</v>
      </c>
      <c r="AK34" s="281">
        <f t="shared" si="9"/>
        <v>34.25076452599388</v>
      </c>
      <c r="AL34" s="281">
        <f>(SUM('資源化量内訳'!D34,-'資源化量内訳'!Q34,-'資源化量内訳'!S34,-'資源化量内訳'!U34))/(SUM(AA34,J34))*100</f>
        <v>34.25076452599388</v>
      </c>
      <c r="AM34" s="280">
        <f>'ごみ処理量内訳'!AA34</f>
        <v>0</v>
      </c>
      <c r="AN34" s="280">
        <f>'ごみ処理量内訳'!AB34</f>
        <v>0</v>
      </c>
      <c r="AO34" s="280">
        <f>'ごみ処理量内訳'!AC34</f>
        <v>76</v>
      </c>
      <c r="AP34" s="280">
        <f t="shared" si="10"/>
        <v>76</v>
      </c>
    </row>
    <row r="35" spans="1:42" ht="12" customHeight="1">
      <c r="A35" s="282" t="s">
        <v>169</v>
      </c>
      <c r="B35" s="283" t="s">
        <v>576</v>
      </c>
      <c r="C35" s="282" t="s">
        <v>604</v>
      </c>
      <c r="D35" s="280">
        <v>763</v>
      </c>
      <c r="E35" s="280">
        <v>763</v>
      </c>
      <c r="F35" s="280">
        <v>0</v>
      </c>
      <c r="G35" s="280">
        <v>2</v>
      </c>
      <c r="H35" s="280">
        <f>SUM('ごみ搬入量内訳'!E35,+'ごみ搬入量内訳'!AD35)</f>
        <v>299</v>
      </c>
      <c r="I35" s="280">
        <f>'ごみ搬入量内訳'!BC35</f>
        <v>0</v>
      </c>
      <c r="J35" s="280">
        <f>'資源化量内訳'!BL35</f>
        <v>0</v>
      </c>
      <c r="K35" s="280">
        <f t="shared" si="3"/>
        <v>299</v>
      </c>
      <c r="L35" s="280">
        <f t="shared" si="4"/>
        <v>1073.6278927808398</v>
      </c>
      <c r="M35" s="280">
        <f>(SUM('ごみ搬入量内訳'!BR35,'ごみ処理概要'!J35))/'ごみ処理概要'!D35/365*1000000</f>
        <v>1073.6278927808398</v>
      </c>
      <c r="N35" s="280">
        <f>'ごみ搬入量内訳'!CM35/'ごみ処理概要'!D35/365*1000000</f>
        <v>0</v>
      </c>
      <c r="O35" s="284">
        <f>'ごみ搬入量内訳'!DH35</f>
        <v>0</v>
      </c>
      <c r="P35" s="284">
        <f>'ごみ処理量内訳'!E35</f>
        <v>197</v>
      </c>
      <c r="Q35" s="284">
        <f>'ごみ処理量内訳'!N35</f>
        <v>0</v>
      </c>
      <c r="R35" s="280">
        <f t="shared" si="5"/>
        <v>102</v>
      </c>
      <c r="S35" s="284">
        <f>'ごみ処理量内訳'!G35</f>
        <v>48</v>
      </c>
      <c r="T35" s="284">
        <f>'ごみ処理量内訳'!L35</f>
        <v>54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0</v>
      </c>
      <c r="AA35" s="280">
        <f t="shared" si="6"/>
        <v>299</v>
      </c>
      <c r="AB35" s="281">
        <f t="shared" si="7"/>
        <v>100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54</v>
      </c>
      <c r="AJ35" s="280">
        <f t="shared" si="8"/>
        <v>54</v>
      </c>
      <c r="AK35" s="281">
        <f t="shared" si="9"/>
        <v>18.06020066889632</v>
      </c>
      <c r="AL35" s="281">
        <f>(SUM('資源化量内訳'!D35,-'資源化量内訳'!Q35,-'資源化量内訳'!S35,-'資源化量内訳'!U35))/(SUM(AA35,J35))*100</f>
        <v>18.06020066889632</v>
      </c>
      <c r="AM35" s="280">
        <f>'ごみ処理量内訳'!AA35</f>
        <v>0</v>
      </c>
      <c r="AN35" s="280">
        <f>'ごみ処理量内訳'!AB35</f>
        <v>30</v>
      </c>
      <c r="AO35" s="280">
        <f>'ごみ処理量内訳'!AC35</f>
        <v>48</v>
      </c>
      <c r="AP35" s="280">
        <f t="shared" si="10"/>
        <v>78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607</v>
      </c>
      <c r="B7" s="278" t="s">
        <v>608</v>
      </c>
      <c r="C7" s="279" t="s">
        <v>609</v>
      </c>
      <c r="D7" s="284">
        <f aca="true" t="shared" si="0" ref="D7:AI7">SUM(D8:D35)</f>
        <v>309387</v>
      </c>
      <c r="E7" s="284">
        <f t="shared" si="0"/>
        <v>215487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169733</v>
      </c>
      <c r="K7" s="284">
        <f t="shared" si="0"/>
        <v>25503</v>
      </c>
      <c r="L7" s="284">
        <f t="shared" si="0"/>
        <v>144230</v>
      </c>
      <c r="M7" s="284">
        <f t="shared" si="0"/>
        <v>0</v>
      </c>
      <c r="N7" s="284">
        <f t="shared" si="0"/>
        <v>14153</v>
      </c>
      <c r="O7" s="284">
        <f t="shared" si="0"/>
        <v>594</v>
      </c>
      <c r="P7" s="284">
        <f t="shared" si="0"/>
        <v>13559</v>
      </c>
      <c r="Q7" s="284">
        <f t="shared" si="0"/>
        <v>0</v>
      </c>
      <c r="R7" s="284">
        <f t="shared" si="0"/>
        <v>26780</v>
      </c>
      <c r="S7" s="284">
        <f t="shared" si="0"/>
        <v>1954</v>
      </c>
      <c r="T7" s="284">
        <f t="shared" si="0"/>
        <v>24820</v>
      </c>
      <c r="U7" s="284">
        <f t="shared" si="0"/>
        <v>6</v>
      </c>
      <c r="V7" s="284">
        <f t="shared" si="0"/>
        <v>1647</v>
      </c>
      <c r="W7" s="284">
        <f t="shared" si="0"/>
        <v>957</v>
      </c>
      <c r="X7" s="284">
        <f t="shared" si="0"/>
        <v>690</v>
      </c>
      <c r="Y7" s="284">
        <f t="shared" si="0"/>
        <v>0</v>
      </c>
      <c r="Z7" s="284">
        <f t="shared" si="0"/>
        <v>3174</v>
      </c>
      <c r="AA7" s="284">
        <f t="shared" si="0"/>
        <v>163</v>
      </c>
      <c r="AB7" s="284">
        <f t="shared" si="0"/>
        <v>3011</v>
      </c>
      <c r="AC7" s="284">
        <f t="shared" si="0"/>
        <v>0</v>
      </c>
      <c r="AD7" s="284">
        <f t="shared" si="0"/>
        <v>68602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64317</v>
      </c>
      <c r="AJ7" s="284">
        <f aca="true" t="shared" si="1" ref="AJ7:BO7">SUM(AJ8:AJ35)</f>
        <v>0</v>
      </c>
      <c r="AK7" s="284">
        <f t="shared" si="1"/>
        <v>7</v>
      </c>
      <c r="AL7" s="284">
        <f t="shared" si="1"/>
        <v>64310</v>
      </c>
      <c r="AM7" s="284">
        <f t="shared" si="1"/>
        <v>1440</v>
      </c>
      <c r="AN7" s="284">
        <f t="shared" si="1"/>
        <v>0</v>
      </c>
      <c r="AO7" s="284">
        <f t="shared" si="1"/>
        <v>0</v>
      </c>
      <c r="AP7" s="284">
        <f t="shared" si="1"/>
        <v>1440</v>
      </c>
      <c r="AQ7" s="284">
        <f t="shared" si="1"/>
        <v>2677</v>
      </c>
      <c r="AR7" s="284">
        <f t="shared" si="1"/>
        <v>0</v>
      </c>
      <c r="AS7" s="284">
        <f t="shared" si="1"/>
        <v>3</v>
      </c>
      <c r="AT7" s="284">
        <f t="shared" si="1"/>
        <v>2674</v>
      </c>
      <c r="AU7" s="284">
        <f t="shared" si="1"/>
        <v>31</v>
      </c>
      <c r="AV7" s="284">
        <f t="shared" si="1"/>
        <v>0</v>
      </c>
      <c r="AW7" s="284">
        <f t="shared" si="1"/>
        <v>30</v>
      </c>
      <c r="AX7" s="284">
        <f t="shared" si="1"/>
        <v>1</v>
      </c>
      <c r="AY7" s="284">
        <f t="shared" si="1"/>
        <v>137</v>
      </c>
      <c r="AZ7" s="284">
        <f t="shared" si="1"/>
        <v>0</v>
      </c>
      <c r="BA7" s="284">
        <f t="shared" si="1"/>
        <v>0</v>
      </c>
      <c r="BB7" s="284">
        <f t="shared" si="1"/>
        <v>137</v>
      </c>
      <c r="BC7" s="284">
        <f t="shared" si="1"/>
        <v>25298</v>
      </c>
      <c r="BD7" s="284">
        <f t="shared" si="1"/>
        <v>9511</v>
      </c>
      <c r="BE7" s="284">
        <f t="shared" si="1"/>
        <v>0</v>
      </c>
      <c r="BF7" s="284">
        <f t="shared" si="1"/>
        <v>5516</v>
      </c>
      <c r="BG7" s="284">
        <f t="shared" si="1"/>
        <v>1351</v>
      </c>
      <c r="BH7" s="284">
        <f t="shared" si="1"/>
        <v>213</v>
      </c>
      <c r="BI7" s="284">
        <f t="shared" si="1"/>
        <v>12</v>
      </c>
      <c r="BJ7" s="284">
        <f t="shared" si="1"/>
        <v>2419</v>
      </c>
      <c r="BK7" s="284">
        <f t="shared" si="1"/>
        <v>15787</v>
      </c>
      <c r="BL7" s="284">
        <f t="shared" si="1"/>
        <v>0</v>
      </c>
      <c r="BM7" s="284">
        <f t="shared" si="1"/>
        <v>13720</v>
      </c>
      <c r="BN7" s="284">
        <f t="shared" si="1"/>
        <v>1011</v>
      </c>
      <c r="BO7" s="284">
        <f t="shared" si="1"/>
        <v>865</v>
      </c>
      <c r="BP7" s="284">
        <f aca="true" t="shared" si="2" ref="BP7:CU7">SUM(BP8:BP35)</f>
        <v>1</v>
      </c>
      <c r="BQ7" s="284">
        <f t="shared" si="2"/>
        <v>190</v>
      </c>
      <c r="BR7" s="284">
        <f t="shared" si="2"/>
        <v>224998</v>
      </c>
      <c r="BS7" s="284">
        <f t="shared" si="2"/>
        <v>0</v>
      </c>
      <c r="BT7" s="284">
        <f t="shared" si="2"/>
        <v>175249</v>
      </c>
      <c r="BU7" s="284">
        <f t="shared" si="2"/>
        <v>15504</v>
      </c>
      <c r="BV7" s="284">
        <f t="shared" si="2"/>
        <v>26993</v>
      </c>
      <c r="BW7" s="284">
        <f t="shared" si="2"/>
        <v>1659</v>
      </c>
      <c r="BX7" s="284">
        <f t="shared" si="2"/>
        <v>5593</v>
      </c>
      <c r="BY7" s="284">
        <f t="shared" si="2"/>
        <v>215487</v>
      </c>
      <c r="BZ7" s="284">
        <f t="shared" si="2"/>
        <v>0</v>
      </c>
      <c r="CA7" s="284">
        <f t="shared" si="2"/>
        <v>169733</v>
      </c>
      <c r="CB7" s="284">
        <f t="shared" si="2"/>
        <v>14153</v>
      </c>
      <c r="CC7" s="284">
        <f t="shared" si="2"/>
        <v>26780</v>
      </c>
      <c r="CD7" s="284">
        <f t="shared" si="2"/>
        <v>1647</v>
      </c>
      <c r="CE7" s="284">
        <f t="shared" si="2"/>
        <v>3174</v>
      </c>
      <c r="CF7" s="284">
        <f t="shared" si="2"/>
        <v>9511</v>
      </c>
      <c r="CG7" s="284">
        <f t="shared" si="2"/>
        <v>0</v>
      </c>
      <c r="CH7" s="284">
        <f t="shared" si="2"/>
        <v>5516</v>
      </c>
      <c r="CI7" s="284">
        <f t="shared" si="2"/>
        <v>1351</v>
      </c>
      <c r="CJ7" s="284">
        <f t="shared" si="2"/>
        <v>213</v>
      </c>
      <c r="CK7" s="284">
        <f t="shared" si="2"/>
        <v>12</v>
      </c>
      <c r="CL7" s="284">
        <f t="shared" si="2"/>
        <v>2419</v>
      </c>
      <c r="CM7" s="284">
        <f t="shared" si="2"/>
        <v>84389</v>
      </c>
      <c r="CN7" s="284">
        <f t="shared" si="2"/>
        <v>0</v>
      </c>
      <c r="CO7" s="284">
        <f t="shared" si="2"/>
        <v>78037</v>
      </c>
      <c r="CP7" s="284">
        <f t="shared" si="2"/>
        <v>2451</v>
      </c>
      <c r="CQ7" s="284">
        <f t="shared" si="2"/>
        <v>3542</v>
      </c>
      <c r="CR7" s="284">
        <f t="shared" si="2"/>
        <v>32</v>
      </c>
      <c r="CS7" s="284">
        <f t="shared" si="2"/>
        <v>327</v>
      </c>
      <c r="CT7" s="284">
        <f t="shared" si="2"/>
        <v>68602</v>
      </c>
      <c r="CU7" s="284">
        <f t="shared" si="2"/>
        <v>0</v>
      </c>
      <c r="CV7" s="284">
        <f aca="true" t="shared" si="3" ref="CV7:DM7">SUM(CV8:CV35)</f>
        <v>64317</v>
      </c>
      <c r="CW7" s="284">
        <f t="shared" si="3"/>
        <v>1440</v>
      </c>
      <c r="CX7" s="284">
        <f t="shared" si="3"/>
        <v>2677</v>
      </c>
      <c r="CY7" s="284">
        <f t="shared" si="3"/>
        <v>31</v>
      </c>
      <c r="CZ7" s="284">
        <f t="shared" si="3"/>
        <v>137</v>
      </c>
      <c r="DA7" s="284">
        <f t="shared" si="3"/>
        <v>15787</v>
      </c>
      <c r="DB7" s="284">
        <f t="shared" si="3"/>
        <v>0</v>
      </c>
      <c r="DC7" s="284">
        <f t="shared" si="3"/>
        <v>13720</v>
      </c>
      <c r="DD7" s="284">
        <f t="shared" si="3"/>
        <v>1011</v>
      </c>
      <c r="DE7" s="284">
        <f t="shared" si="3"/>
        <v>865</v>
      </c>
      <c r="DF7" s="284">
        <f t="shared" si="3"/>
        <v>1</v>
      </c>
      <c r="DG7" s="284">
        <f t="shared" si="3"/>
        <v>190</v>
      </c>
      <c r="DH7" s="284">
        <f t="shared" si="3"/>
        <v>15</v>
      </c>
      <c r="DI7" s="284">
        <f t="shared" si="3"/>
        <v>35</v>
      </c>
      <c r="DJ7" s="284">
        <f t="shared" si="3"/>
        <v>6</v>
      </c>
      <c r="DK7" s="284">
        <f t="shared" si="3"/>
        <v>27</v>
      </c>
      <c r="DL7" s="284">
        <f t="shared" si="3"/>
        <v>0</v>
      </c>
      <c r="DM7" s="284">
        <f t="shared" si="3"/>
        <v>2</v>
      </c>
    </row>
    <row r="8" spans="1:117" ht="12" customHeight="1">
      <c r="A8" s="282" t="s">
        <v>169</v>
      </c>
      <c r="B8" s="283" t="s">
        <v>549</v>
      </c>
      <c r="C8" s="282" t="s">
        <v>577</v>
      </c>
      <c r="D8" s="284">
        <f>SUM(E8,AD8,BC8)</f>
        <v>82536</v>
      </c>
      <c r="E8" s="280">
        <f>SUM(F8,J8,N8,R8,V8,Z8)</f>
        <v>51682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39955</v>
      </c>
      <c r="K8" s="280">
        <v>20731</v>
      </c>
      <c r="L8" s="280">
        <v>19224</v>
      </c>
      <c r="M8" s="280">
        <v>0</v>
      </c>
      <c r="N8" s="280">
        <f>SUM(O8:Q8)</f>
        <v>6173</v>
      </c>
      <c r="O8" s="280">
        <v>287</v>
      </c>
      <c r="P8" s="280">
        <v>5886</v>
      </c>
      <c r="Q8" s="280">
        <v>0</v>
      </c>
      <c r="R8" s="280">
        <f>SUM(S8:U8)</f>
        <v>4049</v>
      </c>
      <c r="S8" s="280">
        <v>6</v>
      </c>
      <c r="T8" s="280">
        <v>4043</v>
      </c>
      <c r="U8" s="280">
        <v>0</v>
      </c>
      <c r="V8" s="280">
        <f>SUM(W8:Y8)</f>
        <v>1505</v>
      </c>
      <c r="W8" s="280">
        <v>903</v>
      </c>
      <c r="X8" s="280">
        <v>602</v>
      </c>
      <c r="Y8" s="280">
        <v>0</v>
      </c>
      <c r="Z8" s="280">
        <f>SUM(AA8:AC8)</f>
        <v>0</v>
      </c>
      <c r="AA8" s="280">
        <v>0</v>
      </c>
      <c r="AB8" s="280">
        <v>0</v>
      </c>
      <c r="AC8" s="280">
        <v>0</v>
      </c>
      <c r="AD8" s="280">
        <f>SUM(AE8,AI8,AM8,AQ8,AU8,AY8)</f>
        <v>26742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24508</v>
      </c>
      <c r="AJ8" s="280">
        <v>0</v>
      </c>
      <c r="AK8" s="280">
        <v>0</v>
      </c>
      <c r="AL8" s="280">
        <v>24508</v>
      </c>
      <c r="AM8" s="280">
        <f>SUM(AN8:AP8)</f>
        <v>751</v>
      </c>
      <c r="AN8" s="280">
        <v>0</v>
      </c>
      <c r="AO8" s="280">
        <v>0</v>
      </c>
      <c r="AP8" s="280">
        <v>751</v>
      </c>
      <c r="AQ8" s="280">
        <f>SUM(AR8:AT8)</f>
        <v>1483</v>
      </c>
      <c r="AR8" s="280">
        <v>0</v>
      </c>
      <c r="AS8" s="280">
        <v>0</v>
      </c>
      <c r="AT8" s="280">
        <v>1483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4112</v>
      </c>
      <c r="BD8" s="284">
        <f>SUM(BE8:BJ8)</f>
        <v>1517</v>
      </c>
      <c r="BE8" s="280">
        <v>0</v>
      </c>
      <c r="BF8" s="280">
        <v>549</v>
      </c>
      <c r="BG8" s="280">
        <v>888</v>
      </c>
      <c r="BH8" s="280">
        <v>80</v>
      </c>
      <c r="BI8" s="280">
        <v>0</v>
      </c>
      <c r="BJ8" s="280">
        <v>0</v>
      </c>
      <c r="BK8" s="284">
        <f>SUM(BL8:BQ8)</f>
        <v>2595</v>
      </c>
      <c r="BL8" s="280">
        <v>0</v>
      </c>
      <c r="BM8" s="280">
        <v>1844</v>
      </c>
      <c r="BN8" s="280">
        <v>536</v>
      </c>
      <c r="BO8" s="280">
        <v>215</v>
      </c>
      <c r="BP8" s="280">
        <v>0</v>
      </c>
      <c r="BQ8" s="280">
        <v>0</v>
      </c>
      <c r="BR8" s="280">
        <f aca="true" t="shared" si="4" ref="BR8:BX8">SUM(BY8,CF8)</f>
        <v>53199</v>
      </c>
      <c r="BS8" s="280">
        <f t="shared" si="4"/>
        <v>0</v>
      </c>
      <c r="BT8" s="280">
        <f t="shared" si="4"/>
        <v>40504</v>
      </c>
      <c r="BU8" s="280">
        <f t="shared" si="4"/>
        <v>7061</v>
      </c>
      <c r="BV8" s="280">
        <f t="shared" si="4"/>
        <v>4129</v>
      </c>
      <c r="BW8" s="280">
        <f t="shared" si="4"/>
        <v>1505</v>
      </c>
      <c r="BX8" s="280">
        <f t="shared" si="4"/>
        <v>0</v>
      </c>
      <c r="BY8" s="284">
        <f>SUM(BZ8:CE8)</f>
        <v>51682</v>
      </c>
      <c r="BZ8" s="280">
        <f>F8</f>
        <v>0</v>
      </c>
      <c r="CA8" s="280">
        <f>J8</f>
        <v>39955</v>
      </c>
      <c r="CB8" s="280">
        <f>N8</f>
        <v>6173</v>
      </c>
      <c r="CC8" s="280">
        <f>R8</f>
        <v>4049</v>
      </c>
      <c r="CD8" s="280">
        <f>V8</f>
        <v>1505</v>
      </c>
      <c r="CE8" s="280">
        <f>Z8</f>
        <v>0</v>
      </c>
      <c r="CF8" s="284">
        <f>SUM(CG8:CL8)</f>
        <v>1517</v>
      </c>
      <c r="CG8" s="280">
        <f aca="true" t="shared" si="5" ref="CG8:CL8">BE8</f>
        <v>0</v>
      </c>
      <c r="CH8" s="280">
        <f t="shared" si="5"/>
        <v>549</v>
      </c>
      <c r="CI8" s="280">
        <f t="shared" si="5"/>
        <v>888</v>
      </c>
      <c r="CJ8" s="280">
        <f t="shared" si="5"/>
        <v>80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29337</v>
      </c>
      <c r="CN8" s="280">
        <f t="shared" si="6"/>
        <v>0</v>
      </c>
      <c r="CO8" s="280">
        <f t="shared" si="6"/>
        <v>26352</v>
      </c>
      <c r="CP8" s="280">
        <f t="shared" si="6"/>
        <v>1287</v>
      </c>
      <c r="CQ8" s="280">
        <f t="shared" si="6"/>
        <v>1698</v>
      </c>
      <c r="CR8" s="280">
        <f t="shared" si="6"/>
        <v>0</v>
      </c>
      <c r="CS8" s="280">
        <f t="shared" si="6"/>
        <v>0</v>
      </c>
      <c r="CT8" s="284">
        <f>SUM(CU8:CZ8)</f>
        <v>26742</v>
      </c>
      <c r="CU8" s="280">
        <f>AE8</f>
        <v>0</v>
      </c>
      <c r="CV8" s="280">
        <f>AI8</f>
        <v>24508</v>
      </c>
      <c r="CW8" s="280">
        <f>AM8</f>
        <v>751</v>
      </c>
      <c r="CX8" s="280">
        <f>AQ8</f>
        <v>1483</v>
      </c>
      <c r="CY8" s="280">
        <f>AU8</f>
        <v>0</v>
      </c>
      <c r="CZ8" s="280">
        <f>AY8</f>
        <v>0</v>
      </c>
      <c r="DA8" s="284">
        <f>SUM(DB8:DG8)</f>
        <v>2595</v>
      </c>
      <c r="DB8" s="280">
        <f aca="true" t="shared" si="7" ref="DB8:DG8">BL8</f>
        <v>0</v>
      </c>
      <c r="DC8" s="280">
        <f t="shared" si="7"/>
        <v>1844</v>
      </c>
      <c r="DD8" s="280">
        <f t="shared" si="7"/>
        <v>536</v>
      </c>
      <c r="DE8" s="280">
        <f t="shared" si="7"/>
        <v>215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169</v>
      </c>
      <c r="B9" s="283" t="s">
        <v>550</v>
      </c>
      <c r="C9" s="282" t="s">
        <v>578</v>
      </c>
      <c r="D9" s="284">
        <f aca="true" t="shared" si="8" ref="D9:D35">SUM(E9,AD9,BC9)</f>
        <v>21738</v>
      </c>
      <c r="E9" s="280">
        <f aca="true" t="shared" si="9" ref="E9:E35">SUM(F9,J9,N9,R9,V9,Z9)</f>
        <v>14101</v>
      </c>
      <c r="F9" s="280">
        <f aca="true" t="shared" si="10" ref="F9:F35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5">SUM(K9:M9)</f>
        <v>12731</v>
      </c>
      <c r="K9" s="280">
        <v>0</v>
      </c>
      <c r="L9" s="280">
        <v>12731</v>
      </c>
      <c r="M9" s="280">
        <v>0</v>
      </c>
      <c r="N9" s="280">
        <f aca="true" t="shared" si="12" ref="N9:N35">SUM(O9:Q9)</f>
        <v>588</v>
      </c>
      <c r="O9" s="280">
        <v>0</v>
      </c>
      <c r="P9" s="280">
        <v>588</v>
      </c>
      <c r="Q9" s="280">
        <v>0</v>
      </c>
      <c r="R9" s="280">
        <f aca="true" t="shared" si="13" ref="R9:R35">SUM(S9:U9)</f>
        <v>746</v>
      </c>
      <c r="S9" s="280">
        <v>0</v>
      </c>
      <c r="T9" s="280">
        <v>746</v>
      </c>
      <c r="U9" s="280">
        <v>0</v>
      </c>
      <c r="V9" s="280">
        <f aca="true" t="shared" si="14" ref="V9:V35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5">SUM(AA9:AC9)</f>
        <v>36</v>
      </c>
      <c r="AA9" s="280">
        <v>0</v>
      </c>
      <c r="AB9" s="280">
        <v>36</v>
      </c>
      <c r="AC9" s="280">
        <v>0</v>
      </c>
      <c r="AD9" s="280">
        <f aca="true" t="shared" si="16" ref="AD9:AD35">SUM(AE9,AI9,AM9,AQ9,AU9,AY9)</f>
        <v>4504</v>
      </c>
      <c r="AE9" s="280">
        <f aca="true" t="shared" si="17" ref="AE9:AE35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5">SUM(AJ9:AL9)</f>
        <v>4477</v>
      </c>
      <c r="AJ9" s="280">
        <v>0</v>
      </c>
      <c r="AK9" s="280">
        <v>0</v>
      </c>
      <c r="AL9" s="280">
        <v>4477</v>
      </c>
      <c r="AM9" s="280">
        <f aca="true" t="shared" si="19" ref="AM9:AM35">SUM(AN9:AP9)</f>
        <v>19</v>
      </c>
      <c r="AN9" s="280">
        <v>0</v>
      </c>
      <c r="AO9" s="280">
        <v>0</v>
      </c>
      <c r="AP9" s="280">
        <v>19</v>
      </c>
      <c r="AQ9" s="280">
        <f aca="true" t="shared" si="20" ref="AQ9:AQ35">SUM(AR9:AT9)</f>
        <v>8</v>
      </c>
      <c r="AR9" s="280">
        <v>0</v>
      </c>
      <c r="AS9" s="280">
        <v>0</v>
      </c>
      <c r="AT9" s="280">
        <v>8</v>
      </c>
      <c r="AU9" s="280">
        <f aca="true" t="shared" si="21" ref="AU9:AU35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5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5">SUM(BD9,BK9)</f>
        <v>3133</v>
      </c>
      <c r="BD9" s="284">
        <f aca="true" t="shared" si="24" ref="BD9:BD35">SUM(BE9:BJ9)</f>
        <v>1939</v>
      </c>
      <c r="BE9" s="280">
        <v>0</v>
      </c>
      <c r="BF9" s="280">
        <v>1278</v>
      </c>
      <c r="BG9" s="280">
        <v>100</v>
      </c>
      <c r="BH9" s="280">
        <v>1</v>
      </c>
      <c r="BI9" s="280">
        <v>0</v>
      </c>
      <c r="BJ9" s="280">
        <v>560</v>
      </c>
      <c r="BK9" s="284">
        <f aca="true" t="shared" si="25" ref="BK9:BK35">SUM(BL9:BQ9)</f>
        <v>1194</v>
      </c>
      <c r="BL9" s="280">
        <v>0</v>
      </c>
      <c r="BM9" s="280">
        <v>948</v>
      </c>
      <c r="BN9" s="280">
        <v>52</v>
      </c>
      <c r="BO9" s="280">
        <v>132</v>
      </c>
      <c r="BP9" s="280">
        <v>0</v>
      </c>
      <c r="BQ9" s="280">
        <v>62</v>
      </c>
      <c r="BR9" s="280">
        <f aca="true" t="shared" si="26" ref="BR9:BR35">SUM(BY9,CF9)</f>
        <v>16040</v>
      </c>
      <c r="BS9" s="280">
        <f aca="true" t="shared" si="27" ref="BS9:BS35">SUM(BZ9,CG9)</f>
        <v>0</v>
      </c>
      <c r="BT9" s="280">
        <f aca="true" t="shared" si="28" ref="BT9:BT35">SUM(CA9,CH9)</f>
        <v>14009</v>
      </c>
      <c r="BU9" s="280">
        <f aca="true" t="shared" si="29" ref="BU9:BU35">SUM(CB9,CI9)</f>
        <v>688</v>
      </c>
      <c r="BV9" s="280">
        <f aca="true" t="shared" si="30" ref="BV9:BV35">SUM(CC9,CJ9)</f>
        <v>747</v>
      </c>
      <c r="BW9" s="280">
        <f aca="true" t="shared" si="31" ref="BW9:BW35">SUM(CD9,CK9)</f>
        <v>0</v>
      </c>
      <c r="BX9" s="280">
        <f aca="true" t="shared" si="32" ref="BX9:BX35">SUM(CE9,CL9)</f>
        <v>596</v>
      </c>
      <c r="BY9" s="284">
        <f aca="true" t="shared" si="33" ref="BY9:BY35">SUM(BZ9:CE9)</f>
        <v>14101</v>
      </c>
      <c r="BZ9" s="280">
        <f aca="true" t="shared" si="34" ref="BZ9:BZ35">F9</f>
        <v>0</v>
      </c>
      <c r="CA9" s="280">
        <f aca="true" t="shared" si="35" ref="CA9:CA35">J9</f>
        <v>12731</v>
      </c>
      <c r="CB9" s="280">
        <f aca="true" t="shared" si="36" ref="CB9:CB35">N9</f>
        <v>588</v>
      </c>
      <c r="CC9" s="280">
        <f aca="true" t="shared" si="37" ref="CC9:CC35">R9</f>
        <v>746</v>
      </c>
      <c r="CD9" s="280">
        <f aca="true" t="shared" si="38" ref="CD9:CD35">V9</f>
        <v>0</v>
      </c>
      <c r="CE9" s="280">
        <f aca="true" t="shared" si="39" ref="CE9:CE35">Z9</f>
        <v>36</v>
      </c>
      <c r="CF9" s="284">
        <f aca="true" t="shared" si="40" ref="CF9:CF35">SUM(CG9:CL9)</f>
        <v>1939</v>
      </c>
      <c r="CG9" s="280">
        <f aca="true" t="shared" si="41" ref="CG9:CG35">BE9</f>
        <v>0</v>
      </c>
      <c r="CH9" s="280">
        <f aca="true" t="shared" si="42" ref="CH9:CH35">BF9</f>
        <v>1278</v>
      </c>
      <c r="CI9" s="280">
        <f aca="true" t="shared" si="43" ref="CI9:CI35">BG9</f>
        <v>100</v>
      </c>
      <c r="CJ9" s="280">
        <f aca="true" t="shared" si="44" ref="CJ9:CJ35">BH9</f>
        <v>1</v>
      </c>
      <c r="CK9" s="280">
        <f aca="true" t="shared" si="45" ref="CK9:CK35">BI9</f>
        <v>0</v>
      </c>
      <c r="CL9" s="280">
        <f aca="true" t="shared" si="46" ref="CL9:CL35">BJ9</f>
        <v>560</v>
      </c>
      <c r="CM9" s="280">
        <f aca="true" t="shared" si="47" ref="CM9:CM35">SUM(CT9,DA9)</f>
        <v>5698</v>
      </c>
      <c r="CN9" s="280">
        <f aca="true" t="shared" si="48" ref="CN9:CN35">SUM(CU9,DB9)</f>
        <v>0</v>
      </c>
      <c r="CO9" s="280">
        <f aca="true" t="shared" si="49" ref="CO9:CO35">SUM(CV9,DC9)</f>
        <v>5425</v>
      </c>
      <c r="CP9" s="280">
        <f aca="true" t="shared" si="50" ref="CP9:CP35">SUM(CW9,DD9)</f>
        <v>71</v>
      </c>
      <c r="CQ9" s="280">
        <f aca="true" t="shared" si="51" ref="CQ9:CQ35">SUM(CX9,DE9)</f>
        <v>140</v>
      </c>
      <c r="CR9" s="280">
        <f aca="true" t="shared" si="52" ref="CR9:CR35">SUM(CY9,DF9)</f>
        <v>0</v>
      </c>
      <c r="CS9" s="280">
        <f aca="true" t="shared" si="53" ref="CS9:CS35">SUM(CZ9,DG9)</f>
        <v>62</v>
      </c>
      <c r="CT9" s="284">
        <f aca="true" t="shared" si="54" ref="CT9:CT35">SUM(CU9:CZ9)</f>
        <v>4504</v>
      </c>
      <c r="CU9" s="280">
        <f aca="true" t="shared" si="55" ref="CU9:CU35">AE9</f>
        <v>0</v>
      </c>
      <c r="CV9" s="280">
        <f aca="true" t="shared" si="56" ref="CV9:CV35">AI9</f>
        <v>4477</v>
      </c>
      <c r="CW9" s="280">
        <f aca="true" t="shared" si="57" ref="CW9:CW35">AM9</f>
        <v>19</v>
      </c>
      <c r="CX9" s="280">
        <f aca="true" t="shared" si="58" ref="CX9:CX35">AQ9</f>
        <v>8</v>
      </c>
      <c r="CY9" s="280">
        <f aca="true" t="shared" si="59" ref="CY9:CY35">AU9</f>
        <v>0</v>
      </c>
      <c r="CZ9" s="280">
        <f aca="true" t="shared" si="60" ref="CZ9:CZ35">AY9</f>
        <v>0</v>
      </c>
      <c r="DA9" s="284">
        <f aca="true" t="shared" si="61" ref="DA9:DA35">SUM(DB9:DG9)</f>
        <v>1194</v>
      </c>
      <c r="DB9" s="280">
        <f aca="true" t="shared" si="62" ref="DB9:DB35">BL9</f>
        <v>0</v>
      </c>
      <c r="DC9" s="280">
        <f aca="true" t="shared" si="63" ref="DC9:DC35">BM9</f>
        <v>948</v>
      </c>
      <c r="DD9" s="280">
        <f aca="true" t="shared" si="64" ref="DD9:DD35">BN9</f>
        <v>52</v>
      </c>
      <c r="DE9" s="280">
        <f aca="true" t="shared" si="65" ref="DE9:DE35">BO9</f>
        <v>132</v>
      </c>
      <c r="DF9" s="280">
        <f aca="true" t="shared" si="66" ref="DF9:DF35">BP9</f>
        <v>0</v>
      </c>
      <c r="DG9" s="280">
        <f aca="true" t="shared" si="67" ref="DG9:DG35">BQ9</f>
        <v>62</v>
      </c>
      <c r="DH9" s="280">
        <v>0</v>
      </c>
      <c r="DI9" s="284">
        <f aca="true" t="shared" si="68" ref="DI9:DI35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169</v>
      </c>
      <c r="B10" s="283" t="s">
        <v>551</v>
      </c>
      <c r="C10" s="282" t="s">
        <v>579</v>
      </c>
      <c r="D10" s="284">
        <f t="shared" si="8"/>
        <v>12026</v>
      </c>
      <c r="E10" s="280">
        <f t="shared" si="9"/>
        <v>8496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6500</v>
      </c>
      <c r="K10" s="280">
        <v>0</v>
      </c>
      <c r="L10" s="280">
        <v>6500</v>
      </c>
      <c r="M10" s="280">
        <v>0</v>
      </c>
      <c r="N10" s="280">
        <f t="shared" si="12"/>
        <v>395</v>
      </c>
      <c r="O10" s="280">
        <v>0</v>
      </c>
      <c r="P10" s="280">
        <v>395</v>
      </c>
      <c r="Q10" s="280">
        <v>0</v>
      </c>
      <c r="R10" s="280">
        <f t="shared" si="13"/>
        <v>1423</v>
      </c>
      <c r="S10" s="280">
        <v>0</v>
      </c>
      <c r="T10" s="280">
        <v>1423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178</v>
      </c>
      <c r="AA10" s="280">
        <v>0</v>
      </c>
      <c r="AB10" s="280">
        <v>178</v>
      </c>
      <c r="AC10" s="280">
        <v>0</v>
      </c>
      <c r="AD10" s="280">
        <f t="shared" si="16"/>
        <v>0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0</v>
      </c>
      <c r="AJ10" s="280">
        <v>0</v>
      </c>
      <c r="AK10" s="280">
        <v>0</v>
      </c>
      <c r="AL10" s="280">
        <v>0</v>
      </c>
      <c r="AM10" s="280">
        <f t="shared" si="19"/>
        <v>0</v>
      </c>
      <c r="AN10" s="280">
        <v>0</v>
      </c>
      <c r="AO10" s="280">
        <v>0</v>
      </c>
      <c r="AP10" s="280">
        <v>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3530</v>
      </c>
      <c r="BD10" s="284">
        <f t="shared" si="24"/>
        <v>815</v>
      </c>
      <c r="BE10" s="280">
        <v>0</v>
      </c>
      <c r="BF10" s="280">
        <v>459</v>
      </c>
      <c r="BG10" s="280">
        <v>57</v>
      </c>
      <c r="BH10" s="280">
        <v>0</v>
      </c>
      <c r="BI10" s="280">
        <v>0</v>
      </c>
      <c r="BJ10" s="280">
        <v>299</v>
      </c>
      <c r="BK10" s="284">
        <f t="shared" si="25"/>
        <v>2715</v>
      </c>
      <c r="BL10" s="280">
        <v>0</v>
      </c>
      <c r="BM10" s="280">
        <v>2444</v>
      </c>
      <c r="BN10" s="280">
        <v>59</v>
      </c>
      <c r="BO10" s="280">
        <v>158</v>
      </c>
      <c r="BP10" s="280">
        <v>0</v>
      </c>
      <c r="BQ10" s="280">
        <v>54</v>
      </c>
      <c r="BR10" s="280">
        <f t="shared" si="26"/>
        <v>9311</v>
      </c>
      <c r="BS10" s="280">
        <f t="shared" si="27"/>
        <v>0</v>
      </c>
      <c r="BT10" s="280">
        <f t="shared" si="28"/>
        <v>6959</v>
      </c>
      <c r="BU10" s="280">
        <f t="shared" si="29"/>
        <v>452</v>
      </c>
      <c r="BV10" s="280">
        <f t="shared" si="30"/>
        <v>1423</v>
      </c>
      <c r="BW10" s="280">
        <f t="shared" si="31"/>
        <v>0</v>
      </c>
      <c r="BX10" s="280">
        <f t="shared" si="32"/>
        <v>477</v>
      </c>
      <c r="BY10" s="284">
        <f t="shared" si="33"/>
        <v>8496</v>
      </c>
      <c r="BZ10" s="280">
        <f t="shared" si="34"/>
        <v>0</v>
      </c>
      <c r="CA10" s="280">
        <f t="shared" si="35"/>
        <v>6500</v>
      </c>
      <c r="CB10" s="280">
        <f t="shared" si="36"/>
        <v>395</v>
      </c>
      <c r="CC10" s="280">
        <f t="shared" si="37"/>
        <v>1423</v>
      </c>
      <c r="CD10" s="280">
        <f t="shared" si="38"/>
        <v>0</v>
      </c>
      <c r="CE10" s="280">
        <f t="shared" si="39"/>
        <v>178</v>
      </c>
      <c r="CF10" s="284">
        <f t="shared" si="40"/>
        <v>815</v>
      </c>
      <c r="CG10" s="280">
        <f t="shared" si="41"/>
        <v>0</v>
      </c>
      <c r="CH10" s="280">
        <f t="shared" si="42"/>
        <v>459</v>
      </c>
      <c r="CI10" s="280">
        <f t="shared" si="43"/>
        <v>57</v>
      </c>
      <c r="CJ10" s="280">
        <f t="shared" si="44"/>
        <v>0</v>
      </c>
      <c r="CK10" s="280">
        <f t="shared" si="45"/>
        <v>0</v>
      </c>
      <c r="CL10" s="280">
        <f t="shared" si="46"/>
        <v>299</v>
      </c>
      <c r="CM10" s="280">
        <f t="shared" si="47"/>
        <v>2715</v>
      </c>
      <c r="CN10" s="280">
        <f t="shared" si="48"/>
        <v>0</v>
      </c>
      <c r="CO10" s="280">
        <f t="shared" si="49"/>
        <v>2444</v>
      </c>
      <c r="CP10" s="280">
        <f t="shared" si="50"/>
        <v>59</v>
      </c>
      <c r="CQ10" s="280">
        <f t="shared" si="51"/>
        <v>158</v>
      </c>
      <c r="CR10" s="280">
        <f t="shared" si="52"/>
        <v>0</v>
      </c>
      <c r="CS10" s="280">
        <f t="shared" si="53"/>
        <v>54</v>
      </c>
      <c r="CT10" s="284">
        <f t="shared" si="54"/>
        <v>0</v>
      </c>
      <c r="CU10" s="280">
        <f t="shared" si="55"/>
        <v>0</v>
      </c>
      <c r="CV10" s="280">
        <f t="shared" si="56"/>
        <v>0</v>
      </c>
      <c r="CW10" s="280">
        <f t="shared" si="57"/>
        <v>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2715</v>
      </c>
      <c r="DB10" s="280">
        <f t="shared" si="62"/>
        <v>0</v>
      </c>
      <c r="DC10" s="280">
        <f t="shared" si="63"/>
        <v>2444</v>
      </c>
      <c r="DD10" s="280">
        <f t="shared" si="64"/>
        <v>59</v>
      </c>
      <c r="DE10" s="280">
        <f t="shared" si="65"/>
        <v>158</v>
      </c>
      <c r="DF10" s="280">
        <f t="shared" si="66"/>
        <v>0</v>
      </c>
      <c r="DG10" s="280">
        <f t="shared" si="67"/>
        <v>54</v>
      </c>
      <c r="DH10" s="280">
        <v>0</v>
      </c>
      <c r="DI10" s="284">
        <f t="shared" si="68"/>
        <v>1</v>
      </c>
      <c r="DJ10" s="280">
        <v>1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169</v>
      </c>
      <c r="B11" s="283" t="s">
        <v>552</v>
      </c>
      <c r="C11" s="282" t="s">
        <v>580</v>
      </c>
      <c r="D11" s="284">
        <f t="shared" si="8"/>
        <v>12570</v>
      </c>
      <c r="E11" s="280">
        <f t="shared" si="9"/>
        <v>9695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7018</v>
      </c>
      <c r="K11" s="280">
        <v>0</v>
      </c>
      <c r="L11" s="280">
        <v>7018</v>
      </c>
      <c r="M11" s="280">
        <v>0</v>
      </c>
      <c r="N11" s="280">
        <f t="shared" si="12"/>
        <v>378</v>
      </c>
      <c r="O11" s="280">
        <v>0</v>
      </c>
      <c r="P11" s="280">
        <v>378</v>
      </c>
      <c r="Q11" s="280">
        <v>0</v>
      </c>
      <c r="R11" s="280">
        <f t="shared" si="13"/>
        <v>2202</v>
      </c>
      <c r="S11" s="280">
        <v>0</v>
      </c>
      <c r="T11" s="280">
        <v>2202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97</v>
      </c>
      <c r="AA11" s="280">
        <v>0</v>
      </c>
      <c r="AB11" s="280">
        <v>97</v>
      </c>
      <c r="AC11" s="280">
        <v>0</v>
      </c>
      <c r="AD11" s="280">
        <f t="shared" si="16"/>
        <v>1787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1787</v>
      </c>
      <c r="AJ11" s="280">
        <v>0</v>
      </c>
      <c r="AK11" s="280">
        <v>0</v>
      </c>
      <c r="AL11" s="280">
        <v>1787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1088</v>
      </c>
      <c r="BD11" s="284">
        <f t="shared" si="24"/>
        <v>591</v>
      </c>
      <c r="BE11" s="280">
        <v>0</v>
      </c>
      <c r="BF11" s="280">
        <v>389</v>
      </c>
      <c r="BG11" s="280">
        <v>27</v>
      </c>
      <c r="BH11" s="280">
        <v>13</v>
      </c>
      <c r="BI11" s="280">
        <v>0</v>
      </c>
      <c r="BJ11" s="280">
        <v>162</v>
      </c>
      <c r="BK11" s="284">
        <f t="shared" si="25"/>
        <v>497</v>
      </c>
      <c r="BL11" s="280">
        <v>0</v>
      </c>
      <c r="BM11" s="280">
        <v>486</v>
      </c>
      <c r="BN11" s="280">
        <v>5</v>
      </c>
      <c r="BO11" s="280">
        <v>5</v>
      </c>
      <c r="BP11" s="280">
        <v>0</v>
      </c>
      <c r="BQ11" s="280">
        <v>1</v>
      </c>
      <c r="BR11" s="280">
        <f t="shared" si="26"/>
        <v>10286</v>
      </c>
      <c r="BS11" s="280">
        <f t="shared" si="27"/>
        <v>0</v>
      </c>
      <c r="BT11" s="280">
        <f t="shared" si="28"/>
        <v>7407</v>
      </c>
      <c r="BU11" s="280">
        <f t="shared" si="29"/>
        <v>405</v>
      </c>
      <c r="BV11" s="280">
        <f t="shared" si="30"/>
        <v>2215</v>
      </c>
      <c r="BW11" s="280">
        <f t="shared" si="31"/>
        <v>0</v>
      </c>
      <c r="BX11" s="280">
        <f t="shared" si="32"/>
        <v>259</v>
      </c>
      <c r="BY11" s="284">
        <f t="shared" si="33"/>
        <v>9695</v>
      </c>
      <c r="BZ11" s="280">
        <f t="shared" si="34"/>
        <v>0</v>
      </c>
      <c r="CA11" s="280">
        <f t="shared" si="35"/>
        <v>7018</v>
      </c>
      <c r="CB11" s="280">
        <f t="shared" si="36"/>
        <v>378</v>
      </c>
      <c r="CC11" s="280">
        <f t="shared" si="37"/>
        <v>2202</v>
      </c>
      <c r="CD11" s="280">
        <f t="shared" si="38"/>
        <v>0</v>
      </c>
      <c r="CE11" s="280">
        <f t="shared" si="39"/>
        <v>97</v>
      </c>
      <c r="CF11" s="284">
        <f t="shared" si="40"/>
        <v>591</v>
      </c>
      <c r="CG11" s="280">
        <f t="shared" si="41"/>
        <v>0</v>
      </c>
      <c r="CH11" s="280">
        <f t="shared" si="42"/>
        <v>389</v>
      </c>
      <c r="CI11" s="280">
        <f t="shared" si="43"/>
        <v>27</v>
      </c>
      <c r="CJ11" s="280">
        <f t="shared" si="44"/>
        <v>13</v>
      </c>
      <c r="CK11" s="280">
        <f t="shared" si="45"/>
        <v>0</v>
      </c>
      <c r="CL11" s="280">
        <f t="shared" si="46"/>
        <v>162</v>
      </c>
      <c r="CM11" s="280">
        <f t="shared" si="47"/>
        <v>2284</v>
      </c>
      <c r="CN11" s="280">
        <f t="shared" si="48"/>
        <v>0</v>
      </c>
      <c r="CO11" s="280">
        <f t="shared" si="49"/>
        <v>2273</v>
      </c>
      <c r="CP11" s="280">
        <f t="shared" si="50"/>
        <v>5</v>
      </c>
      <c r="CQ11" s="280">
        <f t="shared" si="51"/>
        <v>5</v>
      </c>
      <c r="CR11" s="280">
        <f t="shared" si="52"/>
        <v>0</v>
      </c>
      <c r="CS11" s="280">
        <f t="shared" si="53"/>
        <v>1</v>
      </c>
      <c r="CT11" s="284">
        <f t="shared" si="54"/>
        <v>1787</v>
      </c>
      <c r="CU11" s="280">
        <f t="shared" si="55"/>
        <v>0</v>
      </c>
      <c r="CV11" s="280">
        <f t="shared" si="56"/>
        <v>1787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497</v>
      </c>
      <c r="DB11" s="280">
        <f t="shared" si="62"/>
        <v>0</v>
      </c>
      <c r="DC11" s="280">
        <f t="shared" si="63"/>
        <v>486</v>
      </c>
      <c r="DD11" s="280">
        <f t="shared" si="64"/>
        <v>5</v>
      </c>
      <c r="DE11" s="280">
        <f t="shared" si="65"/>
        <v>5</v>
      </c>
      <c r="DF11" s="280">
        <f t="shared" si="66"/>
        <v>0</v>
      </c>
      <c r="DG11" s="280">
        <f t="shared" si="67"/>
        <v>1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169</v>
      </c>
      <c r="B12" s="283" t="s">
        <v>553</v>
      </c>
      <c r="C12" s="282" t="s">
        <v>581</v>
      </c>
      <c r="D12" s="284">
        <f t="shared" si="8"/>
        <v>10246</v>
      </c>
      <c r="E12" s="280">
        <f t="shared" si="9"/>
        <v>8124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6174</v>
      </c>
      <c r="K12" s="280">
        <v>0</v>
      </c>
      <c r="L12" s="280">
        <v>6174</v>
      </c>
      <c r="M12" s="280">
        <v>0</v>
      </c>
      <c r="N12" s="280">
        <f t="shared" si="12"/>
        <v>426</v>
      </c>
      <c r="O12" s="280">
        <v>0</v>
      </c>
      <c r="P12" s="280">
        <v>426</v>
      </c>
      <c r="Q12" s="280">
        <v>0</v>
      </c>
      <c r="R12" s="280">
        <f t="shared" si="13"/>
        <v>1281</v>
      </c>
      <c r="S12" s="280">
        <v>0</v>
      </c>
      <c r="T12" s="280">
        <v>1281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243</v>
      </c>
      <c r="AA12" s="280">
        <v>0</v>
      </c>
      <c r="AB12" s="280">
        <v>243</v>
      </c>
      <c r="AC12" s="280">
        <v>0</v>
      </c>
      <c r="AD12" s="280">
        <f t="shared" si="16"/>
        <v>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0</v>
      </c>
      <c r="AJ12" s="280">
        <v>0</v>
      </c>
      <c r="AK12" s="280">
        <v>0</v>
      </c>
      <c r="AL12" s="280">
        <v>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2122</v>
      </c>
      <c r="BD12" s="284">
        <f t="shared" si="24"/>
        <v>703</v>
      </c>
      <c r="BE12" s="280">
        <v>0</v>
      </c>
      <c r="BF12" s="280">
        <v>406</v>
      </c>
      <c r="BG12" s="280">
        <v>49</v>
      </c>
      <c r="BH12" s="280">
        <v>0</v>
      </c>
      <c r="BI12" s="280">
        <v>0</v>
      </c>
      <c r="BJ12" s="280">
        <v>248</v>
      </c>
      <c r="BK12" s="284">
        <f t="shared" si="25"/>
        <v>1419</v>
      </c>
      <c r="BL12" s="280">
        <v>0</v>
      </c>
      <c r="BM12" s="280">
        <v>1240</v>
      </c>
      <c r="BN12" s="280">
        <v>19</v>
      </c>
      <c r="BO12" s="280">
        <v>120</v>
      </c>
      <c r="BP12" s="280">
        <v>0</v>
      </c>
      <c r="BQ12" s="280">
        <v>40</v>
      </c>
      <c r="BR12" s="280">
        <f t="shared" si="26"/>
        <v>8827</v>
      </c>
      <c r="BS12" s="280">
        <f t="shared" si="27"/>
        <v>0</v>
      </c>
      <c r="BT12" s="280">
        <f t="shared" si="28"/>
        <v>6580</v>
      </c>
      <c r="BU12" s="280">
        <f t="shared" si="29"/>
        <v>475</v>
      </c>
      <c r="BV12" s="280">
        <f t="shared" si="30"/>
        <v>1281</v>
      </c>
      <c r="BW12" s="280">
        <f t="shared" si="31"/>
        <v>0</v>
      </c>
      <c r="BX12" s="280">
        <f t="shared" si="32"/>
        <v>491</v>
      </c>
      <c r="BY12" s="284">
        <f t="shared" si="33"/>
        <v>8124</v>
      </c>
      <c r="BZ12" s="280">
        <f t="shared" si="34"/>
        <v>0</v>
      </c>
      <c r="CA12" s="280">
        <f t="shared" si="35"/>
        <v>6174</v>
      </c>
      <c r="CB12" s="280">
        <f t="shared" si="36"/>
        <v>426</v>
      </c>
      <c r="CC12" s="280">
        <f t="shared" si="37"/>
        <v>1281</v>
      </c>
      <c r="CD12" s="280">
        <f t="shared" si="38"/>
        <v>0</v>
      </c>
      <c r="CE12" s="280">
        <f t="shared" si="39"/>
        <v>243</v>
      </c>
      <c r="CF12" s="284">
        <f t="shared" si="40"/>
        <v>703</v>
      </c>
      <c r="CG12" s="280">
        <f t="shared" si="41"/>
        <v>0</v>
      </c>
      <c r="CH12" s="280">
        <f t="shared" si="42"/>
        <v>406</v>
      </c>
      <c r="CI12" s="280">
        <f t="shared" si="43"/>
        <v>49</v>
      </c>
      <c r="CJ12" s="280">
        <f t="shared" si="44"/>
        <v>0</v>
      </c>
      <c r="CK12" s="280">
        <f t="shared" si="45"/>
        <v>0</v>
      </c>
      <c r="CL12" s="280">
        <f t="shared" si="46"/>
        <v>248</v>
      </c>
      <c r="CM12" s="280">
        <f t="shared" si="47"/>
        <v>1419</v>
      </c>
      <c r="CN12" s="280">
        <f t="shared" si="48"/>
        <v>0</v>
      </c>
      <c r="CO12" s="280">
        <f t="shared" si="49"/>
        <v>1240</v>
      </c>
      <c r="CP12" s="280">
        <f t="shared" si="50"/>
        <v>19</v>
      </c>
      <c r="CQ12" s="280">
        <f t="shared" si="51"/>
        <v>120</v>
      </c>
      <c r="CR12" s="280">
        <f t="shared" si="52"/>
        <v>0</v>
      </c>
      <c r="CS12" s="280">
        <f t="shared" si="53"/>
        <v>40</v>
      </c>
      <c r="CT12" s="284">
        <f t="shared" si="54"/>
        <v>0</v>
      </c>
      <c r="CU12" s="280">
        <f t="shared" si="55"/>
        <v>0</v>
      </c>
      <c r="CV12" s="280">
        <f t="shared" si="56"/>
        <v>0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1419</v>
      </c>
      <c r="DB12" s="280">
        <f t="shared" si="62"/>
        <v>0</v>
      </c>
      <c r="DC12" s="280">
        <f t="shared" si="63"/>
        <v>1240</v>
      </c>
      <c r="DD12" s="280">
        <f t="shared" si="64"/>
        <v>19</v>
      </c>
      <c r="DE12" s="280">
        <f t="shared" si="65"/>
        <v>120</v>
      </c>
      <c r="DF12" s="280">
        <f t="shared" si="66"/>
        <v>0</v>
      </c>
      <c r="DG12" s="280">
        <f t="shared" si="67"/>
        <v>40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169</v>
      </c>
      <c r="B13" s="283" t="s">
        <v>554</v>
      </c>
      <c r="C13" s="282" t="s">
        <v>582</v>
      </c>
      <c r="D13" s="284">
        <f t="shared" si="8"/>
        <v>8123</v>
      </c>
      <c r="E13" s="280">
        <f t="shared" si="9"/>
        <v>7727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5800</v>
      </c>
      <c r="K13" s="280">
        <v>0</v>
      </c>
      <c r="L13" s="280">
        <v>5800</v>
      </c>
      <c r="M13" s="280">
        <v>0</v>
      </c>
      <c r="N13" s="280">
        <f t="shared" si="12"/>
        <v>484</v>
      </c>
      <c r="O13" s="280">
        <v>0</v>
      </c>
      <c r="P13" s="280">
        <v>484</v>
      </c>
      <c r="Q13" s="280">
        <v>0</v>
      </c>
      <c r="R13" s="280">
        <f t="shared" si="13"/>
        <v>1290</v>
      </c>
      <c r="S13" s="280">
        <v>0</v>
      </c>
      <c r="T13" s="280">
        <v>1290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153</v>
      </c>
      <c r="AA13" s="280">
        <v>0</v>
      </c>
      <c r="AB13" s="280">
        <v>153</v>
      </c>
      <c r="AC13" s="280">
        <v>0</v>
      </c>
      <c r="AD13" s="280">
        <f t="shared" si="16"/>
        <v>0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0</v>
      </c>
      <c r="AJ13" s="280">
        <v>0</v>
      </c>
      <c r="AK13" s="280">
        <v>0</v>
      </c>
      <c r="AL13" s="280">
        <v>0</v>
      </c>
      <c r="AM13" s="280">
        <f t="shared" si="19"/>
        <v>0</v>
      </c>
      <c r="AN13" s="280">
        <v>0</v>
      </c>
      <c r="AO13" s="280">
        <v>0</v>
      </c>
      <c r="AP13" s="280">
        <v>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396</v>
      </c>
      <c r="BD13" s="284">
        <f t="shared" si="24"/>
        <v>396</v>
      </c>
      <c r="BE13" s="280">
        <v>0</v>
      </c>
      <c r="BF13" s="280">
        <v>291</v>
      </c>
      <c r="BG13" s="280">
        <v>41</v>
      </c>
      <c r="BH13" s="280">
        <v>0</v>
      </c>
      <c r="BI13" s="280">
        <v>0</v>
      </c>
      <c r="BJ13" s="280">
        <v>64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8123</v>
      </c>
      <c r="BS13" s="280">
        <f t="shared" si="27"/>
        <v>0</v>
      </c>
      <c r="BT13" s="280">
        <f t="shared" si="28"/>
        <v>6091</v>
      </c>
      <c r="BU13" s="280">
        <f t="shared" si="29"/>
        <v>525</v>
      </c>
      <c r="BV13" s="280">
        <f t="shared" si="30"/>
        <v>1290</v>
      </c>
      <c r="BW13" s="280">
        <f t="shared" si="31"/>
        <v>0</v>
      </c>
      <c r="BX13" s="280">
        <f t="shared" si="32"/>
        <v>217</v>
      </c>
      <c r="BY13" s="284">
        <f t="shared" si="33"/>
        <v>7727</v>
      </c>
      <c r="BZ13" s="280">
        <f t="shared" si="34"/>
        <v>0</v>
      </c>
      <c r="CA13" s="280">
        <f t="shared" si="35"/>
        <v>5800</v>
      </c>
      <c r="CB13" s="280">
        <f t="shared" si="36"/>
        <v>484</v>
      </c>
      <c r="CC13" s="280">
        <f t="shared" si="37"/>
        <v>1290</v>
      </c>
      <c r="CD13" s="280">
        <f t="shared" si="38"/>
        <v>0</v>
      </c>
      <c r="CE13" s="280">
        <f t="shared" si="39"/>
        <v>153</v>
      </c>
      <c r="CF13" s="284">
        <f t="shared" si="40"/>
        <v>396</v>
      </c>
      <c r="CG13" s="280">
        <f t="shared" si="41"/>
        <v>0</v>
      </c>
      <c r="CH13" s="280">
        <f t="shared" si="42"/>
        <v>291</v>
      </c>
      <c r="CI13" s="280">
        <f t="shared" si="43"/>
        <v>41</v>
      </c>
      <c r="CJ13" s="280">
        <f t="shared" si="44"/>
        <v>0</v>
      </c>
      <c r="CK13" s="280">
        <f t="shared" si="45"/>
        <v>0</v>
      </c>
      <c r="CL13" s="280">
        <f t="shared" si="46"/>
        <v>64</v>
      </c>
      <c r="CM13" s="280">
        <f t="shared" si="47"/>
        <v>0</v>
      </c>
      <c r="CN13" s="280">
        <f t="shared" si="48"/>
        <v>0</v>
      </c>
      <c r="CO13" s="280">
        <f t="shared" si="49"/>
        <v>0</v>
      </c>
      <c r="CP13" s="280">
        <f t="shared" si="50"/>
        <v>0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0</v>
      </c>
      <c r="CU13" s="280">
        <f t="shared" si="55"/>
        <v>0</v>
      </c>
      <c r="CV13" s="280">
        <f t="shared" si="56"/>
        <v>0</v>
      </c>
      <c r="CW13" s="280">
        <f t="shared" si="57"/>
        <v>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5</v>
      </c>
      <c r="DJ13" s="280">
        <v>0</v>
      </c>
      <c r="DK13" s="280">
        <v>5</v>
      </c>
      <c r="DL13" s="280">
        <v>0</v>
      </c>
      <c r="DM13" s="280">
        <v>0</v>
      </c>
    </row>
    <row r="14" spans="1:117" ht="12" customHeight="1">
      <c r="A14" s="282" t="s">
        <v>169</v>
      </c>
      <c r="B14" s="283" t="s">
        <v>555</v>
      </c>
      <c r="C14" s="282" t="s">
        <v>583</v>
      </c>
      <c r="D14" s="284">
        <f t="shared" si="8"/>
        <v>18535</v>
      </c>
      <c r="E14" s="280">
        <f t="shared" si="9"/>
        <v>14430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13049</v>
      </c>
      <c r="K14" s="280">
        <v>0</v>
      </c>
      <c r="L14" s="280">
        <v>13049</v>
      </c>
      <c r="M14" s="280">
        <v>0</v>
      </c>
      <c r="N14" s="280">
        <f t="shared" si="12"/>
        <v>562</v>
      </c>
      <c r="O14" s="280">
        <v>0</v>
      </c>
      <c r="P14" s="280">
        <v>562</v>
      </c>
      <c r="Q14" s="280">
        <v>0</v>
      </c>
      <c r="R14" s="280">
        <f t="shared" si="13"/>
        <v>591</v>
      </c>
      <c r="S14" s="280">
        <v>13</v>
      </c>
      <c r="T14" s="280">
        <v>578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228</v>
      </c>
      <c r="AA14" s="280">
        <v>0</v>
      </c>
      <c r="AB14" s="280">
        <v>228</v>
      </c>
      <c r="AC14" s="280">
        <v>0</v>
      </c>
      <c r="AD14" s="280">
        <f t="shared" si="16"/>
        <v>3820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3740</v>
      </c>
      <c r="AJ14" s="280">
        <v>0</v>
      </c>
      <c r="AK14" s="280">
        <v>0</v>
      </c>
      <c r="AL14" s="280">
        <v>3740</v>
      </c>
      <c r="AM14" s="280">
        <f t="shared" si="19"/>
        <v>80</v>
      </c>
      <c r="AN14" s="280">
        <v>0</v>
      </c>
      <c r="AO14" s="280">
        <v>0</v>
      </c>
      <c r="AP14" s="280">
        <v>80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285</v>
      </c>
      <c r="BD14" s="284">
        <f t="shared" si="24"/>
        <v>285</v>
      </c>
      <c r="BE14" s="280">
        <v>0</v>
      </c>
      <c r="BF14" s="280">
        <v>268</v>
      </c>
      <c r="BG14" s="280">
        <v>5</v>
      </c>
      <c r="BH14" s="280">
        <v>0</v>
      </c>
      <c r="BI14" s="280">
        <v>12</v>
      </c>
      <c r="BJ14" s="280">
        <v>0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14715</v>
      </c>
      <c r="BS14" s="280">
        <f t="shared" si="27"/>
        <v>0</v>
      </c>
      <c r="BT14" s="280">
        <f t="shared" si="28"/>
        <v>13317</v>
      </c>
      <c r="BU14" s="280">
        <f t="shared" si="29"/>
        <v>567</v>
      </c>
      <c r="BV14" s="280">
        <f t="shared" si="30"/>
        <v>591</v>
      </c>
      <c r="BW14" s="280">
        <f t="shared" si="31"/>
        <v>12</v>
      </c>
      <c r="BX14" s="280">
        <f t="shared" si="32"/>
        <v>228</v>
      </c>
      <c r="BY14" s="284">
        <f t="shared" si="33"/>
        <v>14430</v>
      </c>
      <c r="BZ14" s="280">
        <f t="shared" si="34"/>
        <v>0</v>
      </c>
      <c r="CA14" s="280">
        <f t="shared" si="35"/>
        <v>13049</v>
      </c>
      <c r="CB14" s="280">
        <f t="shared" si="36"/>
        <v>562</v>
      </c>
      <c r="CC14" s="280">
        <f t="shared" si="37"/>
        <v>591</v>
      </c>
      <c r="CD14" s="280">
        <f t="shared" si="38"/>
        <v>0</v>
      </c>
      <c r="CE14" s="280">
        <f t="shared" si="39"/>
        <v>228</v>
      </c>
      <c r="CF14" s="284">
        <f t="shared" si="40"/>
        <v>285</v>
      </c>
      <c r="CG14" s="280">
        <f t="shared" si="41"/>
        <v>0</v>
      </c>
      <c r="CH14" s="280">
        <f t="shared" si="42"/>
        <v>268</v>
      </c>
      <c r="CI14" s="280">
        <f t="shared" si="43"/>
        <v>5</v>
      </c>
      <c r="CJ14" s="280">
        <f t="shared" si="44"/>
        <v>0</v>
      </c>
      <c r="CK14" s="280">
        <f t="shared" si="45"/>
        <v>12</v>
      </c>
      <c r="CL14" s="280">
        <f t="shared" si="46"/>
        <v>0</v>
      </c>
      <c r="CM14" s="280">
        <f t="shared" si="47"/>
        <v>3820</v>
      </c>
      <c r="CN14" s="280">
        <f t="shared" si="48"/>
        <v>0</v>
      </c>
      <c r="CO14" s="280">
        <f t="shared" si="49"/>
        <v>3740</v>
      </c>
      <c r="CP14" s="280">
        <f t="shared" si="50"/>
        <v>80</v>
      </c>
      <c r="CQ14" s="280">
        <f t="shared" si="51"/>
        <v>0</v>
      </c>
      <c r="CR14" s="280">
        <f t="shared" si="52"/>
        <v>0</v>
      </c>
      <c r="CS14" s="280">
        <f t="shared" si="53"/>
        <v>0</v>
      </c>
      <c r="CT14" s="284">
        <f t="shared" si="54"/>
        <v>3820</v>
      </c>
      <c r="CU14" s="280">
        <f t="shared" si="55"/>
        <v>0</v>
      </c>
      <c r="CV14" s="280">
        <f t="shared" si="56"/>
        <v>3740</v>
      </c>
      <c r="CW14" s="280">
        <f t="shared" si="57"/>
        <v>80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4</v>
      </c>
      <c r="DJ14" s="280">
        <v>4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169</v>
      </c>
      <c r="B15" s="283" t="s">
        <v>556</v>
      </c>
      <c r="C15" s="282" t="s">
        <v>584</v>
      </c>
      <c r="D15" s="284">
        <f t="shared" si="8"/>
        <v>13905</v>
      </c>
      <c r="E15" s="280">
        <f t="shared" si="9"/>
        <v>9168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5917</v>
      </c>
      <c r="K15" s="280">
        <v>0</v>
      </c>
      <c r="L15" s="280">
        <v>5917</v>
      </c>
      <c r="M15" s="280">
        <v>0</v>
      </c>
      <c r="N15" s="280">
        <f t="shared" si="12"/>
        <v>735</v>
      </c>
      <c r="O15" s="280">
        <v>0</v>
      </c>
      <c r="P15" s="280">
        <v>735</v>
      </c>
      <c r="Q15" s="280">
        <v>0</v>
      </c>
      <c r="R15" s="280">
        <f t="shared" si="13"/>
        <v>2448</v>
      </c>
      <c r="S15" s="280">
        <v>0</v>
      </c>
      <c r="T15" s="280">
        <v>2448</v>
      </c>
      <c r="U15" s="280">
        <v>0</v>
      </c>
      <c r="V15" s="280">
        <f t="shared" si="14"/>
        <v>26</v>
      </c>
      <c r="W15" s="280">
        <v>0</v>
      </c>
      <c r="X15" s="280">
        <v>26</v>
      </c>
      <c r="Y15" s="280">
        <v>0</v>
      </c>
      <c r="Z15" s="280">
        <f t="shared" si="15"/>
        <v>42</v>
      </c>
      <c r="AA15" s="280">
        <v>0</v>
      </c>
      <c r="AB15" s="280">
        <v>42</v>
      </c>
      <c r="AC15" s="280">
        <v>0</v>
      </c>
      <c r="AD15" s="280">
        <f t="shared" si="16"/>
        <v>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0</v>
      </c>
      <c r="AJ15" s="280">
        <v>0</v>
      </c>
      <c r="AK15" s="280">
        <v>0</v>
      </c>
      <c r="AL15" s="280">
        <v>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4737</v>
      </c>
      <c r="BD15" s="284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4737</v>
      </c>
      <c r="BL15" s="280">
        <v>0</v>
      </c>
      <c r="BM15" s="280">
        <v>4582</v>
      </c>
      <c r="BN15" s="280">
        <v>155</v>
      </c>
      <c r="BO15" s="280">
        <v>0</v>
      </c>
      <c r="BP15" s="280">
        <v>0</v>
      </c>
      <c r="BQ15" s="280">
        <v>0</v>
      </c>
      <c r="BR15" s="280">
        <f t="shared" si="26"/>
        <v>9168</v>
      </c>
      <c r="BS15" s="280">
        <f t="shared" si="27"/>
        <v>0</v>
      </c>
      <c r="BT15" s="280">
        <f t="shared" si="28"/>
        <v>5917</v>
      </c>
      <c r="BU15" s="280">
        <f t="shared" si="29"/>
        <v>735</v>
      </c>
      <c r="BV15" s="280">
        <f t="shared" si="30"/>
        <v>2448</v>
      </c>
      <c r="BW15" s="280">
        <f t="shared" si="31"/>
        <v>26</v>
      </c>
      <c r="BX15" s="280">
        <f t="shared" si="32"/>
        <v>42</v>
      </c>
      <c r="BY15" s="284">
        <f t="shared" si="33"/>
        <v>9168</v>
      </c>
      <c r="BZ15" s="280">
        <f t="shared" si="34"/>
        <v>0</v>
      </c>
      <c r="CA15" s="280">
        <f t="shared" si="35"/>
        <v>5917</v>
      </c>
      <c r="CB15" s="280">
        <f t="shared" si="36"/>
        <v>735</v>
      </c>
      <c r="CC15" s="280">
        <f t="shared" si="37"/>
        <v>2448</v>
      </c>
      <c r="CD15" s="280">
        <f t="shared" si="38"/>
        <v>26</v>
      </c>
      <c r="CE15" s="280">
        <f t="shared" si="39"/>
        <v>42</v>
      </c>
      <c r="CF15" s="284">
        <f t="shared" si="40"/>
        <v>0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4737</v>
      </c>
      <c r="CN15" s="280">
        <f t="shared" si="48"/>
        <v>0</v>
      </c>
      <c r="CO15" s="280">
        <f t="shared" si="49"/>
        <v>4582</v>
      </c>
      <c r="CP15" s="280">
        <f t="shared" si="50"/>
        <v>155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0</v>
      </c>
      <c r="CU15" s="280">
        <f t="shared" si="55"/>
        <v>0</v>
      </c>
      <c r="CV15" s="280">
        <f t="shared" si="56"/>
        <v>0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4737</v>
      </c>
      <c r="DB15" s="280">
        <f t="shared" si="62"/>
        <v>0</v>
      </c>
      <c r="DC15" s="280">
        <f t="shared" si="63"/>
        <v>4582</v>
      </c>
      <c r="DD15" s="280">
        <f t="shared" si="64"/>
        <v>155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7</v>
      </c>
      <c r="DJ15" s="280">
        <v>0</v>
      </c>
      <c r="DK15" s="280">
        <v>7</v>
      </c>
      <c r="DL15" s="280">
        <v>0</v>
      </c>
      <c r="DM15" s="280">
        <v>0</v>
      </c>
    </row>
    <row r="16" spans="1:117" ht="12" customHeight="1">
      <c r="A16" s="282" t="s">
        <v>169</v>
      </c>
      <c r="B16" s="283" t="s">
        <v>557</v>
      </c>
      <c r="C16" s="282" t="s">
        <v>585</v>
      </c>
      <c r="D16" s="284">
        <f t="shared" si="8"/>
        <v>22205</v>
      </c>
      <c r="E16" s="280">
        <f t="shared" si="9"/>
        <v>18297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15739</v>
      </c>
      <c r="K16" s="280">
        <v>0</v>
      </c>
      <c r="L16" s="280">
        <v>15739</v>
      </c>
      <c r="M16" s="280">
        <v>0</v>
      </c>
      <c r="N16" s="280">
        <f t="shared" si="12"/>
        <v>1151</v>
      </c>
      <c r="O16" s="280">
        <v>0</v>
      </c>
      <c r="P16" s="280">
        <v>1151</v>
      </c>
      <c r="Q16" s="280">
        <v>0</v>
      </c>
      <c r="R16" s="280">
        <f t="shared" si="13"/>
        <v>1022</v>
      </c>
      <c r="S16" s="280">
        <v>0</v>
      </c>
      <c r="T16" s="280">
        <v>1022</v>
      </c>
      <c r="U16" s="280">
        <v>0</v>
      </c>
      <c r="V16" s="280">
        <f t="shared" si="14"/>
        <v>18</v>
      </c>
      <c r="W16" s="280">
        <v>0</v>
      </c>
      <c r="X16" s="280">
        <v>18</v>
      </c>
      <c r="Y16" s="280">
        <v>0</v>
      </c>
      <c r="Z16" s="280">
        <f t="shared" si="15"/>
        <v>367</v>
      </c>
      <c r="AA16" s="280">
        <v>0</v>
      </c>
      <c r="AB16" s="280">
        <v>367</v>
      </c>
      <c r="AC16" s="280">
        <v>0</v>
      </c>
      <c r="AD16" s="280">
        <f t="shared" si="16"/>
        <v>3812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3763</v>
      </c>
      <c r="AJ16" s="280">
        <v>0</v>
      </c>
      <c r="AK16" s="280">
        <v>0</v>
      </c>
      <c r="AL16" s="280">
        <v>3763</v>
      </c>
      <c r="AM16" s="280">
        <f t="shared" si="19"/>
        <v>42</v>
      </c>
      <c r="AN16" s="280">
        <v>0</v>
      </c>
      <c r="AO16" s="280">
        <v>0</v>
      </c>
      <c r="AP16" s="280">
        <v>42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7</v>
      </c>
      <c r="AZ16" s="280">
        <v>0</v>
      </c>
      <c r="BA16" s="280">
        <v>0</v>
      </c>
      <c r="BB16" s="280">
        <v>7</v>
      </c>
      <c r="BC16" s="284">
        <f t="shared" si="23"/>
        <v>96</v>
      </c>
      <c r="BD16" s="284">
        <f t="shared" si="24"/>
        <v>96</v>
      </c>
      <c r="BE16" s="280">
        <v>0</v>
      </c>
      <c r="BF16" s="280">
        <v>95</v>
      </c>
      <c r="BG16" s="280">
        <v>1</v>
      </c>
      <c r="BH16" s="280">
        <v>0</v>
      </c>
      <c r="BI16" s="280">
        <v>0</v>
      </c>
      <c r="BJ16" s="280">
        <v>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18393</v>
      </c>
      <c r="BS16" s="280">
        <f t="shared" si="27"/>
        <v>0</v>
      </c>
      <c r="BT16" s="280">
        <f t="shared" si="28"/>
        <v>15834</v>
      </c>
      <c r="BU16" s="280">
        <f t="shared" si="29"/>
        <v>1152</v>
      </c>
      <c r="BV16" s="280">
        <f t="shared" si="30"/>
        <v>1022</v>
      </c>
      <c r="BW16" s="280">
        <f t="shared" si="31"/>
        <v>18</v>
      </c>
      <c r="BX16" s="280">
        <f t="shared" si="32"/>
        <v>367</v>
      </c>
      <c r="BY16" s="284">
        <f t="shared" si="33"/>
        <v>18297</v>
      </c>
      <c r="BZ16" s="280">
        <f t="shared" si="34"/>
        <v>0</v>
      </c>
      <c r="CA16" s="280">
        <f t="shared" si="35"/>
        <v>15739</v>
      </c>
      <c r="CB16" s="280">
        <f t="shared" si="36"/>
        <v>1151</v>
      </c>
      <c r="CC16" s="280">
        <f t="shared" si="37"/>
        <v>1022</v>
      </c>
      <c r="CD16" s="280">
        <f t="shared" si="38"/>
        <v>18</v>
      </c>
      <c r="CE16" s="280">
        <f t="shared" si="39"/>
        <v>367</v>
      </c>
      <c r="CF16" s="284">
        <f t="shared" si="40"/>
        <v>96</v>
      </c>
      <c r="CG16" s="280">
        <f t="shared" si="41"/>
        <v>0</v>
      </c>
      <c r="CH16" s="280">
        <f t="shared" si="42"/>
        <v>95</v>
      </c>
      <c r="CI16" s="280">
        <f t="shared" si="43"/>
        <v>1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3812</v>
      </c>
      <c r="CN16" s="280">
        <f t="shared" si="48"/>
        <v>0</v>
      </c>
      <c r="CO16" s="280">
        <f t="shared" si="49"/>
        <v>3763</v>
      </c>
      <c r="CP16" s="280">
        <f t="shared" si="50"/>
        <v>42</v>
      </c>
      <c r="CQ16" s="280">
        <f t="shared" si="51"/>
        <v>0</v>
      </c>
      <c r="CR16" s="280">
        <f t="shared" si="52"/>
        <v>0</v>
      </c>
      <c r="CS16" s="280">
        <f t="shared" si="53"/>
        <v>7</v>
      </c>
      <c r="CT16" s="284">
        <f t="shared" si="54"/>
        <v>3812</v>
      </c>
      <c r="CU16" s="280">
        <f t="shared" si="55"/>
        <v>0</v>
      </c>
      <c r="CV16" s="280">
        <f t="shared" si="56"/>
        <v>3763</v>
      </c>
      <c r="CW16" s="280">
        <f t="shared" si="57"/>
        <v>42</v>
      </c>
      <c r="CX16" s="280">
        <f t="shared" si="58"/>
        <v>0</v>
      </c>
      <c r="CY16" s="280">
        <f t="shared" si="59"/>
        <v>0</v>
      </c>
      <c r="CZ16" s="280">
        <f t="shared" si="60"/>
        <v>7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2</v>
      </c>
      <c r="DJ16" s="280">
        <v>0</v>
      </c>
      <c r="DK16" s="280">
        <v>2</v>
      </c>
      <c r="DL16" s="280">
        <v>0</v>
      </c>
      <c r="DM16" s="280">
        <v>0</v>
      </c>
    </row>
    <row r="17" spans="1:117" ht="12" customHeight="1">
      <c r="A17" s="282" t="s">
        <v>169</v>
      </c>
      <c r="B17" s="283" t="s">
        <v>558</v>
      </c>
      <c r="C17" s="282" t="s">
        <v>586</v>
      </c>
      <c r="D17" s="284">
        <f t="shared" si="8"/>
        <v>25300</v>
      </c>
      <c r="E17" s="280">
        <f t="shared" si="9"/>
        <v>16800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11986</v>
      </c>
      <c r="K17" s="280">
        <v>0</v>
      </c>
      <c r="L17" s="280">
        <v>11986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3919</v>
      </c>
      <c r="S17" s="280">
        <v>0</v>
      </c>
      <c r="T17" s="280">
        <v>3913</v>
      </c>
      <c r="U17" s="280">
        <v>6</v>
      </c>
      <c r="V17" s="280">
        <f t="shared" si="14"/>
        <v>44</v>
      </c>
      <c r="W17" s="280">
        <v>0</v>
      </c>
      <c r="X17" s="280">
        <v>44</v>
      </c>
      <c r="Y17" s="280">
        <v>0</v>
      </c>
      <c r="Z17" s="280">
        <f t="shared" si="15"/>
        <v>851</v>
      </c>
      <c r="AA17" s="280">
        <v>0</v>
      </c>
      <c r="AB17" s="280">
        <v>851</v>
      </c>
      <c r="AC17" s="280">
        <v>0</v>
      </c>
      <c r="AD17" s="280">
        <f t="shared" si="16"/>
        <v>7990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6786</v>
      </c>
      <c r="AJ17" s="280">
        <v>0</v>
      </c>
      <c r="AK17" s="280">
        <v>0</v>
      </c>
      <c r="AL17" s="280">
        <v>6786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1120</v>
      </c>
      <c r="AR17" s="280">
        <v>0</v>
      </c>
      <c r="AS17" s="280">
        <v>0</v>
      </c>
      <c r="AT17" s="280">
        <v>1120</v>
      </c>
      <c r="AU17" s="280">
        <f t="shared" si="21"/>
        <v>30</v>
      </c>
      <c r="AV17" s="280">
        <v>0</v>
      </c>
      <c r="AW17" s="280">
        <v>30</v>
      </c>
      <c r="AX17" s="280">
        <v>0</v>
      </c>
      <c r="AY17" s="280">
        <f t="shared" si="22"/>
        <v>54</v>
      </c>
      <c r="AZ17" s="280">
        <v>0</v>
      </c>
      <c r="BA17" s="280">
        <v>0</v>
      </c>
      <c r="BB17" s="280">
        <v>54</v>
      </c>
      <c r="BC17" s="284">
        <f t="shared" si="23"/>
        <v>510</v>
      </c>
      <c r="BD17" s="284">
        <f t="shared" si="24"/>
        <v>391</v>
      </c>
      <c r="BE17" s="280">
        <v>0</v>
      </c>
      <c r="BF17" s="280">
        <v>193</v>
      </c>
      <c r="BG17" s="280">
        <v>0</v>
      </c>
      <c r="BH17" s="280">
        <v>73</v>
      </c>
      <c r="BI17" s="280">
        <v>0</v>
      </c>
      <c r="BJ17" s="280">
        <v>125</v>
      </c>
      <c r="BK17" s="284">
        <f t="shared" si="25"/>
        <v>119</v>
      </c>
      <c r="BL17" s="280">
        <v>0</v>
      </c>
      <c r="BM17" s="280">
        <v>90</v>
      </c>
      <c r="BN17" s="280">
        <v>0</v>
      </c>
      <c r="BO17" s="280">
        <v>22</v>
      </c>
      <c r="BP17" s="280">
        <v>0</v>
      </c>
      <c r="BQ17" s="280">
        <v>7</v>
      </c>
      <c r="BR17" s="280">
        <f t="shared" si="26"/>
        <v>17191</v>
      </c>
      <c r="BS17" s="280">
        <f t="shared" si="27"/>
        <v>0</v>
      </c>
      <c r="BT17" s="280">
        <f t="shared" si="28"/>
        <v>12179</v>
      </c>
      <c r="BU17" s="280">
        <f t="shared" si="29"/>
        <v>0</v>
      </c>
      <c r="BV17" s="280">
        <f t="shared" si="30"/>
        <v>3992</v>
      </c>
      <c r="BW17" s="280">
        <f t="shared" si="31"/>
        <v>44</v>
      </c>
      <c r="BX17" s="280">
        <f t="shared" si="32"/>
        <v>976</v>
      </c>
      <c r="BY17" s="284">
        <f t="shared" si="33"/>
        <v>16800</v>
      </c>
      <c r="BZ17" s="280">
        <f t="shared" si="34"/>
        <v>0</v>
      </c>
      <c r="CA17" s="280">
        <f t="shared" si="35"/>
        <v>11986</v>
      </c>
      <c r="CB17" s="280">
        <f t="shared" si="36"/>
        <v>0</v>
      </c>
      <c r="CC17" s="280">
        <f t="shared" si="37"/>
        <v>3919</v>
      </c>
      <c r="CD17" s="280">
        <f t="shared" si="38"/>
        <v>44</v>
      </c>
      <c r="CE17" s="280">
        <f t="shared" si="39"/>
        <v>851</v>
      </c>
      <c r="CF17" s="284">
        <f t="shared" si="40"/>
        <v>391</v>
      </c>
      <c r="CG17" s="280">
        <f t="shared" si="41"/>
        <v>0</v>
      </c>
      <c r="CH17" s="280">
        <f t="shared" si="42"/>
        <v>193</v>
      </c>
      <c r="CI17" s="280">
        <f t="shared" si="43"/>
        <v>0</v>
      </c>
      <c r="CJ17" s="280">
        <f t="shared" si="44"/>
        <v>73</v>
      </c>
      <c r="CK17" s="280">
        <f t="shared" si="45"/>
        <v>0</v>
      </c>
      <c r="CL17" s="280">
        <f t="shared" si="46"/>
        <v>125</v>
      </c>
      <c r="CM17" s="280">
        <f t="shared" si="47"/>
        <v>8109</v>
      </c>
      <c r="CN17" s="280">
        <f t="shared" si="48"/>
        <v>0</v>
      </c>
      <c r="CO17" s="280">
        <f t="shared" si="49"/>
        <v>6876</v>
      </c>
      <c r="CP17" s="280">
        <f t="shared" si="50"/>
        <v>0</v>
      </c>
      <c r="CQ17" s="280">
        <f t="shared" si="51"/>
        <v>1142</v>
      </c>
      <c r="CR17" s="280">
        <f t="shared" si="52"/>
        <v>30</v>
      </c>
      <c r="CS17" s="280">
        <f t="shared" si="53"/>
        <v>61</v>
      </c>
      <c r="CT17" s="284">
        <f t="shared" si="54"/>
        <v>7990</v>
      </c>
      <c r="CU17" s="280">
        <f t="shared" si="55"/>
        <v>0</v>
      </c>
      <c r="CV17" s="280">
        <f t="shared" si="56"/>
        <v>6786</v>
      </c>
      <c r="CW17" s="280">
        <f t="shared" si="57"/>
        <v>0</v>
      </c>
      <c r="CX17" s="280">
        <f t="shared" si="58"/>
        <v>1120</v>
      </c>
      <c r="CY17" s="280">
        <f t="shared" si="59"/>
        <v>30</v>
      </c>
      <c r="CZ17" s="280">
        <f t="shared" si="60"/>
        <v>54</v>
      </c>
      <c r="DA17" s="284">
        <f t="shared" si="61"/>
        <v>119</v>
      </c>
      <c r="DB17" s="280">
        <f t="shared" si="62"/>
        <v>0</v>
      </c>
      <c r="DC17" s="280">
        <f t="shared" si="63"/>
        <v>90</v>
      </c>
      <c r="DD17" s="280">
        <f t="shared" si="64"/>
        <v>0</v>
      </c>
      <c r="DE17" s="280">
        <f t="shared" si="65"/>
        <v>22</v>
      </c>
      <c r="DF17" s="280">
        <f t="shared" si="66"/>
        <v>0</v>
      </c>
      <c r="DG17" s="280">
        <f t="shared" si="67"/>
        <v>7</v>
      </c>
      <c r="DH17" s="280">
        <v>0</v>
      </c>
      <c r="DI17" s="284">
        <f t="shared" si="68"/>
        <v>5</v>
      </c>
      <c r="DJ17" s="280">
        <v>0</v>
      </c>
      <c r="DK17" s="280">
        <v>5</v>
      </c>
      <c r="DL17" s="280">
        <v>0</v>
      </c>
      <c r="DM17" s="280">
        <v>0</v>
      </c>
    </row>
    <row r="18" spans="1:117" ht="12" customHeight="1">
      <c r="A18" s="282" t="s">
        <v>169</v>
      </c>
      <c r="B18" s="283" t="s">
        <v>559</v>
      </c>
      <c r="C18" s="282" t="s">
        <v>587</v>
      </c>
      <c r="D18" s="284">
        <f t="shared" si="8"/>
        <v>10918</v>
      </c>
      <c r="E18" s="280">
        <f t="shared" si="9"/>
        <v>7691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6206</v>
      </c>
      <c r="K18" s="280">
        <v>0</v>
      </c>
      <c r="L18" s="280">
        <v>6206</v>
      </c>
      <c r="M18" s="280">
        <v>0</v>
      </c>
      <c r="N18" s="280">
        <f t="shared" si="12"/>
        <v>565</v>
      </c>
      <c r="O18" s="280">
        <v>0</v>
      </c>
      <c r="P18" s="280">
        <v>565</v>
      </c>
      <c r="Q18" s="280">
        <v>0</v>
      </c>
      <c r="R18" s="280">
        <f t="shared" si="13"/>
        <v>904</v>
      </c>
      <c r="S18" s="280">
        <v>0</v>
      </c>
      <c r="T18" s="280">
        <v>904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16</v>
      </c>
      <c r="AA18" s="280">
        <v>0</v>
      </c>
      <c r="AB18" s="280">
        <v>16</v>
      </c>
      <c r="AC18" s="280">
        <v>0</v>
      </c>
      <c r="AD18" s="280">
        <f t="shared" si="16"/>
        <v>2071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1908</v>
      </c>
      <c r="AJ18" s="280">
        <v>0</v>
      </c>
      <c r="AK18" s="280">
        <v>0</v>
      </c>
      <c r="AL18" s="280">
        <v>1908</v>
      </c>
      <c r="AM18" s="280">
        <f t="shared" si="19"/>
        <v>47</v>
      </c>
      <c r="AN18" s="280">
        <v>0</v>
      </c>
      <c r="AO18" s="280">
        <v>0</v>
      </c>
      <c r="AP18" s="280">
        <v>47</v>
      </c>
      <c r="AQ18" s="280">
        <f t="shared" si="20"/>
        <v>41</v>
      </c>
      <c r="AR18" s="280">
        <v>0</v>
      </c>
      <c r="AS18" s="280">
        <v>0</v>
      </c>
      <c r="AT18" s="280">
        <v>41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75</v>
      </c>
      <c r="AZ18" s="280">
        <v>0</v>
      </c>
      <c r="BA18" s="280">
        <v>0</v>
      </c>
      <c r="BB18" s="280">
        <v>75</v>
      </c>
      <c r="BC18" s="284">
        <f t="shared" si="23"/>
        <v>1156</v>
      </c>
      <c r="BD18" s="284">
        <f t="shared" si="24"/>
        <v>527</v>
      </c>
      <c r="BE18" s="280">
        <v>0</v>
      </c>
      <c r="BF18" s="280">
        <v>256</v>
      </c>
      <c r="BG18" s="280">
        <v>33</v>
      </c>
      <c r="BH18" s="280">
        <v>46</v>
      </c>
      <c r="BI18" s="280">
        <v>0</v>
      </c>
      <c r="BJ18" s="280">
        <v>192</v>
      </c>
      <c r="BK18" s="284">
        <f t="shared" si="25"/>
        <v>629</v>
      </c>
      <c r="BL18" s="280">
        <v>0</v>
      </c>
      <c r="BM18" s="280">
        <v>458</v>
      </c>
      <c r="BN18" s="280">
        <v>63</v>
      </c>
      <c r="BO18" s="280">
        <v>100</v>
      </c>
      <c r="BP18" s="280">
        <v>0</v>
      </c>
      <c r="BQ18" s="280">
        <v>8</v>
      </c>
      <c r="BR18" s="280">
        <f t="shared" si="26"/>
        <v>8218</v>
      </c>
      <c r="BS18" s="280">
        <f t="shared" si="27"/>
        <v>0</v>
      </c>
      <c r="BT18" s="280">
        <f t="shared" si="28"/>
        <v>6462</v>
      </c>
      <c r="BU18" s="280">
        <f t="shared" si="29"/>
        <v>598</v>
      </c>
      <c r="BV18" s="280">
        <f t="shared" si="30"/>
        <v>950</v>
      </c>
      <c r="BW18" s="280">
        <f t="shared" si="31"/>
        <v>0</v>
      </c>
      <c r="BX18" s="280">
        <f t="shared" si="32"/>
        <v>208</v>
      </c>
      <c r="BY18" s="284">
        <f t="shared" si="33"/>
        <v>7691</v>
      </c>
      <c r="BZ18" s="280">
        <f t="shared" si="34"/>
        <v>0</v>
      </c>
      <c r="CA18" s="280">
        <f t="shared" si="35"/>
        <v>6206</v>
      </c>
      <c r="CB18" s="280">
        <f t="shared" si="36"/>
        <v>565</v>
      </c>
      <c r="CC18" s="280">
        <f t="shared" si="37"/>
        <v>904</v>
      </c>
      <c r="CD18" s="280">
        <f t="shared" si="38"/>
        <v>0</v>
      </c>
      <c r="CE18" s="280">
        <f t="shared" si="39"/>
        <v>16</v>
      </c>
      <c r="CF18" s="284">
        <f t="shared" si="40"/>
        <v>527</v>
      </c>
      <c r="CG18" s="280">
        <f t="shared" si="41"/>
        <v>0</v>
      </c>
      <c r="CH18" s="280">
        <f t="shared" si="42"/>
        <v>256</v>
      </c>
      <c r="CI18" s="280">
        <f t="shared" si="43"/>
        <v>33</v>
      </c>
      <c r="CJ18" s="280">
        <f t="shared" si="44"/>
        <v>46</v>
      </c>
      <c r="CK18" s="280">
        <f t="shared" si="45"/>
        <v>0</v>
      </c>
      <c r="CL18" s="280">
        <f t="shared" si="46"/>
        <v>192</v>
      </c>
      <c r="CM18" s="280">
        <f t="shared" si="47"/>
        <v>2700</v>
      </c>
      <c r="CN18" s="280">
        <f t="shared" si="48"/>
        <v>0</v>
      </c>
      <c r="CO18" s="280">
        <f t="shared" si="49"/>
        <v>2366</v>
      </c>
      <c r="CP18" s="280">
        <f t="shared" si="50"/>
        <v>110</v>
      </c>
      <c r="CQ18" s="280">
        <f t="shared" si="51"/>
        <v>141</v>
      </c>
      <c r="CR18" s="280">
        <f t="shared" si="52"/>
        <v>0</v>
      </c>
      <c r="CS18" s="280">
        <f t="shared" si="53"/>
        <v>83</v>
      </c>
      <c r="CT18" s="284">
        <f t="shared" si="54"/>
        <v>2071</v>
      </c>
      <c r="CU18" s="280">
        <f t="shared" si="55"/>
        <v>0</v>
      </c>
      <c r="CV18" s="280">
        <f t="shared" si="56"/>
        <v>1908</v>
      </c>
      <c r="CW18" s="280">
        <f t="shared" si="57"/>
        <v>47</v>
      </c>
      <c r="CX18" s="280">
        <f t="shared" si="58"/>
        <v>41</v>
      </c>
      <c r="CY18" s="280">
        <f t="shared" si="59"/>
        <v>0</v>
      </c>
      <c r="CZ18" s="280">
        <f t="shared" si="60"/>
        <v>75</v>
      </c>
      <c r="DA18" s="284">
        <f t="shared" si="61"/>
        <v>629</v>
      </c>
      <c r="DB18" s="280">
        <f t="shared" si="62"/>
        <v>0</v>
      </c>
      <c r="DC18" s="280">
        <f t="shared" si="63"/>
        <v>458</v>
      </c>
      <c r="DD18" s="280">
        <f t="shared" si="64"/>
        <v>63</v>
      </c>
      <c r="DE18" s="280">
        <f t="shared" si="65"/>
        <v>100</v>
      </c>
      <c r="DF18" s="280">
        <f t="shared" si="66"/>
        <v>0</v>
      </c>
      <c r="DG18" s="280">
        <f t="shared" si="67"/>
        <v>8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169</v>
      </c>
      <c r="B19" s="283" t="s">
        <v>560</v>
      </c>
      <c r="C19" s="282" t="s">
        <v>588</v>
      </c>
      <c r="D19" s="284">
        <f t="shared" si="8"/>
        <v>10780</v>
      </c>
      <c r="E19" s="280">
        <f t="shared" si="9"/>
        <v>9080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6645</v>
      </c>
      <c r="K19" s="280">
        <v>0</v>
      </c>
      <c r="L19" s="280">
        <v>6645</v>
      </c>
      <c r="M19" s="280">
        <v>0</v>
      </c>
      <c r="N19" s="280">
        <f t="shared" si="12"/>
        <v>437</v>
      </c>
      <c r="O19" s="280">
        <v>0</v>
      </c>
      <c r="P19" s="280">
        <v>437</v>
      </c>
      <c r="Q19" s="280">
        <v>0</v>
      </c>
      <c r="R19" s="280">
        <f t="shared" si="13"/>
        <v>1998</v>
      </c>
      <c r="S19" s="280">
        <v>0</v>
      </c>
      <c r="T19" s="280">
        <v>1998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1533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1533</v>
      </c>
      <c r="AJ19" s="280">
        <v>0</v>
      </c>
      <c r="AK19" s="280">
        <v>0</v>
      </c>
      <c r="AL19" s="280">
        <v>1533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167</v>
      </c>
      <c r="BD19" s="284">
        <f t="shared" si="24"/>
        <v>167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167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9247</v>
      </c>
      <c r="BS19" s="280">
        <f t="shared" si="27"/>
        <v>0</v>
      </c>
      <c r="BT19" s="280">
        <f t="shared" si="28"/>
        <v>6645</v>
      </c>
      <c r="BU19" s="280">
        <f t="shared" si="29"/>
        <v>437</v>
      </c>
      <c r="BV19" s="280">
        <f t="shared" si="30"/>
        <v>1998</v>
      </c>
      <c r="BW19" s="280">
        <f t="shared" si="31"/>
        <v>0</v>
      </c>
      <c r="BX19" s="280">
        <f t="shared" si="32"/>
        <v>167</v>
      </c>
      <c r="BY19" s="284">
        <f t="shared" si="33"/>
        <v>9080</v>
      </c>
      <c r="BZ19" s="280">
        <f t="shared" si="34"/>
        <v>0</v>
      </c>
      <c r="CA19" s="280">
        <f t="shared" si="35"/>
        <v>6645</v>
      </c>
      <c r="CB19" s="280">
        <f t="shared" si="36"/>
        <v>437</v>
      </c>
      <c r="CC19" s="280">
        <f t="shared" si="37"/>
        <v>1998</v>
      </c>
      <c r="CD19" s="280">
        <f t="shared" si="38"/>
        <v>0</v>
      </c>
      <c r="CE19" s="280">
        <f t="shared" si="39"/>
        <v>0</v>
      </c>
      <c r="CF19" s="284">
        <f t="shared" si="40"/>
        <v>167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167</v>
      </c>
      <c r="CM19" s="280">
        <f t="shared" si="47"/>
        <v>1533</v>
      </c>
      <c r="CN19" s="280">
        <f t="shared" si="48"/>
        <v>0</v>
      </c>
      <c r="CO19" s="280">
        <f t="shared" si="49"/>
        <v>1533</v>
      </c>
      <c r="CP19" s="280">
        <f t="shared" si="50"/>
        <v>0</v>
      </c>
      <c r="CQ19" s="280">
        <f t="shared" si="51"/>
        <v>0</v>
      </c>
      <c r="CR19" s="280">
        <f t="shared" si="52"/>
        <v>0</v>
      </c>
      <c r="CS19" s="280">
        <f t="shared" si="53"/>
        <v>0</v>
      </c>
      <c r="CT19" s="284">
        <f t="shared" si="54"/>
        <v>1533</v>
      </c>
      <c r="CU19" s="280">
        <f t="shared" si="55"/>
        <v>0</v>
      </c>
      <c r="CV19" s="280">
        <f t="shared" si="56"/>
        <v>1533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15</v>
      </c>
      <c r="DI19" s="284">
        <f t="shared" si="68"/>
        <v>4</v>
      </c>
      <c r="DJ19" s="280">
        <v>0</v>
      </c>
      <c r="DK19" s="280">
        <v>4</v>
      </c>
      <c r="DL19" s="280">
        <v>0</v>
      </c>
      <c r="DM19" s="280">
        <v>0</v>
      </c>
    </row>
    <row r="20" spans="1:117" ht="12" customHeight="1">
      <c r="A20" s="282" t="s">
        <v>169</v>
      </c>
      <c r="B20" s="283" t="s">
        <v>561</v>
      </c>
      <c r="C20" s="282" t="s">
        <v>589</v>
      </c>
      <c r="D20" s="284">
        <f t="shared" si="8"/>
        <v>11176</v>
      </c>
      <c r="E20" s="280">
        <f t="shared" si="9"/>
        <v>7865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6135</v>
      </c>
      <c r="K20" s="280">
        <v>0</v>
      </c>
      <c r="L20" s="280">
        <v>6135</v>
      </c>
      <c r="M20" s="280">
        <v>0</v>
      </c>
      <c r="N20" s="280">
        <f t="shared" si="12"/>
        <v>404</v>
      </c>
      <c r="O20" s="280">
        <v>0</v>
      </c>
      <c r="P20" s="280">
        <v>404</v>
      </c>
      <c r="Q20" s="280">
        <v>0</v>
      </c>
      <c r="R20" s="280">
        <f t="shared" si="13"/>
        <v>985</v>
      </c>
      <c r="S20" s="280">
        <v>0</v>
      </c>
      <c r="T20" s="280">
        <v>985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341</v>
      </c>
      <c r="AA20" s="280">
        <v>0</v>
      </c>
      <c r="AB20" s="280">
        <v>341</v>
      </c>
      <c r="AC20" s="280">
        <v>0</v>
      </c>
      <c r="AD20" s="280">
        <f t="shared" si="16"/>
        <v>3207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3200</v>
      </c>
      <c r="AJ20" s="280">
        <v>0</v>
      </c>
      <c r="AK20" s="280">
        <v>0</v>
      </c>
      <c r="AL20" s="280">
        <v>3200</v>
      </c>
      <c r="AM20" s="280">
        <f t="shared" si="19"/>
        <v>7</v>
      </c>
      <c r="AN20" s="280">
        <v>0</v>
      </c>
      <c r="AO20" s="280">
        <v>0</v>
      </c>
      <c r="AP20" s="280">
        <v>7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104</v>
      </c>
      <c r="BD20" s="284">
        <f t="shared" si="24"/>
        <v>104</v>
      </c>
      <c r="BE20" s="280">
        <v>0</v>
      </c>
      <c r="BF20" s="280">
        <v>100</v>
      </c>
      <c r="BG20" s="280">
        <v>4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7969</v>
      </c>
      <c r="BS20" s="280">
        <f t="shared" si="27"/>
        <v>0</v>
      </c>
      <c r="BT20" s="280">
        <f t="shared" si="28"/>
        <v>6235</v>
      </c>
      <c r="BU20" s="280">
        <f t="shared" si="29"/>
        <v>408</v>
      </c>
      <c r="BV20" s="280">
        <f t="shared" si="30"/>
        <v>985</v>
      </c>
      <c r="BW20" s="280">
        <f t="shared" si="31"/>
        <v>0</v>
      </c>
      <c r="BX20" s="280">
        <f t="shared" si="32"/>
        <v>341</v>
      </c>
      <c r="BY20" s="284">
        <f t="shared" si="33"/>
        <v>7865</v>
      </c>
      <c r="BZ20" s="280">
        <f t="shared" si="34"/>
        <v>0</v>
      </c>
      <c r="CA20" s="280">
        <f t="shared" si="35"/>
        <v>6135</v>
      </c>
      <c r="CB20" s="280">
        <f t="shared" si="36"/>
        <v>404</v>
      </c>
      <c r="CC20" s="280">
        <f t="shared" si="37"/>
        <v>985</v>
      </c>
      <c r="CD20" s="280">
        <f t="shared" si="38"/>
        <v>0</v>
      </c>
      <c r="CE20" s="280">
        <f t="shared" si="39"/>
        <v>341</v>
      </c>
      <c r="CF20" s="284">
        <f t="shared" si="40"/>
        <v>104</v>
      </c>
      <c r="CG20" s="280">
        <f t="shared" si="41"/>
        <v>0</v>
      </c>
      <c r="CH20" s="280">
        <f t="shared" si="42"/>
        <v>100</v>
      </c>
      <c r="CI20" s="280">
        <f t="shared" si="43"/>
        <v>4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3207</v>
      </c>
      <c r="CN20" s="280">
        <f t="shared" si="48"/>
        <v>0</v>
      </c>
      <c r="CO20" s="280">
        <f t="shared" si="49"/>
        <v>3200</v>
      </c>
      <c r="CP20" s="280">
        <f t="shared" si="50"/>
        <v>7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3207</v>
      </c>
      <c r="CU20" s="280">
        <f t="shared" si="55"/>
        <v>0</v>
      </c>
      <c r="CV20" s="280">
        <f t="shared" si="56"/>
        <v>3200</v>
      </c>
      <c r="CW20" s="280">
        <f t="shared" si="57"/>
        <v>7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169</v>
      </c>
      <c r="B21" s="283" t="s">
        <v>562</v>
      </c>
      <c r="C21" s="282" t="s">
        <v>590</v>
      </c>
      <c r="D21" s="284">
        <f t="shared" si="8"/>
        <v>5756</v>
      </c>
      <c r="E21" s="280">
        <f t="shared" si="9"/>
        <v>5221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3884</v>
      </c>
      <c r="K21" s="280">
        <v>532</v>
      </c>
      <c r="L21" s="280">
        <v>3352</v>
      </c>
      <c r="M21" s="280">
        <v>0</v>
      </c>
      <c r="N21" s="280">
        <f t="shared" si="12"/>
        <v>294</v>
      </c>
      <c r="O21" s="280">
        <v>21</v>
      </c>
      <c r="P21" s="280">
        <v>273</v>
      </c>
      <c r="Q21" s="280">
        <v>0</v>
      </c>
      <c r="R21" s="280">
        <f t="shared" si="13"/>
        <v>970</v>
      </c>
      <c r="S21" s="280">
        <v>150</v>
      </c>
      <c r="T21" s="280">
        <v>820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73</v>
      </c>
      <c r="AA21" s="280">
        <v>73</v>
      </c>
      <c r="AB21" s="280">
        <v>0</v>
      </c>
      <c r="AC21" s="280">
        <v>0</v>
      </c>
      <c r="AD21" s="280">
        <f t="shared" si="16"/>
        <v>359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359</v>
      </c>
      <c r="AJ21" s="280">
        <v>0</v>
      </c>
      <c r="AK21" s="280">
        <v>0</v>
      </c>
      <c r="AL21" s="280">
        <v>359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176</v>
      </c>
      <c r="BD21" s="284">
        <f t="shared" si="24"/>
        <v>49</v>
      </c>
      <c r="BE21" s="280">
        <v>0</v>
      </c>
      <c r="BF21" s="280">
        <v>49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127</v>
      </c>
      <c r="BL21" s="280">
        <v>0</v>
      </c>
      <c r="BM21" s="280">
        <v>127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5270</v>
      </c>
      <c r="BS21" s="280">
        <f t="shared" si="27"/>
        <v>0</v>
      </c>
      <c r="BT21" s="280">
        <f t="shared" si="28"/>
        <v>3933</v>
      </c>
      <c r="BU21" s="280">
        <f t="shared" si="29"/>
        <v>294</v>
      </c>
      <c r="BV21" s="280">
        <f t="shared" si="30"/>
        <v>970</v>
      </c>
      <c r="BW21" s="280">
        <f t="shared" si="31"/>
        <v>0</v>
      </c>
      <c r="BX21" s="280">
        <f t="shared" si="32"/>
        <v>73</v>
      </c>
      <c r="BY21" s="284">
        <f t="shared" si="33"/>
        <v>5221</v>
      </c>
      <c r="BZ21" s="280">
        <f t="shared" si="34"/>
        <v>0</v>
      </c>
      <c r="CA21" s="280">
        <f t="shared" si="35"/>
        <v>3884</v>
      </c>
      <c r="CB21" s="280">
        <f t="shared" si="36"/>
        <v>294</v>
      </c>
      <c r="CC21" s="280">
        <f t="shared" si="37"/>
        <v>970</v>
      </c>
      <c r="CD21" s="280">
        <f t="shared" si="38"/>
        <v>0</v>
      </c>
      <c r="CE21" s="280">
        <f t="shared" si="39"/>
        <v>73</v>
      </c>
      <c r="CF21" s="284">
        <f t="shared" si="40"/>
        <v>49</v>
      </c>
      <c r="CG21" s="280">
        <f t="shared" si="41"/>
        <v>0</v>
      </c>
      <c r="CH21" s="280">
        <f t="shared" si="42"/>
        <v>49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486</v>
      </c>
      <c r="CN21" s="280">
        <f t="shared" si="48"/>
        <v>0</v>
      </c>
      <c r="CO21" s="280">
        <f t="shared" si="49"/>
        <v>486</v>
      </c>
      <c r="CP21" s="280">
        <f t="shared" si="50"/>
        <v>0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359</v>
      </c>
      <c r="CU21" s="280">
        <f t="shared" si="55"/>
        <v>0</v>
      </c>
      <c r="CV21" s="280">
        <f t="shared" si="56"/>
        <v>359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127</v>
      </c>
      <c r="DB21" s="280">
        <f t="shared" si="62"/>
        <v>0</v>
      </c>
      <c r="DC21" s="280">
        <f t="shared" si="63"/>
        <v>127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169</v>
      </c>
      <c r="B22" s="283" t="s">
        <v>563</v>
      </c>
      <c r="C22" s="282" t="s">
        <v>591</v>
      </c>
      <c r="D22" s="284">
        <f t="shared" si="8"/>
        <v>3752</v>
      </c>
      <c r="E22" s="280">
        <f t="shared" si="9"/>
        <v>2981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2550</v>
      </c>
      <c r="K22" s="280">
        <v>0</v>
      </c>
      <c r="L22" s="280">
        <v>2550</v>
      </c>
      <c r="M22" s="280">
        <v>0</v>
      </c>
      <c r="N22" s="280">
        <f t="shared" si="12"/>
        <v>36</v>
      </c>
      <c r="O22" s="280">
        <v>0</v>
      </c>
      <c r="P22" s="280">
        <v>36</v>
      </c>
      <c r="Q22" s="280">
        <v>0</v>
      </c>
      <c r="R22" s="280">
        <f t="shared" si="13"/>
        <v>381</v>
      </c>
      <c r="S22" s="280">
        <v>0</v>
      </c>
      <c r="T22" s="280">
        <v>381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14</v>
      </c>
      <c r="AA22" s="280">
        <v>0</v>
      </c>
      <c r="AB22" s="280">
        <v>14</v>
      </c>
      <c r="AC22" s="280">
        <v>0</v>
      </c>
      <c r="AD22" s="280">
        <f t="shared" si="16"/>
        <v>702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702</v>
      </c>
      <c r="AJ22" s="280">
        <v>0</v>
      </c>
      <c r="AK22" s="280">
        <v>0</v>
      </c>
      <c r="AL22" s="280">
        <v>702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69</v>
      </c>
      <c r="BD22" s="284">
        <f t="shared" si="24"/>
        <v>69</v>
      </c>
      <c r="BE22" s="280">
        <v>0</v>
      </c>
      <c r="BF22" s="280">
        <v>67</v>
      </c>
      <c r="BG22" s="280">
        <v>2</v>
      </c>
      <c r="BH22" s="280">
        <v>0</v>
      </c>
      <c r="BI22" s="280">
        <v>0</v>
      </c>
      <c r="BJ22" s="280">
        <v>0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3050</v>
      </c>
      <c r="BS22" s="280">
        <f t="shared" si="27"/>
        <v>0</v>
      </c>
      <c r="BT22" s="280">
        <f t="shared" si="28"/>
        <v>2617</v>
      </c>
      <c r="BU22" s="280">
        <f t="shared" si="29"/>
        <v>38</v>
      </c>
      <c r="BV22" s="280">
        <f t="shared" si="30"/>
        <v>381</v>
      </c>
      <c r="BW22" s="280">
        <f t="shared" si="31"/>
        <v>0</v>
      </c>
      <c r="BX22" s="280">
        <f t="shared" si="32"/>
        <v>14</v>
      </c>
      <c r="BY22" s="284">
        <f t="shared" si="33"/>
        <v>2981</v>
      </c>
      <c r="BZ22" s="280">
        <f t="shared" si="34"/>
        <v>0</v>
      </c>
      <c r="CA22" s="280">
        <f t="shared" si="35"/>
        <v>2550</v>
      </c>
      <c r="CB22" s="280">
        <f t="shared" si="36"/>
        <v>36</v>
      </c>
      <c r="CC22" s="280">
        <f t="shared" si="37"/>
        <v>381</v>
      </c>
      <c r="CD22" s="280">
        <f t="shared" si="38"/>
        <v>0</v>
      </c>
      <c r="CE22" s="280">
        <f t="shared" si="39"/>
        <v>14</v>
      </c>
      <c r="CF22" s="284">
        <f t="shared" si="40"/>
        <v>69</v>
      </c>
      <c r="CG22" s="280">
        <f t="shared" si="41"/>
        <v>0</v>
      </c>
      <c r="CH22" s="280">
        <f t="shared" si="42"/>
        <v>67</v>
      </c>
      <c r="CI22" s="280">
        <f t="shared" si="43"/>
        <v>2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702</v>
      </c>
      <c r="CN22" s="280">
        <f t="shared" si="48"/>
        <v>0</v>
      </c>
      <c r="CO22" s="280">
        <f t="shared" si="49"/>
        <v>702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702</v>
      </c>
      <c r="CU22" s="280">
        <f t="shared" si="55"/>
        <v>0</v>
      </c>
      <c r="CV22" s="280">
        <f t="shared" si="56"/>
        <v>702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3</v>
      </c>
      <c r="DJ22" s="280">
        <v>0</v>
      </c>
      <c r="DK22" s="280">
        <v>3</v>
      </c>
      <c r="DL22" s="280">
        <v>0</v>
      </c>
      <c r="DM22" s="280">
        <v>0</v>
      </c>
    </row>
    <row r="23" spans="1:117" ht="12" customHeight="1">
      <c r="A23" s="282" t="s">
        <v>169</v>
      </c>
      <c r="B23" s="283" t="s">
        <v>564</v>
      </c>
      <c r="C23" s="282" t="s">
        <v>592</v>
      </c>
      <c r="D23" s="284">
        <f t="shared" si="8"/>
        <v>1130</v>
      </c>
      <c r="E23" s="280">
        <f t="shared" si="9"/>
        <v>926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877</v>
      </c>
      <c r="K23" s="280">
        <v>0</v>
      </c>
      <c r="L23" s="280">
        <v>877</v>
      </c>
      <c r="M23" s="280">
        <v>0</v>
      </c>
      <c r="N23" s="280">
        <f t="shared" si="12"/>
        <v>11</v>
      </c>
      <c r="O23" s="280">
        <v>0</v>
      </c>
      <c r="P23" s="280">
        <v>11</v>
      </c>
      <c r="Q23" s="280">
        <v>0</v>
      </c>
      <c r="R23" s="280">
        <f t="shared" si="13"/>
        <v>38</v>
      </c>
      <c r="S23" s="280">
        <v>0</v>
      </c>
      <c r="T23" s="280">
        <v>38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0</v>
      </c>
      <c r="AA23" s="280">
        <v>0</v>
      </c>
      <c r="AB23" s="280">
        <v>0</v>
      </c>
      <c r="AC23" s="280">
        <v>0</v>
      </c>
      <c r="AD23" s="280">
        <f t="shared" si="16"/>
        <v>179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179</v>
      </c>
      <c r="AJ23" s="280">
        <v>0</v>
      </c>
      <c r="AK23" s="280">
        <v>0</v>
      </c>
      <c r="AL23" s="280">
        <v>179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25</v>
      </c>
      <c r="BD23" s="284">
        <f t="shared" si="24"/>
        <v>25</v>
      </c>
      <c r="BE23" s="280">
        <v>0</v>
      </c>
      <c r="BF23" s="280">
        <v>23</v>
      </c>
      <c r="BG23" s="280">
        <v>2</v>
      </c>
      <c r="BH23" s="280">
        <v>0</v>
      </c>
      <c r="BI23" s="280">
        <v>0</v>
      </c>
      <c r="BJ23" s="280">
        <v>0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951</v>
      </c>
      <c r="BS23" s="280">
        <f t="shared" si="27"/>
        <v>0</v>
      </c>
      <c r="BT23" s="280">
        <f t="shared" si="28"/>
        <v>900</v>
      </c>
      <c r="BU23" s="280">
        <f t="shared" si="29"/>
        <v>13</v>
      </c>
      <c r="BV23" s="280">
        <f t="shared" si="30"/>
        <v>38</v>
      </c>
      <c r="BW23" s="280">
        <f t="shared" si="31"/>
        <v>0</v>
      </c>
      <c r="BX23" s="280">
        <f t="shared" si="32"/>
        <v>0</v>
      </c>
      <c r="BY23" s="284">
        <f t="shared" si="33"/>
        <v>926</v>
      </c>
      <c r="BZ23" s="280">
        <f t="shared" si="34"/>
        <v>0</v>
      </c>
      <c r="CA23" s="280">
        <f t="shared" si="35"/>
        <v>877</v>
      </c>
      <c r="CB23" s="280">
        <f t="shared" si="36"/>
        <v>11</v>
      </c>
      <c r="CC23" s="280">
        <f t="shared" si="37"/>
        <v>38</v>
      </c>
      <c r="CD23" s="280">
        <f t="shared" si="38"/>
        <v>0</v>
      </c>
      <c r="CE23" s="280">
        <f t="shared" si="39"/>
        <v>0</v>
      </c>
      <c r="CF23" s="284">
        <f t="shared" si="40"/>
        <v>25</v>
      </c>
      <c r="CG23" s="280">
        <f t="shared" si="41"/>
        <v>0</v>
      </c>
      <c r="CH23" s="280">
        <f t="shared" si="42"/>
        <v>23</v>
      </c>
      <c r="CI23" s="280">
        <f t="shared" si="43"/>
        <v>2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179</v>
      </c>
      <c r="CN23" s="280">
        <f t="shared" si="48"/>
        <v>0</v>
      </c>
      <c r="CO23" s="280">
        <f t="shared" si="49"/>
        <v>179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179</v>
      </c>
      <c r="CU23" s="280">
        <f t="shared" si="55"/>
        <v>0</v>
      </c>
      <c r="CV23" s="280">
        <f t="shared" si="56"/>
        <v>179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169</v>
      </c>
      <c r="B24" s="283" t="s">
        <v>565</v>
      </c>
      <c r="C24" s="282" t="s">
        <v>593</v>
      </c>
      <c r="D24" s="284">
        <f t="shared" si="8"/>
        <v>437</v>
      </c>
      <c r="E24" s="280">
        <f t="shared" si="9"/>
        <v>354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245</v>
      </c>
      <c r="K24" s="280">
        <v>245</v>
      </c>
      <c r="L24" s="280">
        <v>0</v>
      </c>
      <c r="M24" s="280">
        <v>0</v>
      </c>
      <c r="N24" s="280">
        <f t="shared" si="12"/>
        <v>24</v>
      </c>
      <c r="O24" s="280">
        <v>10</v>
      </c>
      <c r="P24" s="280">
        <v>14</v>
      </c>
      <c r="Q24" s="280">
        <v>0</v>
      </c>
      <c r="R24" s="280">
        <f t="shared" si="13"/>
        <v>85</v>
      </c>
      <c r="S24" s="280">
        <v>85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83</v>
      </c>
      <c r="BD24" s="284">
        <f t="shared" si="24"/>
        <v>18</v>
      </c>
      <c r="BE24" s="280">
        <v>0</v>
      </c>
      <c r="BF24" s="280">
        <v>18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65</v>
      </c>
      <c r="BL24" s="280">
        <v>0</v>
      </c>
      <c r="BM24" s="280">
        <v>65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26"/>
        <v>372</v>
      </c>
      <c r="BS24" s="280">
        <f t="shared" si="27"/>
        <v>0</v>
      </c>
      <c r="BT24" s="280">
        <f t="shared" si="28"/>
        <v>263</v>
      </c>
      <c r="BU24" s="280">
        <f t="shared" si="29"/>
        <v>24</v>
      </c>
      <c r="BV24" s="280">
        <f t="shared" si="30"/>
        <v>85</v>
      </c>
      <c r="BW24" s="280">
        <f t="shared" si="31"/>
        <v>0</v>
      </c>
      <c r="BX24" s="280">
        <f t="shared" si="32"/>
        <v>0</v>
      </c>
      <c r="BY24" s="284">
        <f t="shared" si="33"/>
        <v>354</v>
      </c>
      <c r="BZ24" s="280">
        <f t="shared" si="34"/>
        <v>0</v>
      </c>
      <c r="CA24" s="280">
        <f t="shared" si="35"/>
        <v>245</v>
      </c>
      <c r="CB24" s="280">
        <f t="shared" si="36"/>
        <v>24</v>
      </c>
      <c r="CC24" s="280">
        <f t="shared" si="37"/>
        <v>85</v>
      </c>
      <c r="CD24" s="280">
        <f t="shared" si="38"/>
        <v>0</v>
      </c>
      <c r="CE24" s="280">
        <f t="shared" si="39"/>
        <v>0</v>
      </c>
      <c r="CF24" s="284">
        <f t="shared" si="40"/>
        <v>18</v>
      </c>
      <c r="CG24" s="280">
        <f t="shared" si="41"/>
        <v>0</v>
      </c>
      <c r="CH24" s="280">
        <f t="shared" si="42"/>
        <v>18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65</v>
      </c>
      <c r="CN24" s="280">
        <f t="shared" si="48"/>
        <v>0</v>
      </c>
      <c r="CO24" s="280">
        <f t="shared" si="49"/>
        <v>65</v>
      </c>
      <c r="CP24" s="280">
        <f t="shared" si="50"/>
        <v>0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65</v>
      </c>
      <c r="DB24" s="280">
        <f t="shared" si="62"/>
        <v>0</v>
      </c>
      <c r="DC24" s="280">
        <f t="shared" si="63"/>
        <v>65</v>
      </c>
      <c r="DD24" s="280">
        <f t="shared" si="64"/>
        <v>0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169</v>
      </c>
      <c r="B25" s="283" t="s">
        <v>566</v>
      </c>
      <c r="C25" s="282" t="s">
        <v>594</v>
      </c>
      <c r="D25" s="284">
        <f t="shared" si="8"/>
        <v>4586</v>
      </c>
      <c r="E25" s="280">
        <f t="shared" si="9"/>
        <v>3193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2265</v>
      </c>
      <c r="K25" s="280">
        <v>2265</v>
      </c>
      <c r="L25" s="280">
        <v>0</v>
      </c>
      <c r="M25" s="280">
        <v>0</v>
      </c>
      <c r="N25" s="280">
        <f t="shared" si="12"/>
        <v>245</v>
      </c>
      <c r="O25" s="280">
        <v>87</v>
      </c>
      <c r="P25" s="280">
        <v>158</v>
      </c>
      <c r="Q25" s="280">
        <v>0</v>
      </c>
      <c r="R25" s="280">
        <f t="shared" si="13"/>
        <v>683</v>
      </c>
      <c r="S25" s="280">
        <v>683</v>
      </c>
      <c r="T25" s="280">
        <v>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948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948</v>
      </c>
      <c r="AJ25" s="280">
        <v>0</v>
      </c>
      <c r="AK25" s="280">
        <v>0</v>
      </c>
      <c r="AL25" s="280">
        <v>948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445</v>
      </c>
      <c r="BD25" s="284">
        <f t="shared" si="24"/>
        <v>445</v>
      </c>
      <c r="BE25" s="280">
        <v>0</v>
      </c>
      <c r="BF25" s="280">
        <v>445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3638</v>
      </c>
      <c r="BS25" s="280">
        <f t="shared" si="27"/>
        <v>0</v>
      </c>
      <c r="BT25" s="280">
        <f t="shared" si="28"/>
        <v>2710</v>
      </c>
      <c r="BU25" s="280">
        <f t="shared" si="29"/>
        <v>245</v>
      </c>
      <c r="BV25" s="280">
        <f t="shared" si="30"/>
        <v>683</v>
      </c>
      <c r="BW25" s="280">
        <f t="shared" si="31"/>
        <v>0</v>
      </c>
      <c r="BX25" s="280">
        <f t="shared" si="32"/>
        <v>0</v>
      </c>
      <c r="BY25" s="284">
        <f t="shared" si="33"/>
        <v>3193</v>
      </c>
      <c r="BZ25" s="280">
        <f t="shared" si="34"/>
        <v>0</v>
      </c>
      <c r="CA25" s="280">
        <f t="shared" si="35"/>
        <v>2265</v>
      </c>
      <c r="CB25" s="280">
        <f t="shared" si="36"/>
        <v>245</v>
      </c>
      <c r="CC25" s="280">
        <f t="shared" si="37"/>
        <v>683</v>
      </c>
      <c r="CD25" s="280">
        <f t="shared" si="38"/>
        <v>0</v>
      </c>
      <c r="CE25" s="280">
        <f t="shared" si="39"/>
        <v>0</v>
      </c>
      <c r="CF25" s="284">
        <f t="shared" si="40"/>
        <v>445</v>
      </c>
      <c r="CG25" s="280">
        <f t="shared" si="41"/>
        <v>0</v>
      </c>
      <c r="CH25" s="280">
        <f t="shared" si="42"/>
        <v>445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948</v>
      </c>
      <c r="CN25" s="280">
        <f t="shared" si="48"/>
        <v>0</v>
      </c>
      <c r="CO25" s="280">
        <f t="shared" si="49"/>
        <v>948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948</v>
      </c>
      <c r="CU25" s="280">
        <f t="shared" si="55"/>
        <v>0</v>
      </c>
      <c r="CV25" s="280">
        <f t="shared" si="56"/>
        <v>948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169</v>
      </c>
      <c r="B26" s="283" t="s">
        <v>567</v>
      </c>
      <c r="C26" s="282" t="s">
        <v>595</v>
      </c>
      <c r="D26" s="284">
        <f t="shared" si="8"/>
        <v>2132</v>
      </c>
      <c r="E26" s="280">
        <f t="shared" si="9"/>
        <v>1913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1611</v>
      </c>
      <c r="K26" s="280">
        <v>1611</v>
      </c>
      <c r="L26" s="280">
        <v>0</v>
      </c>
      <c r="M26" s="280">
        <v>0</v>
      </c>
      <c r="N26" s="280">
        <f t="shared" si="12"/>
        <v>186</v>
      </c>
      <c r="O26" s="280">
        <v>186</v>
      </c>
      <c r="P26" s="280">
        <v>0</v>
      </c>
      <c r="Q26" s="280">
        <v>0</v>
      </c>
      <c r="R26" s="280">
        <f t="shared" si="13"/>
        <v>116</v>
      </c>
      <c r="S26" s="280">
        <v>0</v>
      </c>
      <c r="T26" s="280">
        <v>116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0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0</v>
      </c>
      <c r="AJ26" s="280">
        <v>0</v>
      </c>
      <c r="AK26" s="280">
        <v>0</v>
      </c>
      <c r="AL26" s="280">
        <v>0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219</v>
      </c>
      <c r="BD26" s="284">
        <f t="shared" si="24"/>
        <v>102</v>
      </c>
      <c r="BE26" s="280">
        <v>0</v>
      </c>
      <c r="BF26" s="280">
        <v>74</v>
      </c>
      <c r="BG26" s="280">
        <v>12</v>
      </c>
      <c r="BH26" s="280">
        <v>0</v>
      </c>
      <c r="BI26" s="280">
        <v>0</v>
      </c>
      <c r="BJ26" s="280">
        <v>16</v>
      </c>
      <c r="BK26" s="284">
        <f t="shared" si="25"/>
        <v>117</v>
      </c>
      <c r="BL26" s="280">
        <v>0</v>
      </c>
      <c r="BM26" s="280">
        <v>115</v>
      </c>
      <c r="BN26" s="280">
        <v>2</v>
      </c>
      <c r="BO26" s="280">
        <v>0</v>
      </c>
      <c r="BP26" s="280">
        <v>0</v>
      </c>
      <c r="BQ26" s="280">
        <v>0</v>
      </c>
      <c r="BR26" s="280">
        <f t="shared" si="26"/>
        <v>2015</v>
      </c>
      <c r="BS26" s="280">
        <f t="shared" si="27"/>
        <v>0</v>
      </c>
      <c r="BT26" s="280">
        <f t="shared" si="28"/>
        <v>1685</v>
      </c>
      <c r="BU26" s="280">
        <f t="shared" si="29"/>
        <v>198</v>
      </c>
      <c r="BV26" s="280">
        <f t="shared" si="30"/>
        <v>116</v>
      </c>
      <c r="BW26" s="280">
        <f t="shared" si="31"/>
        <v>0</v>
      </c>
      <c r="BX26" s="280">
        <f t="shared" si="32"/>
        <v>16</v>
      </c>
      <c r="BY26" s="284">
        <f t="shared" si="33"/>
        <v>1913</v>
      </c>
      <c r="BZ26" s="280">
        <f t="shared" si="34"/>
        <v>0</v>
      </c>
      <c r="CA26" s="280">
        <f t="shared" si="35"/>
        <v>1611</v>
      </c>
      <c r="CB26" s="280">
        <f t="shared" si="36"/>
        <v>186</v>
      </c>
      <c r="CC26" s="280">
        <f t="shared" si="37"/>
        <v>116</v>
      </c>
      <c r="CD26" s="280">
        <f t="shared" si="38"/>
        <v>0</v>
      </c>
      <c r="CE26" s="280">
        <f t="shared" si="39"/>
        <v>0</v>
      </c>
      <c r="CF26" s="284">
        <f t="shared" si="40"/>
        <v>102</v>
      </c>
      <c r="CG26" s="280">
        <f t="shared" si="41"/>
        <v>0</v>
      </c>
      <c r="CH26" s="280">
        <f t="shared" si="42"/>
        <v>74</v>
      </c>
      <c r="CI26" s="280">
        <f t="shared" si="43"/>
        <v>12</v>
      </c>
      <c r="CJ26" s="280">
        <f t="shared" si="44"/>
        <v>0</v>
      </c>
      <c r="CK26" s="280">
        <f t="shared" si="45"/>
        <v>0</v>
      </c>
      <c r="CL26" s="280">
        <f t="shared" si="46"/>
        <v>16</v>
      </c>
      <c r="CM26" s="280">
        <f t="shared" si="47"/>
        <v>117</v>
      </c>
      <c r="CN26" s="280">
        <f t="shared" si="48"/>
        <v>0</v>
      </c>
      <c r="CO26" s="280">
        <f t="shared" si="49"/>
        <v>115</v>
      </c>
      <c r="CP26" s="280">
        <f t="shared" si="50"/>
        <v>2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0</v>
      </c>
      <c r="CU26" s="280">
        <f t="shared" si="55"/>
        <v>0</v>
      </c>
      <c r="CV26" s="280">
        <f t="shared" si="56"/>
        <v>0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117</v>
      </c>
      <c r="DB26" s="280">
        <f t="shared" si="62"/>
        <v>0</v>
      </c>
      <c r="DC26" s="280">
        <f t="shared" si="63"/>
        <v>115</v>
      </c>
      <c r="DD26" s="280">
        <f t="shared" si="64"/>
        <v>2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169</v>
      </c>
      <c r="B27" s="283" t="s">
        <v>568</v>
      </c>
      <c r="C27" s="282" t="s">
        <v>596</v>
      </c>
      <c r="D27" s="284">
        <f t="shared" si="8"/>
        <v>8445</v>
      </c>
      <c r="E27" s="280">
        <f t="shared" si="9"/>
        <v>5268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3647</v>
      </c>
      <c r="K27" s="280">
        <v>119</v>
      </c>
      <c r="L27" s="280">
        <v>3528</v>
      </c>
      <c r="M27" s="280">
        <v>0</v>
      </c>
      <c r="N27" s="280">
        <f t="shared" si="12"/>
        <v>225</v>
      </c>
      <c r="O27" s="280">
        <v>3</v>
      </c>
      <c r="P27" s="280">
        <v>222</v>
      </c>
      <c r="Q27" s="280">
        <v>0</v>
      </c>
      <c r="R27" s="280">
        <f t="shared" si="13"/>
        <v>1190</v>
      </c>
      <c r="S27" s="280">
        <v>1017</v>
      </c>
      <c r="T27" s="280">
        <v>173</v>
      </c>
      <c r="U27" s="280">
        <v>0</v>
      </c>
      <c r="V27" s="280">
        <f t="shared" si="14"/>
        <v>4</v>
      </c>
      <c r="W27" s="280">
        <v>4</v>
      </c>
      <c r="X27" s="280">
        <v>0</v>
      </c>
      <c r="Y27" s="280">
        <v>0</v>
      </c>
      <c r="Z27" s="280">
        <f t="shared" si="15"/>
        <v>202</v>
      </c>
      <c r="AA27" s="280">
        <v>0</v>
      </c>
      <c r="AB27" s="280">
        <v>202</v>
      </c>
      <c r="AC27" s="280">
        <v>0</v>
      </c>
      <c r="AD27" s="280">
        <f t="shared" si="16"/>
        <v>3053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3044</v>
      </c>
      <c r="AJ27" s="280">
        <v>0</v>
      </c>
      <c r="AK27" s="280">
        <v>0</v>
      </c>
      <c r="AL27" s="280">
        <v>3044</v>
      </c>
      <c r="AM27" s="280">
        <f t="shared" si="19"/>
        <v>9</v>
      </c>
      <c r="AN27" s="280">
        <v>0</v>
      </c>
      <c r="AO27" s="280">
        <v>0</v>
      </c>
      <c r="AP27" s="280">
        <v>9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124</v>
      </c>
      <c r="BD27" s="284">
        <f t="shared" si="24"/>
        <v>124</v>
      </c>
      <c r="BE27" s="280">
        <v>0</v>
      </c>
      <c r="BF27" s="280">
        <v>124</v>
      </c>
      <c r="BG27" s="280">
        <v>0</v>
      </c>
      <c r="BH27" s="280">
        <v>0</v>
      </c>
      <c r="BI27" s="280">
        <v>0</v>
      </c>
      <c r="BJ27" s="280">
        <v>0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5392</v>
      </c>
      <c r="BS27" s="280">
        <f t="shared" si="27"/>
        <v>0</v>
      </c>
      <c r="BT27" s="280">
        <f t="shared" si="28"/>
        <v>3771</v>
      </c>
      <c r="BU27" s="280">
        <f t="shared" si="29"/>
        <v>225</v>
      </c>
      <c r="BV27" s="280">
        <f t="shared" si="30"/>
        <v>1190</v>
      </c>
      <c r="BW27" s="280">
        <f t="shared" si="31"/>
        <v>4</v>
      </c>
      <c r="BX27" s="280">
        <f t="shared" si="32"/>
        <v>202</v>
      </c>
      <c r="BY27" s="284">
        <f t="shared" si="33"/>
        <v>5268</v>
      </c>
      <c r="BZ27" s="280">
        <f t="shared" si="34"/>
        <v>0</v>
      </c>
      <c r="CA27" s="280">
        <f t="shared" si="35"/>
        <v>3647</v>
      </c>
      <c r="CB27" s="280">
        <f t="shared" si="36"/>
        <v>225</v>
      </c>
      <c r="CC27" s="280">
        <f t="shared" si="37"/>
        <v>1190</v>
      </c>
      <c r="CD27" s="280">
        <f t="shared" si="38"/>
        <v>4</v>
      </c>
      <c r="CE27" s="280">
        <f t="shared" si="39"/>
        <v>202</v>
      </c>
      <c r="CF27" s="284">
        <f t="shared" si="40"/>
        <v>124</v>
      </c>
      <c r="CG27" s="280">
        <f t="shared" si="41"/>
        <v>0</v>
      </c>
      <c r="CH27" s="280">
        <f t="shared" si="42"/>
        <v>124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3053</v>
      </c>
      <c r="CN27" s="280">
        <f t="shared" si="48"/>
        <v>0</v>
      </c>
      <c r="CO27" s="280">
        <f t="shared" si="49"/>
        <v>3044</v>
      </c>
      <c r="CP27" s="280">
        <f t="shared" si="50"/>
        <v>9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3053</v>
      </c>
      <c r="CU27" s="280">
        <f t="shared" si="55"/>
        <v>0</v>
      </c>
      <c r="CV27" s="280">
        <f t="shared" si="56"/>
        <v>3044</v>
      </c>
      <c r="CW27" s="280">
        <f t="shared" si="57"/>
        <v>9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1</v>
      </c>
      <c r="DJ27" s="280">
        <v>1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169</v>
      </c>
      <c r="B28" s="283" t="s">
        <v>569</v>
      </c>
      <c r="C28" s="282" t="s">
        <v>597</v>
      </c>
      <c r="D28" s="284">
        <f t="shared" si="8"/>
        <v>318</v>
      </c>
      <c r="E28" s="280">
        <f t="shared" si="9"/>
        <v>318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189</v>
      </c>
      <c r="K28" s="280">
        <v>0</v>
      </c>
      <c r="L28" s="280">
        <v>189</v>
      </c>
      <c r="M28" s="280">
        <v>0</v>
      </c>
      <c r="N28" s="280">
        <f t="shared" si="12"/>
        <v>31</v>
      </c>
      <c r="O28" s="280">
        <v>0</v>
      </c>
      <c r="P28" s="280">
        <v>31</v>
      </c>
      <c r="Q28" s="280">
        <v>0</v>
      </c>
      <c r="R28" s="280">
        <f t="shared" si="13"/>
        <v>81</v>
      </c>
      <c r="S28" s="280">
        <v>0</v>
      </c>
      <c r="T28" s="280">
        <v>81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17</v>
      </c>
      <c r="AA28" s="280">
        <v>0</v>
      </c>
      <c r="AB28" s="280">
        <v>17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0</v>
      </c>
      <c r="BD28" s="284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318</v>
      </c>
      <c r="BS28" s="280">
        <f t="shared" si="27"/>
        <v>0</v>
      </c>
      <c r="BT28" s="280">
        <f t="shared" si="28"/>
        <v>189</v>
      </c>
      <c r="BU28" s="280">
        <f t="shared" si="29"/>
        <v>31</v>
      </c>
      <c r="BV28" s="280">
        <f t="shared" si="30"/>
        <v>81</v>
      </c>
      <c r="BW28" s="280">
        <f t="shared" si="31"/>
        <v>0</v>
      </c>
      <c r="BX28" s="280">
        <f t="shared" si="32"/>
        <v>17</v>
      </c>
      <c r="BY28" s="284">
        <f t="shared" si="33"/>
        <v>318</v>
      </c>
      <c r="BZ28" s="280">
        <f t="shared" si="34"/>
        <v>0</v>
      </c>
      <c r="CA28" s="280">
        <f t="shared" si="35"/>
        <v>189</v>
      </c>
      <c r="CB28" s="280">
        <f t="shared" si="36"/>
        <v>31</v>
      </c>
      <c r="CC28" s="280">
        <f t="shared" si="37"/>
        <v>81</v>
      </c>
      <c r="CD28" s="280">
        <f t="shared" si="38"/>
        <v>0</v>
      </c>
      <c r="CE28" s="280">
        <f t="shared" si="39"/>
        <v>17</v>
      </c>
      <c r="CF28" s="284">
        <f t="shared" si="40"/>
        <v>0</v>
      </c>
      <c r="CG28" s="280">
        <f t="shared" si="41"/>
        <v>0</v>
      </c>
      <c r="CH28" s="280">
        <f t="shared" si="42"/>
        <v>0</v>
      </c>
      <c r="CI28" s="280">
        <f t="shared" si="43"/>
        <v>0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0</v>
      </c>
      <c r="CN28" s="280">
        <f t="shared" si="48"/>
        <v>0</v>
      </c>
      <c r="CO28" s="280">
        <f t="shared" si="49"/>
        <v>0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169</v>
      </c>
      <c r="B29" s="283" t="s">
        <v>570</v>
      </c>
      <c r="C29" s="282" t="s">
        <v>598</v>
      </c>
      <c r="D29" s="284">
        <f t="shared" si="8"/>
        <v>1590</v>
      </c>
      <c r="E29" s="280">
        <f t="shared" si="9"/>
        <v>1519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1398</v>
      </c>
      <c r="K29" s="280">
        <v>0</v>
      </c>
      <c r="L29" s="280">
        <v>1398</v>
      </c>
      <c r="M29" s="280">
        <v>0</v>
      </c>
      <c r="N29" s="280">
        <f t="shared" si="12"/>
        <v>61</v>
      </c>
      <c r="O29" s="280">
        <v>0</v>
      </c>
      <c r="P29" s="280">
        <v>61</v>
      </c>
      <c r="Q29" s="280">
        <v>0</v>
      </c>
      <c r="R29" s="280">
        <f t="shared" si="13"/>
        <v>46</v>
      </c>
      <c r="S29" s="280">
        <v>0</v>
      </c>
      <c r="T29" s="280">
        <v>46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14</v>
      </c>
      <c r="AA29" s="280">
        <v>0</v>
      </c>
      <c r="AB29" s="280">
        <v>14</v>
      </c>
      <c r="AC29" s="280">
        <v>0</v>
      </c>
      <c r="AD29" s="280">
        <f t="shared" si="16"/>
        <v>35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35</v>
      </c>
      <c r="AJ29" s="280">
        <v>0</v>
      </c>
      <c r="AK29" s="280">
        <v>0</v>
      </c>
      <c r="AL29" s="280">
        <v>35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36</v>
      </c>
      <c r="BD29" s="284">
        <f t="shared" si="24"/>
        <v>20</v>
      </c>
      <c r="BE29" s="280">
        <v>0</v>
      </c>
      <c r="BF29" s="280">
        <v>15</v>
      </c>
      <c r="BG29" s="280">
        <v>1</v>
      </c>
      <c r="BH29" s="280">
        <v>0</v>
      </c>
      <c r="BI29" s="280">
        <v>0</v>
      </c>
      <c r="BJ29" s="280">
        <v>4</v>
      </c>
      <c r="BK29" s="284">
        <f t="shared" si="25"/>
        <v>16</v>
      </c>
      <c r="BL29" s="280">
        <v>0</v>
      </c>
      <c r="BM29" s="280">
        <v>4</v>
      </c>
      <c r="BN29" s="280">
        <v>0</v>
      </c>
      <c r="BO29" s="280">
        <v>10</v>
      </c>
      <c r="BP29" s="280">
        <v>0</v>
      </c>
      <c r="BQ29" s="280">
        <v>2</v>
      </c>
      <c r="BR29" s="280">
        <f t="shared" si="26"/>
        <v>1539</v>
      </c>
      <c r="BS29" s="280">
        <f t="shared" si="27"/>
        <v>0</v>
      </c>
      <c r="BT29" s="280">
        <f t="shared" si="28"/>
        <v>1413</v>
      </c>
      <c r="BU29" s="280">
        <f t="shared" si="29"/>
        <v>62</v>
      </c>
      <c r="BV29" s="280">
        <f t="shared" si="30"/>
        <v>46</v>
      </c>
      <c r="BW29" s="280">
        <f t="shared" si="31"/>
        <v>0</v>
      </c>
      <c r="BX29" s="280">
        <f t="shared" si="32"/>
        <v>18</v>
      </c>
      <c r="BY29" s="284">
        <f t="shared" si="33"/>
        <v>1519</v>
      </c>
      <c r="BZ29" s="280">
        <f t="shared" si="34"/>
        <v>0</v>
      </c>
      <c r="CA29" s="280">
        <f t="shared" si="35"/>
        <v>1398</v>
      </c>
      <c r="CB29" s="280">
        <f t="shared" si="36"/>
        <v>61</v>
      </c>
      <c r="CC29" s="280">
        <f t="shared" si="37"/>
        <v>46</v>
      </c>
      <c r="CD29" s="280">
        <f t="shared" si="38"/>
        <v>0</v>
      </c>
      <c r="CE29" s="280">
        <f t="shared" si="39"/>
        <v>14</v>
      </c>
      <c r="CF29" s="284">
        <f t="shared" si="40"/>
        <v>20</v>
      </c>
      <c r="CG29" s="280">
        <f t="shared" si="41"/>
        <v>0</v>
      </c>
      <c r="CH29" s="280">
        <f t="shared" si="42"/>
        <v>15</v>
      </c>
      <c r="CI29" s="280">
        <f t="shared" si="43"/>
        <v>1</v>
      </c>
      <c r="CJ29" s="280">
        <f t="shared" si="44"/>
        <v>0</v>
      </c>
      <c r="CK29" s="280">
        <f t="shared" si="45"/>
        <v>0</v>
      </c>
      <c r="CL29" s="280">
        <f t="shared" si="46"/>
        <v>4</v>
      </c>
      <c r="CM29" s="280">
        <f t="shared" si="47"/>
        <v>51</v>
      </c>
      <c r="CN29" s="280">
        <f t="shared" si="48"/>
        <v>0</v>
      </c>
      <c r="CO29" s="280">
        <f t="shared" si="49"/>
        <v>39</v>
      </c>
      <c r="CP29" s="280">
        <f t="shared" si="50"/>
        <v>0</v>
      </c>
      <c r="CQ29" s="280">
        <f t="shared" si="51"/>
        <v>10</v>
      </c>
      <c r="CR29" s="280">
        <f t="shared" si="52"/>
        <v>0</v>
      </c>
      <c r="CS29" s="280">
        <f t="shared" si="53"/>
        <v>2</v>
      </c>
      <c r="CT29" s="284">
        <f t="shared" si="54"/>
        <v>35</v>
      </c>
      <c r="CU29" s="280">
        <f t="shared" si="55"/>
        <v>0</v>
      </c>
      <c r="CV29" s="280">
        <f t="shared" si="56"/>
        <v>35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16</v>
      </c>
      <c r="DB29" s="280">
        <f t="shared" si="62"/>
        <v>0</v>
      </c>
      <c r="DC29" s="280">
        <f t="shared" si="63"/>
        <v>4</v>
      </c>
      <c r="DD29" s="280">
        <f t="shared" si="64"/>
        <v>0</v>
      </c>
      <c r="DE29" s="280">
        <f t="shared" si="65"/>
        <v>10</v>
      </c>
      <c r="DF29" s="280">
        <f t="shared" si="66"/>
        <v>0</v>
      </c>
      <c r="DG29" s="280">
        <f t="shared" si="67"/>
        <v>2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169</v>
      </c>
      <c r="B30" s="283" t="s">
        <v>571</v>
      </c>
      <c r="C30" s="282" t="s">
        <v>599</v>
      </c>
      <c r="D30" s="284">
        <f t="shared" si="8"/>
        <v>3004</v>
      </c>
      <c r="E30" s="280">
        <f t="shared" si="9"/>
        <v>1869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1670</v>
      </c>
      <c r="K30" s="280">
        <v>0</v>
      </c>
      <c r="L30" s="280">
        <v>1670</v>
      </c>
      <c r="M30" s="280">
        <v>0</v>
      </c>
      <c r="N30" s="280">
        <f t="shared" si="12"/>
        <v>99</v>
      </c>
      <c r="O30" s="280">
        <v>0</v>
      </c>
      <c r="P30" s="280">
        <v>99</v>
      </c>
      <c r="Q30" s="280">
        <v>0</v>
      </c>
      <c r="R30" s="280">
        <f t="shared" si="13"/>
        <v>100</v>
      </c>
      <c r="S30" s="280">
        <v>0</v>
      </c>
      <c r="T30" s="280">
        <v>100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1002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988</v>
      </c>
      <c r="AJ30" s="280">
        <v>0</v>
      </c>
      <c r="AK30" s="280">
        <v>0</v>
      </c>
      <c r="AL30" s="280">
        <v>988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14</v>
      </c>
      <c r="AR30" s="280">
        <v>0</v>
      </c>
      <c r="AS30" s="280">
        <v>0</v>
      </c>
      <c r="AT30" s="280">
        <v>14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133</v>
      </c>
      <c r="BD30" s="284">
        <f t="shared" si="24"/>
        <v>34</v>
      </c>
      <c r="BE30" s="280">
        <v>0</v>
      </c>
      <c r="BF30" s="280">
        <v>20</v>
      </c>
      <c r="BG30" s="280">
        <v>1</v>
      </c>
      <c r="BH30" s="280">
        <v>0</v>
      </c>
      <c r="BI30" s="280">
        <v>0</v>
      </c>
      <c r="BJ30" s="280">
        <v>13</v>
      </c>
      <c r="BK30" s="284">
        <f t="shared" si="25"/>
        <v>99</v>
      </c>
      <c r="BL30" s="280">
        <v>0</v>
      </c>
      <c r="BM30" s="280">
        <v>72</v>
      </c>
      <c r="BN30" s="280">
        <v>6</v>
      </c>
      <c r="BO30" s="280">
        <v>19</v>
      </c>
      <c r="BP30" s="280">
        <v>0</v>
      </c>
      <c r="BQ30" s="280">
        <v>2</v>
      </c>
      <c r="BR30" s="280">
        <f t="shared" si="26"/>
        <v>1903</v>
      </c>
      <c r="BS30" s="280">
        <f t="shared" si="27"/>
        <v>0</v>
      </c>
      <c r="BT30" s="280">
        <f t="shared" si="28"/>
        <v>1690</v>
      </c>
      <c r="BU30" s="280">
        <f t="shared" si="29"/>
        <v>100</v>
      </c>
      <c r="BV30" s="280">
        <f t="shared" si="30"/>
        <v>100</v>
      </c>
      <c r="BW30" s="280">
        <f t="shared" si="31"/>
        <v>0</v>
      </c>
      <c r="BX30" s="280">
        <f t="shared" si="32"/>
        <v>13</v>
      </c>
      <c r="BY30" s="284">
        <f t="shared" si="33"/>
        <v>1869</v>
      </c>
      <c r="BZ30" s="280">
        <f t="shared" si="34"/>
        <v>0</v>
      </c>
      <c r="CA30" s="280">
        <f t="shared" si="35"/>
        <v>1670</v>
      </c>
      <c r="CB30" s="280">
        <f t="shared" si="36"/>
        <v>99</v>
      </c>
      <c r="CC30" s="280">
        <f t="shared" si="37"/>
        <v>100</v>
      </c>
      <c r="CD30" s="280">
        <f t="shared" si="38"/>
        <v>0</v>
      </c>
      <c r="CE30" s="280">
        <f t="shared" si="39"/>
        <v>0</v>
      </c>
      <c r="CF30" s="284">
        <f t="shared" si="40"/>
        <v>34</v>
      </c>
      <c r="CG30" s="280">
        <f t="shared" si="41"/>
        <v>0</v>
      </c>
      <c r="CH30" s="280">
        <f t="shared" si="42"/>
        <v>20</v>
      </c>
      <c r="CI30" s="280">
        <f t="shared" si="43"/>
        <v>1</v>
      </c>
      <c r="CJ30" s="280">
        <f t="shared" si="44"/>
        <v>0</v>
      </c>
      <c r="CK30" s="280">
        <f t="shared" si="45"/>
        <v>0</v>
      </c>
      <c r="CL30" s="280">
        <f t="shared" si="46"/>
        <v>13</v>
      </c>
      <c r="CM30" s="280">
        <f t="shared" si="47"/>
        <v>1101</v>
      </c>
      <c r="CN30" s="280">
        <f t="shared" si="48"/>
        <v>0</v>
      </c>
      <c r="CO30" s="280">
        <f t="shared" si="49"/>
        <v>1060</v>
      </c>
      <c r="CP30" s="280">
        <f t="shared" si="50"/>
        <v>6</v>
      </c>
      <c r="CQ30" s="280">
        <f t="shared" si="51"/>
        <v>33</v>
      </c>
      <c r="CR30" s="280">
        <f t="shared" si="52"/>
        <v>0</v>
      </c>
      <c r="CS30" s="280">
        <f t="shared" si="53"/>
        <v>2</v>
      </c>
      <c r="CT30" s="284">
        <f t="shared" si="54"/>
        <v>1002</v>
      </c>
      <c r="CU30" s="280">
        <f t="shared" si="55"/>
        <v>0</v>
      </c>
      <c r="CV30" s="280">
        <f t="shared" si="56"/>
        <v>988</v>
      </c>
      <c r="CW30" s="280">
        <f t="shared" si="57"/>
        <v>0</v>
      </c>
      <c r="CX30" s="280">
        <f t="shared" si="58"/>
        <v>14</v>
      </c>
      <c r="CY30" s="280">
        <f t="shared" si="59"/>
        <v>0</v>
      </c>
      <c r="CZ30" s="280">
        <f t="shared" si="60"/>
        <v>0</v>
      </c>
      <c r="DA30" s="284">
        <f t="shared" si="61"/>
        <v>99</v>
      </c>
      <c r="DB30" s="280">
        <f t="shared" si="62"/>
        <v>0</v>
      </c>
      <c r="DC30" s="280">
        <f t="shared" si="63"/>
        <v>72</v>
      </c>
      <c r="DD30" s="280">
        <f t="shared" si="64"/>
        <v>6</v>
      </c>
      <c r="DE30" s="280">
        <f t="shared" si="65"/>
        <v>19</v>
      </c>
      <c r="DF30" s="280">
        <f t="shared" si="66"/>
        <v>0</v>
      </c>
      <c r="DG30" s="280">
        <f t="shared" si="67"/>
        <v>2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169</v>
      </c>
      <c r="B31" s="283" t="s">
        <v>572</v>
      </c>
      <c r="C31" s="282" t="s">
        <v>600</v>
      </c>
      <c r="D31" s="284">
        <f t="shared" si="8"/>
        <v>4458</v>
      </c>
      <c r="E31" s="280">
        <f t="shared" si="9"/>
        <v>1602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1398</v>
      </c>
      <c r="K31" s="280">
        <v>0</v>
      </c>
      <c r="L31" s="280">
        <v>1398</v>
      </c>
      <c r="M31" s="280">
        <v>0</v>
      </c>
      <c r="N31" s="280">
        <f t="shared" si="12"/>
        <v>189</v>
      </c>
      <c r="O31" s="280">
        <v>0</v>
      </c>
      <c r="P31" s="280">
        <v>189</v>
      </c>
      <c r="Q31" s="280">
        <v>0</v>
      </c>
      <c r="R31" s="280">
        <f t="shared" si="13"/>
        <v>14</v>
      </c>
      <c r="S31" s="280">
        <v>0</v>
      </c>
      <c r="T31" s="280">
        <v>14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1</v>
      </c>
      <c r="AA31" s="280">
        <v>0</v>
      </c>
      <c r="AB31" s="280">
        <v>1</v>
      </c>
      <c r="AC31" s="280">
        <v>0</v>
      </c>
      <c r="AD31" s="280">
        <f t="shared" si="16"/>
        <v>1310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1187</v>
      </c>
      <c r="AJ31" s="280">
        <v>0</v>
      </c>
      <c r="AK31" s="280">
        <v>0</v>
      </c>
      <c r="AL31" s="280">
        <v>1187</v>
      </c>
      <c r="AM31" s="280">
        <f t="shared" si="19"/>
        <v>113</v>
      </c>
      <c r="AN31" s="280">
        <v>0</v>
      </c>
      <c r="AO31" s="280">
        <v>0</v>
      </c>
      <c r="AP31" s="280">
        <v>113</v>
      </c>
      <c r="AQ31" s="280">
        <f t="shared" si="20"/>
        <v>8</v>
      </c>
      <c r="AR31" s="280">
        <v>0</v>
      </c>
      <c r="AS31" s="280">
        <v>0</v>
      </c>
      <c r="AT31" s="280">
        <v>8</v>
      </c>
      <c r="AU31" s="280">
        <f t="shared" si="21"/>
        <v>1</v>
      </c>
      <c r="AV31" s="280">
        <v>0</v>
      </c>
      <c r="AW31" s="280">
        <v>0</v>
      </c>
      <c r="AX31" s="280">
        <v>1</v>
      </c>
      <c r="AY31" s="280">
        <f t="shared" si="22"/>
        <v>1</v>
      </c>
      <c r="AZ31" s="280">
        <v>0</v>
      </c>
      <c r="BA31" s="280">
        <v>0</v>
      </c>
      <c r="BB31" s="280">
        <v>1</v>
      </c>
      <c r="BC31" s="284">
        <f t="shared" si="23"/>
        <v>1546</v>
      </c>
      <c r="BD31" s="284">
        <f t="shared" si="24"/>
        <v>406</v>
      </c>
      <c r="BE31" s="280">
        <v>0</v>
      </c>
      <c r="BF31" s="280">
        <v>362</v>
      </c>
      <c r="BG31" s="280">
        <v>42</v>
      </c>
      <c r="BH31" s="280">
        <v>0</v>
      </c>
      <c r="BI31" s="280">
        <v>0</v>
      </c>
      <c r="BJ31" s="280">
        <v>2</v>
      </c>
      <c r="BK31" s="284">
        <f t="shared" si="25"/>
        <v>1140</v>
      </c>
      <c r="BL31" s="280">
        <v>0</v>
      </c>
      <c r="BM31" s="280">
        <v>1020</v>
      </c>
      <c r="BN31" s="280">
        <v>104</v>
      </c>
      <c r="BO31" s="280">
        <v>12</v>
      </c>
      <c r="BP31" s="280">
        <v>1</v>
      </c>
      <c r="BQ31" s="280">
        <v>3</v>
      </c>
      <c r="BR31" s="280">
        <f t="shared" si="26"/>
        <v>2008</v>
      </c>
      <c r="BS31" s="280">
        <f t="shared" si="27"/>
        <v>0</v>
      </c>
      <c r="BT31" s="280">
        <f t="shared" si="28"/>
        <v>1760</v>
      </c>
      <c r="BU31" s="280">
        <f t="shared" si="29"/>
        <v>231</v>
      </c>
      <c r="BV31" s="280">
        <f t="shared" si="30"/>
        <v>14</v>
      </c>
      <c r="BW31" s="280">
        <f t="shared" si="31"/>
        <v>0</v>
      </c>
      <c r="BX31" s="280">
        <f t="shared" si="32"/>
        <v>3</v>
      </c>
      <c r="BY31" s="284">
        <f t="shared" si="33"/>
        <v>1602</v>
      </c>
      <c r="BZ31" s="280">
        <f t="shared" si="34"/>
        <v>0</v>
      </c>
      <c r="CA31" s="280">
        <f t="shared" si="35"/>
        <v>1398</v>
      </c>
      <c r="CB31" s="280">
        <f t="shared" si="36"/>
        <v>189</v>
      </c>
      <c r="CC31" s="280">
        <f t="shared" si="37"/>
        <v>14</v>
      </c>
      <c r="CD31" s="280">
        <f t="shared" si="38"/>
        <v>0</v>
      </c>
      <c r="CE31" s="280">
        <f t="shared" si="39"/>
        <v>1</v>
      </c>
      <c r="CF31" s="284">
        <f t="shared" si="40"/>
        <v>406</v>
      </c>
      <c r="CG31" s="280">
        <f t="shared" si="41"/>
        <v>0</v>
      </c>
      <c r="CH31" s="280">
        <f t="shared" si="42"/>
        <v>362</v>
      </c>
      <c r="CI31" s="280">
        <f t="shared" si="43"/>
        <v>42</v>
      </c>
      <c r="CJ31" s="280">
        <f t="shared" si="44"/>
        <v>0</v>
      </c>
      <c r="CK31" s="280">
        <f t="shared" si="45"/>
        <v>0</v>
      </c>
      <c r="CL31" s="280">
        <f t="shared" si="46"/>
        <v>2</v>
      </c>
      <c r="CM31" s="280">
        <f t="shared" si="47"/>
        <v>2450</v>
      </c>
      <c r="CN31" s="280">
        <f t="shared" si="48"/>
        <v>0</v>
      </c>
      <c r="CO31" s="280">
        <f t="shared" si="49"/>
        <v>2207</v>
      </c>
      <c r="CP31" s="280">
        <f t="shared" si="50"/>
        <v>217</v>
      </c>
      <c r="CQ31" s="280">
        <f t="shared" si="51"/>
        <v>20</v>
      </c>
      <c r="CR31" s="280">
        <f t="shared" si="52"/>
        <v>2</v>
      </c>
      <c r="CS31" s="280">
        <f t="shared" si="53"/>
        <v>4</v>
      </c>
      <c r="CT31" s="284">
        <f t="shared" si="54"/>
        <v>1310</v>
      </c>
      <c r="CU31" s="280">
        <f t="shared" si="55"/>
        <v>0</v>
      </c>
      <c r="CV31" s="280">
        <f t="shared" si="56"/>
        <v>1187</v>
      </c>
      <c r="CW31" s="280">
        <f t="shared" si="57"/>
        <v>113</v>
      </c>
      <c r="CX31" s="280">
        <f t="shared" si="58"/>
        <v>8</v>
      </c>
      <c r="CY31" s="280">
        <f t="shared" si="59"/>
        <v>1</v>
      </c>
      <c r="CZ31" s="280">
        <f t="shared" si="60"/>
        <v>1</v>
      </c>
      <c r="DA31" s="284">
        <f t="shared" si="61"/>
        <v>1140</v>
      </c>
      <c r="DB31" s="280">
        <f t="shared" si="62"/>
        <v>0</v>
      </c>
      <c r="DC31" s="280">
        <f t="shared" si="63"/>
        <v>1020</v>
      </c>
      <c r="DD31" s="280">
        <f t="shared" si="64"/>
        <v>104</v>
      </c>
      <c r="DE31" s="280">
        <f t="shared" si="65"/>
        <v>12</v>
      </c>
      <c r="DF31" s="280">
        <f t="shared" si="66"/>
        <v>1</v>
      </c>
      <c r="DG31" s="280">
        <f t="shared" si="67"/>
        <v>3</v>
      </c>
      <c r="DH31" s="280">
        <v>0</v>
      </c>
      <c r="DI31" s="284">
        <f t="shared" si="68"/>
        <v>2</v>
      </c>
      <c r="DJ31" s="280">
        <v>0</v>
      </c>
      <c r="DK31" s="280">
        <v>0</v>
      </c>
      <c r="DL31" s="280">
        <v>0</v>
      </c>
      <c r="DM31" s="280">
        <v>2</v>
      </c>
    </row>
    <row r="32" spans="1:117" ht="12" customHeight="1">
      <c r="A32" s="282" t="s">
        <v>169</v>
      </c>
      <c r="B32" s="283" t="s">
        <v>573</v>
      </c>
      <c r="C32" s="282" t="s">
        <v>601</v>
      </c>
      <c r="D32" s="284">
        <f t="shared" si="8"/>
        <v>964</v>
      </c>
      <c r="E32" s="280">
        <f t="shared" si="9"/>
        <v>618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363</v>
      </c>
      <c r="K32" s="280">
        <v>0</v>
      </c>
      <c r="L32" s="280">
        <v>363</v>
      </c>
      <c r="M32" s="280">
        <v>0</v>
      </c>
      <c r="N32" s="280">
        <f t="shared" si="12"/>
        <v>63</v>
      </c>
      <c r="O32" s="280">
        <v>0</v>
      </c>
      <c r="P32" s="280">
        <v>63</v>
      </c>
      <c r="Q32" s="280">
        <v>0</v>
      </c>
      <c r="R32" s="280">
        <f t="shared" si="13"/>
        <v>105</v>
      </c>
      <c r="S32" s="280">
        <v>0</v>
      </c>
      <c r="T32" s="280">
        <v>105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87</v>
      </c>
      <c r="AA32" s="280">
        <v>0</v>
      </c>
      <c r="AB32" s="280">
        <v>87</v>
      </c>
      <c r="AC32" s="280">
        <v>0</v>
      </c>
      <c r="AD32" s="280">
        <f t="shared" si="16"/>
        <v>346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311</v>
      </c>
      <c r="AJ32" s="280">
        <v>0</v>
      </c>
      <c r="AK32" s="280">
        <v>0</v>
      </c>
      <c r="AL32" s="280">
        <v>311</v>
      </c>
      <c r="AM32" s="280">
        <f t="shared" si="19"/>
        <v>35</v>
      </c>
      <c r="AN32" s="280">
        <v>0</v>
      </c>
      <c r="AO32" s="280">
        <v>0</v>
      </c>
      <c r="AP32" s="280">
        <v>35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0</v>
      </c>
      <c r="BD32" s="284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4">
        <f t="shared" si="25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26"/>
        <v>618</v>
      </c>
      <c r="BS32" s="280">
        <f t="shared" si="27"/>
        <v>0</v>
      </c>
      <c r="BT32" s="280">
        <f t="shared" si="28"/>
        <v>363</v>
      </c>
      <c r="BU32" s="280">
        <f t="shared" si="29"/>
        <v>63</v>
      </c>
      <c r="BV32" s="280">
        <f t="shared" si="30"/>
        <v>105</v>
      </c>
      <c r="BW32" s="280">
        <f t="shared" si="31"/>
        <v>0</v>
      </c>
      <c r="BX32" s="280">
        <f t="shared" si="32"/>
        <v>87</v>
      </c>
      <c r="BY32" s="284">
        <f t="shared" si="33"/>
        <v>618</v>
      </c>
      <c r="BZ32" s="280">
        <f t="shared" si="34"/>
        <v>0</v>
      </c>
      <c r="CA32" s="280">
        <f t="shared" si="35"/>
        <v>363</v>
      </c>
      <c r="CB32" s="280">
        <f t="shared" si="36"/>
        <v>63</v>
      </c>
      <c r="CC32" s="280">
        <f t="shared" si="37"/>
        <v>105</v>
      </c>
      <c r="CD32" s="280">
        <f t="shared" si="38"/>
        <v>0</v>
      </c>
      <c r="CE32" s="280">
        <f t="shared" si="39"/>
        <v>87</v>
      </c>
      <c r="CF32" s="284">
        <f t="shared" si="40"/>
        <v>0</v>
      </c>
      <c r="CG32" s="280">
        <f t="shared" si="41"/>
        <v>0</v>
      </c>
      <c r="CH32" s="280">
        <f t="shared" si="42"/>
        <v>0</v>
      </c>
      <c r="CI32" s="280">
        <f t="shared" si="43"/>
        <v>0</v>
      </c>
      <c r="CJ32" s="280">
        <f t="shared" si="44"/>
        <v>0</v>
      </c>
      <c r="CK32" s="280">
        <f t="shared" si="45"/>
        <v>0</v>
      </c>
      <c r="CL32" s="280">
        <f t="shared" si="46"/>
        <v>0</v>
      </c>
      <c r="CM32" s="280">
        <f t="shared" si="47"/>
        <v>346</v>
      </c>
      <c r="CN32" s="280">
        <f t="shared" si="48"/>
        <v>0</v>
      </c>
      <c r="CO32" s="280">
        <f t="shared" si="49"/>
        <v>311</v>
      </c>
      <c r="CP32" s="280">
        <f t="shared" si="50"/>
        <v>35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346</v>
      </c>
      <c r="CU32" s="280">
        <f t="shared" si="55"/>
        <v>0</v>
      </c>
      <c r="CV32" s="280">
        <f t="shared" si="56"/>
        <v>311</v>
      </c>
      <c r="CW32" s="280">
        <f t="shared" si="57"/>
        <v>35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0</v>
      </c>
      <c r="DB32" s="280">
        <f t="shared" si="62"/>
        <v>0</v>
      </c>
      <c r="DC32" s="280">
        <f t="shared" si="63"/>
        <v>0</v>
      </c>
      <c r="DD32" s="280">
        <f t="shared" si="64"/>
        <v>0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169</v>
      </c>
      <c r="B33" s="283" t="s">
        <v>574</v>
      </c>
      <c r="C33" s="282" t="s">
        <v>602</v>
      </c>
      <c r="D33" s="284">
        <f t="shared" si="8"/>
        <v>12131</v>
      </c>
      <c r="E33" s="280">
        <f t="shared" si="9"/>
        <v>5933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5452</v>
      </c>
      <c r="K33" s="280">
        <v>0</v>
      </c>
      <c r="L33" s="280">
        <v>5452</v>
      </c>
      <c r="M33" s="280">
        <v>0</v>
      </c>
      <c r="N33" s="280">
        <f t="shared" si="12"/>
        <v>391</v>
      </c>
      <c r="O33" s="280">
        <v>0</v>
      </c>
      <c r="P33" s="280">
        <v>391</v>
      </c>
      <c r="Q33" s="280">
        <v>0</v>
      </c>
      <c r="R33" s="280">
        <f t="shared" si="13"/>
        <v>0</v>
      </c>
      <c r="S33" s="280">
        <v>0</v>
      </c>
      <c r="T33" s="280">
        <v>0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90</v>
      </c>
      <c r="AA33" s="280">
        <v>90</v>
      </c>
      <c r="AB33" s="280">
        <v>0</v>
      </c>
      <c r="AC33" s="280">
        <v>0</v>
      </c>
      <c r="AD33" s="280">
        <f t="shared" si="16"/>
        <v>5192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4855</v>
      </c>
      <c r="AJ33" s="280">
        <v>0</v>
      </c>
      <c r="AK33" s="280">
        <v>0</v>
      </c>
      <c r="AL33" s="280">
        <v>4855</v>
      </c>
      <c r="AM33" s="280">
        <f t="shared" si="19"/>
        <v>337</v>
      </c>
      <c r="AN33" s="280">
        <v>0</v>
      </c>
      <c r="AO33" s="280">
        <v>0</v>
      </c>
      <c r="AP33" s="280">
        <v>337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1006</v>
      </c>
      <c r="BD33" s="284">
        <f t="shared" si="24"/>
        <v>688</v>
      </c>
      <c r="BE33" s="280">
        <v>0</v>
      </c>
      <c r="BF33" s="280">
        <v>35</v>
      </c>
      <c r="BG33" s="280">
        <v>86</v>
      </c>
      <c r="BH33" s="280">
        <v>0</v>
      </c>
      <c r="BI33" s="280">
        <v>0</v>
      </c>
      <c r="BJ33" s="280">
        <v>567</v>
      </c>
      <c r="BK33" s="284">
        <f t="shared" si="25"/>
        <v>318</v>
      </c>
      <c r="BL33" s="280">
        <v>0</v>
      </c>
      <c r="BM33" s="280">
        <v>225</v>
      </c>
      <c r="BN33" s="280">
        <v>10</v>
      </c>
      <c r="BO33" s="280">
        <v>72</v>
      </c>
      <c r="BP33" s="280">
        <v>0</v>
      </c>
      <c r="BQ33" s="280">
        <v>11</v>
      </c>
      <c r="BR33" s="280">
        <f t="shared" si="26"/>
        <v>6621</v>
      </c>
      <c r="BS33" s="280">
        <f t="shared" si="27"/>
        <v>0</v>
      </c>
      <c r="BT33" s="280">
        <f t="shared" si="28"/>
        <v>5487</v>
      </c>
      <c r="BU33" s="280">
        <f t="shared" si="29"/>
        <v>477</v>
      </c>
      <c r="BV33" s="280">
        <f t="shared" si="30"/>
        <v>0</v>
      </c>
      <c r="BW33" s="280">
        <f t="shared" si="31"/>
        <v>0</v>
      </c>
      <c r="BX33" s="280">
        <f t="shared" si="32"/>
        <v>657</v>
      </c>
      <c r="BY33" s="284">
        <f t="shared" si="33"/>
        <v>5933</v>
      </c>
      <c r="BZ33" s="280">
        <f t="shared" si="34"/>
        <v>0</v>
      </c>
      <c r="CA33" s="280">
        <f t="shared" si="35"/>
        <v>5452</v>
      </c>
      <c r="CB33" s="280">
        <f t="shared" si="36"/>
        <v>391</v>
      </c>
      <c r="CC33" s="280">
        <f t="shared" si="37"/>
        <v>0</v>
      </c>
      <c r="CD33" s="280">
        <f t="shared" si="38"/>
        <v>0</v>
      </c>
      <c r="CE33" s="280">
        <f t="shared" si="39"/>
        <v>90</v>
      </c>
      <c r="CF33" s="284">
        <f t="shared" si="40"/>
        <v>688</v>
      </c>
      <c r="CG33" s="280">
        <f t="shared" si="41"/>
        <v>0</v>
      </c>
      <c r="CH33" s="280">
        <f t="shared" si="42"/>
        <v>35</v>
      </c>
      <c r="CI33" s="280">
        <f t="shared" si="43"/>
        <v>86</v>
      </c>
      <c r="CJ33" s="280">
        <f t="shared" si="44"/>
        <v>0</v>
      </c>
      <c r="CK33" s="280">
        <f t="shared" si="45"/>
        <v>0</v>
      </c>
      <c r="CL33" s="280">
        <f t="shared" si="46"/>
        <v>567</v>
      </c>
      <c r="CM33" s="280">
        <f t="shared" si="47"/>
        <v>5510</v>
      </c>
      <c r="CN33" s="280">
        <f t="shared" si="48"/>
        <v>0</v>
      </c>
      <c r="CO33" s="280">
        <f t="shared" si="49"/>
        <v>5080</v>
      </c>
      <c r="CP33" s="280">
        <f t="shared" si="50"/>
        <v>347</v>
      </c>
      <c r="CQ33" s="280">
        <f t="shared" si="51"/>
        <v>72</v>
      </c>
      <c r="CR33" s="280">
        <f t="shared" si="52"/>
        <v>0</v>
      </c>
      <c r="CS33" s="280">
        <f t="shared" si="53"/>
        <v>11</v>
      </c>
      <c r="CT33" s="284">
        <f t="shared" si="54"/>
        <v>5192</v>
      </c>
      <c r="CU33" s="280">
        <f t="shared" si="55"/>
        <v>0</v>
      </c>
      <c r="CV33" s="280">
        <f t="shared" si="56"/>
        <v>4855</v>
      </c>
      <c r="CW33" s="280">
        <f t="shared" si="57"/>
        <v>337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318</v>
      </c>
      <c r="DB33" s="280">
        <f t="shared" si="62"/>
        <v>0</v>
      </c>
      <c r="DC33" s="280">
        <f t="shared" si="63"/>
        <v>225</v>
      </c>
      <c r="DD33" s="280">
        <f t="shared" si="64"/>
        <v>10</v>
      </c>
      <c r="DE33" s="280">
        <f t="shared" si="65"/>
        <v>72</v>
      </c>
      <c r="DF33" s="280">
        <f t="shared" si="66"/>
        <v>0</v>
      </c>
      <c r="DG33" s="280">
        <f t="shared" si="67"/>
        <v>11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169</v>
      </c>
      <c r="B34" s="283" t="s">
        <v>575</v>
      </c>
      <c r="C34" s="282" t="s">
        <v>603</v>
      </c>
      <c r="D34" s="284">
        <f t="shared" si="8"/>
        <v>327</v>
      </c>
      <c r="E34" s="280">
        <f t="shared" si="9"/>
        <v>317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132</v>
      </c>
      <c r="K34" s="280">
        <v>0</v>
      </c>
      <c r="L34" s="280">
        <v>132</v>
      </c>
      <c r="M34" s="280">
        <v>0</v>
      </c>
      <c r="N34" s="280">
        <f t="shared" si="12"/>
        <v>0</v>
      </c>
      <c r="O34" s="280">
        <v>0</v>
      </c>
      <c r="P34" s="280">
        <v>0</v>
      </c>
      <c r="Q34" s="280">
        <v>0</v>
      </c>
      <c r="R34" s="280">
        <f t="shared" si="13"/>
        <v>59</v>
      </c>
      <c r="S34" s="280">
        <v>0</v>
      </c>
      <c r="T34" s="280">
        <v>59</v>
      </c>
      <c r="U34" s="280">
        <v>0</v>
      </c>
      <c r="V34" s="280">
        <f t="shared" si="14"/>
        <v>50</v>
      </c>
      <c r="W34" s="280">
        <v>50</v>
      </c>
      <c r="X34" s="280">
        <v>0</v>
      </c>
      <c r="Y34" s="280">
        <v>0</v>
      </c>
      <c r="Z34" s="280">
        <f t="shared" si="15"/>
        <v>76</v>
      </c>
      <c r="AA34" s="280">
        <v>0</v>
      </c>
      <c r="AB34" s="280">
        <v>76</v>
      </c>
      <c r="AC34" s="280">
        <v>0</v>
      </c>
      <c r="AD34" s="280">
        <f t="shared" si="16"/>
        <v>10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7</v>
      </c>
      <c r="AJ34" s="280">
        <v>0</v>
      </c>
      <c r="AK34" s="280">
        <v>7</v>
      </c>
      <c r="AL34" s="280">
        <v>0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3</v>
      </c>
      <c r="AR34" s="280">
        <v>0</v>
      </c>
      <c r="AS34" s="280">
        <v>3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0</v>
      </c>
      <c r="BD34" s="284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4">
        <f t="shared" si="25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26"/>
        <v>317</v>
      </c>
      <c r="BS34" s="280">
        <f t="shared" si="27"/>
        <v>0</v>
      </c>
      <c r="BT34" s="280">
        <f t="shared" si="28"/>
        <v>132</v>
      </c>
      <c r="BU34" s="280">
        <f t="shared" si="29"/>
        <v>0</v>
      </c>
      <c r="BV34" s="280">
        <f t="shared" si="30"/>
        <v>59</v>
      </c>
      <c r="BW34" s="280">
        <f t="shared" si="31"/>
        <v>50</v>
      </c>
      <c r="BX34" s="280">
        <f t="shared" si="32"/>
        <v>76</v>
      </c>
      <c r="BY34" s="284">
        <f t="shared" si="33"/>
        <v>317</v>
      </c>
      <c r="BZ34" s="280">
        <f t="shared" si="34"/>
        <v>0</v>
      </c>
      <c r="CA34" s="280">
        <f t="shared" si="35"/>
        <v>132</v>
      </c>
      <c r="CB34" s="280">
        <f t="shared" si="36"/>
        <v>0</v>
      </c>
      <c r="CC34" s="280">
        <f t="shared" si="37"/>
        <v>59</v>
      </c>
      <c r="CD34" s="280">
        <f t="shared" si="38"/>
        <v>50</v>
      </c>
      <c r="CE34" s="280">
        <f t="shared" si="39"/>
        <v>76</v>
      </c>
      <c r="CF34" s="284">
        <f t="shared" si="40"/>
        <v>0</v>
      </c>
      <c r="CG34" s="280">
        <f t="shared" si="41"/>
        <v>0</v>
      </c>
      <c r="CH34" s="280">
        <f t="shared" si="42"/>
        <v>0</v>
      </c>
      <c r="CI34" s="280">
        <f t="shared" si="43"/>
        <v>0</v>
      </c>
      <c r="CJ34" s="280">
        <f t="shared" si="44"/>
        <v>0</v>
      </c>
      <c r="CK34" s="280">
        <f t="shared" si="45"/>
        <v>0</v>
      </c>
      <c r="CL34" s="280">
        <f t="shared" si="46"/>
        <v>0</v>
      </c>
      <c r="CM34" s="280">
        <f t="shared" si="47"/>
        <v>10</v>
      </c>
      <c r="CN34" s="280">
        <f t="shared" si="48"/>
        <v>0</v>
      </c>
      <c r="CO34" s="280">
        <f t="shared" si="49"/>
        <v>7</v>
      </c>
      <c r="CP34" s="280">
        <f t="shared" si="50"/>
        <v>0</v>
      </c>
      <c r="CQ34" s="280">
        <f t="shared" si="51"/>
        <v>3</v>
      </c>
      <c r="CR34" s="280">
        <f t="shared" si="52"/>
        <v>0</v>
      </c>
      <c r="CS34" s="280">
        <f t="shared" si="53"/>
        <v>0</v>
      </c>
      <c r="CT34" s="284">
        <f t="shared" si="54"/>
        <v>10</v>
      </c>
      <c r="CU34" s="280">
        <f t="shared" si="55"/>
        <v>0</v>
      </c>
      <c r="CV34" s="280">
        <f t="shared" si="56"/>
        <v>7</v>
      </c>
      <c r="CW34" s="280">
        <f t="shared" si="57"/>
        <v>0</v>
      </c>
      <c r="CX34" s="280">
        <f t="shared" si="58"/>
        <v>3</v>
      </c>
      <c r="CY34" s="280">
        <f t="shared" si="59"/>
        <v>0</v>
      </c>
      <c r="CZ34" s="280">
        <f t="shared" si="60"/>
        <v>0</v>
      </c>
      <c r="DA34" s="284">
        <f t="shared" si="61"/>
        <v>0</v>
      </c>
      <c r="DB34" s="280">
        <f t="shared" si="62"/>
        <v>0</v>
      </c>
      <c r="DC34" s="280">
        <f t="shared" si="63"/>
        <v>0</v>
      </c>
      <c r="DD34" s="280">
        <f t="shared" si="64"/>
        <v>0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169</v>
      </c>
      <c r="B35" s="283" t="s">
        <v>576</v>
      </c>
      <c r="C35" s="282" t="s">
        <v>604</v>
      </c>
      <c r="D35" s="284">
        <f t="shared" si="8"/>
        <v>299</v>
      </c>
      <c r="E35" s="280">
        <f t="shared" si="9"/>
        <v>299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197</v>
      </c>
      <c r="K35" s="280">
        <v>0</v>
      </c>
      <c r="L35" s="280">
        <v>197</v>
      </c>
      <c r="M35" s="280">
        <v>0</v>
      </c>
      <c r="N35" s="280">
        <f t="shared" si="12"/>
        <v>0</v>
      </c>
      <c r="O35" s="280">
        <v>0</v>
      </c>
      <c r="P35" s="280">
        <v>0</v>
      </c>
      <c r="Q35" s="280">
        <v>0</v>
      </c>
      <c r="R35" s="280">
        <f t="shared" si="13"/>
        <v>54</v>
      </c>
      <c r="S35" s="280">
        <v>0</v>
      </c>
      <c r="T35" s="280">
        <v>54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48</v>
      </c>
      <c r="AA35" s="280">
        <v>0</v>
      </c>
      <c r="AB35" s="280">
        <v>48</v>
      </c>
      <c r="AC35" s="280">
        <v>0</v>
      </c>
      <c r="AD35" s="280">
        <f t="shared" si="16"/>
        <v>0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0</v>
      </c>
      <c r="BD35" s="284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26"/>
        <v>299</v>
      </c>
      <c r="BS35" s="280">
        <f t="shared" si="27"/>
        <v>0</v>
      </c>
      <c r="BT35" s="280">
        <f t="shared" si="28"/>
        <v>197</v>
      </c>
      <c r="BU35" s="280">
        <f t="shared" si="29"/>
        <v>0</v>
      </c>
      <c r="BV35" s="280">
        <f t="shared" si="30"/>
        <v>54</v>
      </c>
      <c r="BW35" s="280">
        <f t="shared" si="31"/>
        <v>0</v>
      </c>
      <c r="BX35" s="280">
        <f t="shared" si="32"/>
        <v>48</v>
      </c>
      <c r="BY35" s="284">
        <f t="shared" si="33"/>
        <v>299</v>
      </c>
      <c r="BZ35" s="280">
        <f t="shared" si="34"/>
        <v>0</v>
      </c>
      <c r="CA35" s="280">
        <f t="shared" si="35"/>
        <v>197</v>
      </c>
      <c r="CB35" s="280">
        <f t="shared" si="36"/>
        <v>0</v>
      </c>
      <c r="CC35" s="280">
        <f t="shared" si="37"/>
        <v>54</v>
      </c>
      <c r="CD35" s="280">
        <f t="shared" si="38"/>
        <v>0</v>
      </c>
      <c r="CE35" s="280">
        <f t="shared" si="39"/>
        <v>48</v>
      </c>
      <c r="CF35" s="284">
        <f t="shared" si="40"/>
        <v>0</v>
      </c>
      <c r="CG35" s="280">
        <f t="shared" si="41"/>
        <v>0</v>
      </c>
      <c r="CH35" s="280">
        <f t="shared" si="42"/>
        <v>0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0</v>
      </c>
      <c r="CN35" s="280">
        <f t="shared" si="48"/>
        <v>0</v>
      </c>
      <c r="CO35" s="280">
        <f t="shared" si="49"/>
        <v>0</v>
      </c>
      <c r="CP35" s="280">
        <f t="shared" si="50"/>
        <v>0</v>
      </c>
      <c r="CQ35" s="280">
        <f t="shared" si="51"/>
        <v>0</v>
      </c>
      <c r="CR35" s="280">
        <f t="shared" si="52"/>
        <v>0</v>
      </c>
      <c r="CS35" s="280">
        <f t="shared" si="53"/>
        <v>0</v>
      </c>
      <c r="CT35" s="284">
        <f t="shared" si="54"/>
        <v>0</v>
      </c>
      <c r="CU35" s="280">
        <f t="shared" si="55"/>
        <v>0</v>
      </c>
      <c r="CV35" s="280">
        <f t="shared" si="56"/>
        <v>0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0</v>
      </c>
      <c r="DB35" s="280">
        <f t="shared" si="62"/>
        <v>0</v>
      </c>
      <c r="DC35" s="280">
        <f t="shared" si="63"/>
        <v>0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1</v>
      </c>
      <c r="DJ35" s="280">
        <v>0</v>
      </c>
      <c r="DK35" s="280">
        <v>1</v>
      </c>
      <c r="DL35" s="280">
        <v>0</v>
      </c>
      <c r="DM35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AI7">SUM(D8:D35)</f>
        <v>309387</v>
      </c>
      <c r="E7" s="280">
        <f t="shared" si="0"/>
        <v>253491</v>
      </c>
      <c r="F7" s="280">
        <f t="shared" si="0"/>
        <v>232015</v>
      </c>
      <c r="G7" s="280">
        <f t="shared" si="0"/>
        <v>0</v>
      </c>
      <c r="H7" s="280">
        <f t="shared" si="0"/>
        <v>230419</v>
      </c>
      <c r="I7" s="280">
        <f t="shared" si="0"/>
        <v>798</v>
      </c>
      <c r="J7" s="280">
        <f t="shared" si="0"/>
        <v>52</v>
      </c>
      <c r="K7" s="280">
        <f t="shared" si="0"/>
        <v>1</v>
      </c>
      <c r="L7" s="280">
        <f t="shared" si="0"/>
        <v>745</v>
      </c>
      <c r="M7" s="280">
        <f t="shared" si="0"/>
        <v>21476</v>
      </c>
      <c r="N7" s="280">
        <f t="shared" si="0"/>
        <v>0</v>
      </c>
      <c r="O7" s="280">
        <f t="shared" si="0"/>
        <v>20955</v>
      </c>
      <c r="P7" s="280">
        <f t="shared" si="0"/>
        <v>157</v>
      </c>
      <c r="Q7" s="280">
        <f t="shared" si="0"/>
        <v>0</v>
      </c>
      <c r="R7" s="280">
        <f t="shared" si="0"/>
        <v>0</v>
      </c>
      <c r="S7" s="280">
        <f t="shared" si="0"/>
        <v>364</v>
      </c>
      <c r="T7" s="280">
        <f t="shared" si="0"/>
        <v>22548</v>
      </c>
      <c r="U7" s="280">
        <f t="shared" si="0"/>
        <v>19030</v>
      </c>
      <c r="V7" s="280">
        <f t="shared" si="0"/>
        <v>0</v>
      </c>
      <c r="W7" s="280">
        <f t="shared" si="0"/>
        <v>112</v>
      </c>
      <c r="X7" s="280">
        <f t="shared" si="0"/>
        <v>11455</v>
      </c>
      <c r="Y7" s="280">
        <f t="shared" si="0"/>
        <v>5624</v>
      </c>
      <c r="Z7" s="280">
        <f t="shared" si="0"/>
        <v>23</v>
      </c>
      <c r="AA7" s="280">
        <f t="shared" si="0"/>
        <v>1816</v>
      </c>
      <c r="AB7" s="280">
        <f t="shared" si="0"/>
        <v>3518</v>
      </c>
      <c r="AC7" s="280">
        <f t="shared" si="0"/>
        <v>0</v>
      </c>
      <c r="AD7" s="280">
        <f t="shared" si="0"/>
        <v>0</v>
      </c>
      <c r="AE7" s="280">
        <f t="shared" si="0"/>
        <v>1661</v>
      </c>
      <c r="AF7" s="280">
        <f t="shared" si="0"/>
        <v>295</v>
      </c>
      <c r="AG7" s="280">
        <f t="shared" si="0"/>
        <v>0</v>
      </c>
      <c r="AH7" s="280">
        <f t="shared" si="0"/>
        <v>1562</v>
      </c>
      <c r="AI7" s="280">
        <f t="shared" si="0"/>
        <v>161</v>
      </c>
      <c r="AJ7" s="280">
        <f aca="true" t="shared" si="1" ref="AJ7:BO7">SUM(AJ8:AJ35)</f>
        <v>141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89</v>
      </c>
      <c r="AO7" s="280">
        <f t="shared" si="1"/>
        <v>50</v>
      </c>
      <c r="AP7" s="280">
        <f t="shared" si="1"/>
        <v>2</v>
      </c>
      <c r="AQ7" s="280">
        <f t="shared" si="1"/>
        <v>20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20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1805</v>
      </c>
      <c r="CC7" s="280">
        <f t="shared" si="2"/>
        <v>1616</v>
      </c>
      <c r="CD7" s="280">
        <f t="shared" si="2"/>
        <v>0</v>
      </c>
      <c r="CE7" s="280">
        <f t="shared" si="2"/>
        <v>1611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5</v>
      </c>
      <c r="CJ7" s="280">
        <f t="shared" si="2"/>
        <v>189</v>
      </c>
      <c r="CK7" s="280">
        <f t="shared" si="2"/>
        <v>0</v>
      </c>
      <c r="CL7" s="280">
        <f t="shared" si="2"/>
        <v>189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20092</v>
      </c>
      <c r="CR7" s="280">
        <f t="shared" si="2"/>
        <v>18722</v>
      </c>
      <c r="CS7" s="280">
        <f t="shared" si="2"/>
        <v>0</v>
      </c>
      <c r="CT7" s="280">
        <f t="shared" si="2"/>
        <v>0</v>
      </c>
      <c r="CU7" s="280">
        <f t="shared" si="2"/>
        <v>3293</v>
      </c>
      <c r="CV7" s="280">
        <f aca="true" t="shared" si="3" ref="CV7:EA7">SUM(CV8:CV35)</f>
        <v>14900</v>
      </c>
      <c r="CW7" s="280">
        <f t="shared" si="3"/>
        <v>77</v>
      </c>
      <c r="CX7" s="280">
        <f t="shared" si="3"/>
        <v>452</v>
      </c>
      <c r="CY7" s="280">
        <f t="shared" si="3"/>
        <v>1370</v>
      </c>
      <c r="CZ7" s="280">
        <f t="shared" si="3"/>
        <v>0</v>
      </c>
      <c r="DA7" s="280">
        <f t="shared" si="3"/>
        <v>0</v>
      </c>
      <c r="DB7" s="280">
        <f t="shared" si="3"/>
        <v>591</v>
      </c>
      <c r="DC7" s="280">
        <f t="shared" si="3"/>
        <v>287</v>
      </c>
      <c r="DD7" s="280">
        <f t="shared" si="3"/>
        <v>1</v>
      </c>
      <c r="DE7" s="280">
        <f t="shared" si="3"/>
        <v>491</v>
      </c>
      <c r="DF7" s="280">
        <f t="shared" si="3"/>
        <v>232</v>
      </c>
      <c r="DG7" s="280">
        <f t="shared" si="3"/>
        <v>220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18</v>
      </c>
      <c r="DM7" s="280">
        <f t="shared" si="3"/>
        <v>202</v>
      </c>
      <c r="DN7" s="280">
        <f t="shared" si="3"/>
        <v>12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12</v>
      </c>
      <c r="DT7" s="280">
        <f t="shared" si="3"/>
        <v>0</v>
      </c>
      <c r="DU7" s="280">
        <f t="shared" si="3"/>
        <v>10797</v>
      </c>
      <c r="DV7" s="280">
        <f t="shared" si="3"/>
        <v>8751</v>
      </c>
      <c r="DW7" s="280">
        <f t="shared" si="3"/>
        <v>1509</v>
      </c>
      <c r="DX7" s="280">
        <f t="shared" si="3"/>
        <v>537</v>
      </c>
      <c r="DY7" s="280">
        <f t="shared" si="3"/>
        <v>0</v>
      </c>
      <c r="DZ7" s="280">
        <f t="shared" si="3"/>
        <v>261</v>
      </c>
      <c r="EA7" s="280">
        <f t="shared" si="3"/>
        <v>14</v>
      </c>
      <c r="EB7" s="280">
        <f aca="true" t="shared" si="4" ref="EB7:EN7">SUM(EB8:EB35)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14</v>
      </c>
      <c r="EH7" s="280">
        <f t="shared" si="4"/>
        <v>247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247</v>
      </c>
    </row>
    <row r="8" spans="1:144" ht="12" customHeight="1">
      <c r="A8" s="282" t="s">
        <v>169</v>
      </c>
      <c r="B8" s="283" t="s">
        <v>549</v>
      </c>
      <c r="C8" s="282" t="s">
        <v>577</v>
      </c>
      <c r="D8" s="280">
        <f>SUM(E8,T8,AI8,AX8,BM8,CB8,CQ8,DF8,DU8,DZ8)</f>
        <v>82536</v>
      </c>
      <c r="E8" s="280">
        <f>SUM(F8,M8)</f>
        <v>66856</v>
      </c>
      <c r="F8" s="280">
        <f>SUM(G8:L8)</f>
        <v>64463</v>
      </c>
      <c r="G8" s="280">
        <v>0</v>
      </c>
      <c r="H8" s="280">
        <v>64463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2393</v>
      </c>
      <c r="N8" s="280">
        <v>0</v>
      </c>
      <c r="O8" s="280">
        <v>2393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14169</v>
      </c>
      <c r="U8" s="280">
        <f>SUM(V8:AA8)</f>
        <v>12450</v>
      </c>
      <c r="V8" s="280">
        <v>0</v>
      </c>
      <c r="W8" s="280">
        <v>0</v>
      </c>
      <c r="X8" s="280">
        <v>6924</v>
      </c>
      <c r="Y8" s="280">
        <v>5526</v>
      </c>
      <c r="Z8" s="280">
        <v>0</v>
      </c>
      <c r="AA8" s="280">
        <v>0</v>
      </c>
      <c r="AB8" s="280">
        <f>SUM(AC8:AH8)</f>
        <v>1719</v>
      </c>
      <c r="AC8" s="280">
        <v>0</v>
      </c>
      <c r="AD8" s="280">
        <v>0</v>
      </c>
      <c r="AE8" s="280">
        <v>1424</v>
      </c>
      <c r="AF8" s="280">
        <v>295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0</v>
      </c>
      <c r="CR8" s="280">
        <f>SUM(CS8:CX8)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1511</v>
      </c>
      <c r="DV8" s="280">
        <v>6</v>
      </c>
      <c r="DW8" s="280">
        <v>1505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169</v>
      </c>
      <c r="B9" s="283" t="s">
        <v>550</v>
      </c>
      <c r="C9" s="282" t="s">
        <v>578</v>
      </c>
      <c r="D9" s="280">
        <f aca="true" t="shared" si="5" ref="D9:D35">SUM(E9,T9,AI9,AX9,BM9,CB9,CQ9,DF9,DU9,DZ9)</f>
        <v>21738</v>
      </c>
      <c r="E9" s="280">
        <f aca="true" t="shared" si="6" ref="E9:E35">SUM(F9,M9)</f>
        <v>19799</v>
      </c>
      <c r="F9" s="280">
        <f aca="true" t="shared" si="7" ref="F9:F35">SUM(G9:L9)</f>
        <v>17223</v>
      </c>
      <c r="G9" s="280">
        <v>0</v>
      </c>
      <c r="H9" s="280">
        <v>17208</v>
      </c>
      <c r="I9" s="280">
        <v>0</v>
      </c>
      <c r="J9" s="280">
        <v>0</v>
      </c>
      <c r="K9" s="280">
        <v>0</v>
      </c>
      <c r="L9" s="280">
        <v>15</v>
      </c>
      <c r="M9" s="280">
        <f aca="true" t="shared" si="8" ref="M9:M35">SUM(N9:S9)</f>
        <v>2576</v>
      </c>
      <c r="N9" s="280">
        <v>0</v>
      </c>
      <c r="O9" s="280">
        <v>2226</v>
      </c>
      <c r="P9" s="280">
        <v>0</v>
      </c>
      <c r="Q9" s="280">
        <v>0</v>
      </c>
      <c r="R9" s="280">
        <v>0</v>
      </c>
      <c r="S9" s="280">
        <v>350</v>
      </c>
      <c r="T9" s="280">
        <f aca="true" t="shared" si="9" ref="T9:T35">SUM(U9,AB9)</f>
        <v>0</v>
      </c>
      <c r="U9" s="280">
        <f aca="true" t="shared" si="10" ref="U9:U35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35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35">SUM(AJ9,AQ9)</f>
        <v>0</v>
      </c>
      <c r="AJ9" s="280">
        <f aca="true" t="shared" si="13" ref="AJ9:AJ35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5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5">SUM(AY9,BF9)</f>
        <v>0</v>
      </c>
      <c r="AY9" s="280">
        <f aca="true" t="shared" si="16" ref="AY9:AY35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5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5">SUM(BN9,BU9)</f>
        <v>0</v>
      </c>
      <c r="BN9" s="280">
        <f aca="true" t="shared" si="19" ref="BN9:BN35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5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5">SUM(CC9,CJ9)</f>
        <v>0</v>
      </c>
      <c r="CC9" s="280">
        <f aca="true" t="shared" si="22" ref="CC9:CC35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5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5">SUM(CR9,CY9)</f>
        <v>1809</v>
      </c>
      <c r="CR9" s="280">
        <f aca="true" t="shared" si="25" ref="CR9:CR35">SUM(CS9:CX9)</f>
        <v>1382</v>
      </c>
      <c r="CS9" s="280">
        <v>0</v>
      </c>
      <c r="CT9" s="280">
        <v>0</v>
      </c>
      <c r="CU9" s="280">
        <v>607</v>
      </c>
      <c r="CV9" s="280">
        <v>754</v>
      </c>
      <c r="CW9" s="280">
        <v>0</v>
      </c>
      <c r="CX9" s="280">
        <v>21</v>
      </c>
      <c r="CY9" s="280">
        <f aca="true" t="shared" si="26" ref="CY9:CY35">SUM(CZ9:DE9)</f>
        <v>427</v>
      </c>
      <c r="CZ9" s="280">
        <v>0</v>
      </c>
      <c r="DA9" s="280">
        <v>0</v>
      </c>
      <c r="DB9" s="280">
        <v>152</v>
      </c>
      <c r="DC9" s="280">
        <v>3</v>
      </c>
      <c r="DD9" s="280">
        <v>0</v>
      </c>
      <c r="DE9" s="280">
        <v>272</v>
      </c>
      <c r="DF9" s="280">
        <f aca="true" t="shared" si="27" ref="DF9:DF35">SUM(DG9,DN9)</f>
        <v>0</v>
      </c>
      <c r="DG9" s="280">
        <f aca="true" t="shared" si="28" ref="DG9:DG35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5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5">SUM(DV9:DY9)</f>
        <v>130</v>
      </c>
      <c r="DV9" s="280">
        <v>0</v>
      </c>
      <c r="DW9" s="280">
        <v>0</v>
      </c>
      <c r="DX9" s="280">
        <v>130</v>
      </c>
      <c r="DY9" s="280">
        <v>0</v>
      </c>
      <c r="DZ9" s="280">
        <f aca="true" t="shared" si="31" ref="DZ9:DZ35">SUM(EA9,EH9)</f>
        <v>0</v>
      </c>
      <c r="EA9" s="280">
        <f aca="true" t="shared" si="32" ref="EA9:EA35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5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169</v>
      </c>
      <c r="B10" s="283" t="s">
        <v>551</v>
      </c>
      <c r="C10" s="282" t="s">
        <v>579</v>
      </c>
      <c r="D10" s="280">
        <f t="shared" si="5"/>
        <v>12026</v>
      </c>
      <c r="E10" s="280">
        <f t="shared" si="6"/>
        <v>9403</v>
      </c>
      <c r="F10" s="280">
        <f t="shared" si="7"/>
        <v>6500</v>
      </c>
      <c r="G10" s="280">
        <v>0</v>
      </c>
      <c r="H10" s="280">
        <v>6500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2903</v>
      </c>
      <c r="N10" s="280">
        <v>0</v>
      </c>
      <c r="O10" s="280">
        <v>2903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1042</v>
      </c>
      <c r="U10" s="280">
        <f t="shared" si="10"/>
        <v>573</v>
      </c>
      <c r="V10" s="280">
        <v>0</v>
      </c>
      <c r="W10" s="280">
        <v>0</v>
      </c>
      <c r="X10" s="280">
        <v>395</v>
      </c>
      <c r="Y10" s="280">
        <v>0</v>
      </c>
      <c r="Z10" s="280">
        <v>0</v>
      </c>
      <c r="AA10" s="280">
        <v>178</v>
      </c>
      <c r="AB10" s="280">
        <f t="shared" si="11"/>
        <v>469</v>
      </c>
      <c r="AC10" s="280">
        <v>0</v>
      </c>
      <c r="AD10" s="280">
        <v>0</v>
      </c>
      <c r="AE10" s="280">
        <v>116</v>
      </c>
      <c r="AF10" s="280">
        <v>0</v>
      </c>
      <c r="AG10" s="280">
        <v>0</v>
      </c>
      <c r="AH10" s="280">
        <v>353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251</v>
      </c>
      <c r="CR10" s="280">
        <f t="shared" si="25"/>
        <v>230</v>
      </c>
      <c r="CS10" s="280">
        <v>0</v>
      </c>
      <c r="CT10" s="280">
        <v>0</v>
      </c>
      <c r="CU10" s="280">
        <v>0</v>
      </c>
      <c r="CV10" s="280">
        <v>230</v>
      </c>
      <c r="CW10" s="280">
        <v>0</v>
      </c>
      <c r="CX10" s="280">
        <v>0</v>
      </c>
      <c r="CY10" s="280">
        <f t="shared" si="26"/>
        <v>21</v>
      </c>
      <c r="CZ10" s="280">
        <v>0</v>
      </c>
      <c r="DA10" s="280">
        <v>0</v>
      </c>
      <c r="DB10" s="280">
        <v>0</v>
      </c>
      <c r="DC10" s="280">
        <v>21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1330</v>
      </c>
      <c r="DV10" s="280">
        <v>1193</v>
      </c>
      <c r="DW10" s="280">
        <v>0</v>
      </c>
      <c r="DX10" s="280">
        <v>137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169</v>
      </c>
      <c r="B11" s="283" t="s">
        <v>552</v>
      </c>
      <c r="C11" s="282" t="s">
        <v>580</v>
      </c>
      <c r="D11" s="280">
        <f t="shared" si="5"/>
        <v>12570</v>
      </c>
      <c r="E11" s="280">
        <f t="shared" si="6"/>
        <v>9680</v>
      </c>
      <c r="F11" s="280">
        <f t="shared" si="7"/>
        <v>8805</v>
      </c>
      <c r="G11" s="280">
        <v>0</v>
      </c>
      <c r="H11" s="280">
        <v>8805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875</v>
      </c>
      <c r="N11" s="280">
        <v>0</v>
      </c>
      <c r="O11" s="280">
        <v>875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2861</v>
      </c>
      <c r="CR11" s="280">
        <f t="shared" si="25"/>
        <v>2648</v>
      </c>
      <c r="CS11" s="280">
        <v>0</v>
      </c>
      <c r="CT11" s="280">
        <v>0</v>
      </c>
      <c r="CU11" s="280">
        <v>378</v>
      </c>
      <c r="CV11" s="280">
        <v>2173</v>
      </c>
      <c r="CW11" s="280">
        <v>0</v>
      </c>
      <c r="CX11" s="280">
        <v>97</v>
      </c>
      <c r="CY11" s="280">
        <f t="shared" si="26"/>
        <v>213</v>
      </c>
      <c r="CZ11" s="280">
        <v>0</v>
      </c>
      <c r="DA11" s="280">
        <v>0</v>
      </c>
      <c r="DB11" s="280">
        <v>32</v>
      </c>
      <c r="DC11" s="280">
        <v>18</v>
      </c>
      <c r="DD11" s="280">
        <v>0</v>
      </c>
      <c r="DE11" s="280">
        <v>163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29</v>
      </c>
      <c r="DV11" s="280">
        <v>29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169</v>
      </c>
      <c r="B12" s="283" t="s">
        <v>553</v>
      </c>
      <c r="C12" s="282" t="s">
        <v>581</v>
      </c>
      <c r="D12" s="280">
        <f t="shared" si="5"/>
        <v>10246</v>
      </c>
      <c r="E12" s="280">
        <f t="shared" si="6"/>
        <v>7820</v>
      </c>
      <c r="F12" s="280">
        <f t="shared" si="7"/>
        <v>6174</v>
      </c>
      <c r="G12" s="280">
        <v>0</v>
      </c>
      <c r="H12" s="280">
        <v>6174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1646</v>
      </c>
      <c r="N12" s="280">
        <v>0</v>
      </c>
      <c r="O12" s="280">
        <v>1646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1025</v>
      </c>
      <c r="U12" s="280">
        <f t="shared" si="10"/>
        <v>669</v>
      </c>
      <c r="V12" s="280">
        <v>0</v>
      </c>
      <c r="W12" s="280">
        <v>0</v>
      </c>
      <c r="X12" s="280">
        <v>426</v>
      </c>
      <c r="Y12" s="280">
        <v>0</v>
      </c>
      <c r="Z12" s="280">
        <v>0</v>
      </c>
      <c r="AA12" s="280">
        <v>243</v>
      </c>
      <c r="AB12" s="280">
        <f t="shared" si="11"/>
        <v>356</v>
      </c>
      <c r="AC12" s="280">
        <v>0</v>
      </c>
      <c r="AD12" s="280">
        <v>0</v>
      </c>
      <c r="AE12" s="280">
        <v>68</v>
      </c>
      <c r="AF12" s="280">
        <v>0</v>
      </c>
      <c r="AG12" s="280">
        <v>0</v>
      </c>
      <c r="AH12" s="280">
        <v>288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219</v>
      </c>
      <c r="CR12" s="280">
        <f t="shared" si="25"/>
        <v>213</v>
      </c>
      <c r="CS12" s="280">
        <v>0</v>
      </c>
      <c r="CT12" s="280">
        <v>0</v>
      </c>
      <c r="CU12" s="280">
        <v>0</v>
      </c>
      <c r="CV12" s="280">
        <v>213</v>
      </c>
      <c r="CW12" s="280">
        <v>0</v>
      </c>
      <c r="CX12" s="280">
        <v>0</v>
      </c>
      <c r="CY12" s="280">
        <f t="shared" si="26"/>
        <v>6</v>
      </c>
      <c r="CZ12" s="280">
        <v>0</v>
      </c>
      <c r="DA12" s="280">
        <v>0</v>
      </c>
      <c r="DB12" s="280">
        <v>0</v>
      </c>
      <c r="DC12" s="280">
        <v>6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1182</v>
      </c>
      <c r="DV12" s="280">
        <v>1068</v>
      </c>
      <c r="DW12" s="280">
        <v>0</v>
      </c>
      <c r="DX12" s="280">
        <v>114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169</v>
      </c>
      <c r="B13" s="283" t="s">
        <v>554</v>
      </c>
      <c r="C13" s="282" t="s">
        <v>582</v>
      </c>
      <c r="D13" s="280">
        <f t="shared" si="5"/>
        <v>8123</v>
      </c>
      <c r="E13" s="280">
        <f t="shared" si="6"/>
        <v>6091</v>
      </c>
      <c r="F13" s="280">
        <f t="shared" si="7"/>
        <v>5800</v>
      </c>
      <c r="G13" s="280">
        <v>0</v>
      </c>
      <c r="H13" s="280">
        <v>5800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291</v>
      </c>
      <c r="N13" s="280">
        <v>0</v>
      </c>
      <c r="O13" s="280">
        <v>291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742</v>
      </c>
      <c r="U13" s="280">
        <f t="shared" si="10"/>
        <v>637</v>
      </c>
      <c r="V13" s="280">
        <v>0</v>
      </c>
      <c r="W13" s="280">
        <v>0</v>
      </c>
      <c r="X13" s="280">
        <v>484</v>
      </c>
      <c r="Y13" s="280">
        <v>0</v>
      </c>
      <c r="Z13" s="280">
        <v>0</v>
      </c>
      <c r="AA13" s="280">
        <v>153</v>
      </c>
      <c r="AB13" s="280">
        <f t="shared" si="11"/>
        <v>105</v>
      </c>
      <c r="AC13" s="280">
        <v>0</v>
      </c>
      <c r="AD13" s="280">
        <v>0</v>
      </c>
      <c r="AE13" s="280">
        <v>41</v>
      </c>
      <c r="AF13" s="280">
        <v>0</v>
      </c>
      <c r="AG13" s="280">
        <v>0</v>
      </c>
      <c r="AH13" s="280">
        <v>64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1290</v>
      </c>
      <c r="DV13" s="280">
        <v>1290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169</v>
      </c>
      <c r="B14" s="283" t="s">
        <v>555</v>
      </c>
      <c r="C14" s="282" t="s">
        <v>583</v>
      </c>
      <c r="D14" s="280">
        <f t="shared" si="5"/>
        <v>18535</v>
      </c>
      <c r="E14" s="280">
        <f t="shared" si="6"/>
        <v>17244</v>
      </c>
      <c r="F14" s="280">
        <f t="shared" si="7"/>
        <v>16976</v>
      </c>
      <c r="G14" s="280">
        <v>0</v>
      </c>
      <c r="H14" s="280">
        <v>16789</v>
      </c>
      <c r="I14" s="280">
        <v>0</v>
      </c>
      <c r="J14" s="280">
        <v>0</v>
      </c>
      <c r="K14" s="280">
        <v>0</v>
      </c>
      <c r="L14" s="280">
        <v>187</v>
      </c>
      <c r="M14" s="280">
        <f t="shared" si="8"/>
        <v>268</v>
      </c>
      <c r="N14" s="280">
        <v>0</v>
      </c>
      <c r="O14" s="280">
        <v>268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688</v>
      </c>
      <c r="U14" s="280">
        <f t="shared" si="10"/>
        <v>683</v>
      </c>
      <c r="V14" s="280">
        <v>0</v>
      </c>
      <c r="W14" s="280">
        <v>0</v>
      </c>
      <c r="X14" s="280">
        <v>642</v>
      </c>
      <c r="Y14" s="280">
        <v>0</v>
      </c>
      <c r="Z14" s="280">
        <v>0</v>
      </c>
      <c r="AA14" s="280">
        <v>41</v>
      </c>
      <c r="AB14" s="280">
        <f t="shared" si="11"/>
        <v>5</v>
      </c>
      <c r="AC14" s="280">
        <v>0</v>
      </c>
      <c r="AD14" s="280">
        <v>0</v>
      </c>
      <c r="AE14" s="280">
        <v>5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0</v>
      </c>
      <c r="CR14" s="280">
        <f t="shared" si="25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12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12</v>
      </c>
      <c r="DO14" s="280">
        <v>0</v>
      </c>
      <c r="DP14" s="280">
        <v>0</v>
      </c>
      <c r="DQ14" s="280">
        <v>0</v>
      </c>
      <c r="DR14" s="280">
        <v>0</v>
      </c>
      <c r="DS14" s="280">
        <v>12</v>
      </c>
      <c r="DT14" s="280">
        <v>0</v>
      </c>
      <c r="DU14" s="280">
        <f t="shared" si="30"/>
        <v>591</v>
      </c>
      <c r="DV14" s="280">
        <v>591</v>
      </c>
      <c r="DW14" s="280">
        <v>0</v>
      </c>
      <c r="DX14" s="280">
        <v>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169</v>
      </c>
      <c r="B15" s="283" t="s">
        <v>556</v>
      </c>
      <c r="C15" s="282" t="s">
        <v>584</v>
      </c>
      <c r="D15" s="280">
        <f t="shared" si="5"/>
        <v>13905</v>
      </c>
      <c r="E15" s="280">
        <f t="shared" si="6"/>
        <v>11389</v>
      </c>
      <c r="F15" s="280">
        <f t="shared" si="7"/>
        <v>6652</v>
      </c>
      <c r="G15" s="280">
        <v>0</v>
      </c>
      <c r="H15" s="280">
        <v>5917</v>
      </c>
      <c r="I15" s="280">
        <v>735</v>
      </c>
      <c r="J15" s="280">
        <v>0</v>
      </c>
      <c r="K15" s="280">
        <v>0</v>
      </c>
      <c r="L15" s="280">
        <v>0</v>
      </c>
      <c r="M15" s="280">
        <f t="shared" si="8"/>
        <v>4737</v>
      </c>
      <c r="N15" s="280">
        <v>0</v>
      </c>
      <c r="O15" s="280">
        <v>4582</v>
      </c>
      <c r="P15" s="280">
        <v>155</v>
      </c>
      <c r="Q15" s="280">
        <v>0</v>
      </c>
      <c r="R15" s="280">
        <v>0</v>
      </c>
      <c r="S15" s="280">
        <v>0</v>
      </c>
      <c r="T15" s="280">
        <f t="shared" si="9"/>
        <v>42</v>
      </c>
      <c r="U15" s="280">
        <f t="shared" si="10"/>
        <v>42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42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2474</v>
      </c>
      <c r="CR15" s="280">
        <f t="shared" si="25"/>
        <v>2474</v>
      </c>
      <c r="CS15" s="280">
        <v>0</v>
      </c>
      <c r="CT15" s="280">
        <v>0</v>
      </c>
      <c r="CU15" s="280">
        <v>0</v>
      </c>
      <c r="CV15" s="280">
        <v>2448</v>
      </c>
      <c r="CW15" s="280">
        <v>26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169</v>
      </c>
      <c r="B16" s="283" t="s">
        <v>557</v>
      </c>
      <c r="C16" s="282" t="s">
        <v>585</v>
      </c>
      <c r="D16" s="280">
        <f t="shared" si="5"/>
        <v>22205</v>
      </c>
      <c r="E16" s="280">
        <f t="shared" si="6"/>
        <v>19848</v>
      </c>
      <c r="F16" s="280">
        <f t="shared" si="7"/>
        <v>19753</v>
      </c>
      <c r="G16" s="280">
        <v>0</v>
      </c>
      <c r="H16" s="280">
        <v>19502</v>
      </c>
      <c r="I16" s="280">
        <v>0</v>
      </c>
      <c r="J16" s="280">
        <v>0</v>
      </c>
      <c r="K16" s="280">
        <v>0</v>
      </c>
      <c r="L16" s="280">
        <v>251</v>
      </c>
      <c r="M16" s="280">
        <f t="shared" si="8"/>
        <v>95</v>
      </c>
      <c r="N16" s="280">
        <v>0</v>
      </c>
      <c r="O16" s="280">
        <v>95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1317</v>
      </c>
      <c r="U16" s="280">
        <f t="shared" si="10"/>
        <v>1316</v>
      </c>
      <c r="V16" s="280">
        <v>0</v>
      </c>
      <c r="W16" s="280">
        <v>0</v>
      </c>
      <c r="X16" s="280">
        <v>1193</v>
      </c>
      <c r="Y16" s="280">
        <v>0</v>
      </c>
      <c r="Z16" s="280">
        <v>0</v>
      </c>
      <c r="AA16" s="280">
        <v>123</v>
      </c>
      <c r="AB16" s="280">
        <f t="shared" si="11"/>
        <v>1</v>
      </c>
      <c r="AC16" s="280">
        <v>0</v>
      </c>
      <c r="AD16" s="280">
        <v>0</v>
      </c>
      <c r="AE16" s="280">
        <v>1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18</v>
      </c>
      <c r="DG16" s="280">
        <f t="shared" si="28"/>
        <v>18</v>
      </c>
      <c r="DH16" s="280">
        <v>0</v>
      </c>
      <c r="DI16" s="280">
        <v>0</v>
      </c>
      <c r="DJ16" s="280">
        <v>0</v>
      </c>
      <c r="DK16" s="280">
        <v>0</v>
      </c>
      <c r="DL16" s="280">
        <v>18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1022</v>
      </c>
      <c r="DV16" s="280">
        <v>1022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169</v>
      </c>
      <c r="B17" s="283" t="s">
        <v>558</v>
      </c>
      <c r="C17" s="282" t="s">
        <v>586</v>
      </c>
      <c r="D17" s="280">
        <f t="shared" si="5"/>
        <v>25300</v>
      </c>
      <c r="E17" s="280">
        <f t="shared" si="6"/>
        <v>19343</v>
      </c>
      <c r="F17" s="280">
        <f t="shared" si="7"/>
        <v>19060</v>
      </c>
      <c r="G17" s="280">
        <v>0</v>
      </c>
      <c r="H17" s="280">
        <v>18772</v>
      </c>
      <c r="I17" s="280">
        <v>0</v>
      </c>
      <c r="J17" s="280">
        <v>0</v>
      </c>
      <c r="K17" s="280">
        <v>1</v>
      </c>
      <c r="L17" s="280">
        <v>287</v>
      </c>
      <c r="M17" s="280">
        <f t="shared" si="8"/>
        <v>283</v>
      </c>
      <c r="N17" s="280">
        <v>0</v>
      </c>
      <c r="O17" s="280">
        <v>283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425</v>
      </c>
      <c r="U17" s="280">
        <f t="shared" si="10"/>
        <v>313</v>
      </c>
      <c r="V17" s="280">
        <v>0</v>
      </c>
      <c r="W17" s="280">
        <v>0</v>
      </c>
      <c r="X17" s="280">
        <v>0</v>
      </c>
      <c r="Y17" s="280">
        <v>0</v>
      </c>
      <c r="Z17" s="280">
        <v>23</v>
      </c>
      <c r="AA17" s="280">
        <v>290</v>
      </c>
      <c r="AB17" s="280">
        <f t="shared" si="11"/>
        <v>112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112</v>
      </c>
      <c r="AI17" s="280">
        <f t="shared" si="12"/>
        <v>22</v>
      </c>
      <c r="AJ17" s="280">
        <f t="shared" si="13"/>
        <v>2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2</v>
      </c>
      <c r="AQ17" s="280">
        <f t="shared" si="14"/>
        <v>20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20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5</v>
      </c>
      <c r="CC17" s="280">
        <f t="shared" si="22"/>
        <v>5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5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5289</v>
      </c>
      <c r="CR17" s="280">
        <f t="shared" si="25"/>
        <v>5252</v>
      </c>
      <c r="CS17" s="280">
        <v>0</v>
      </c>
      <c r="CT17" s="280">
        <v>0</v>
      </c>
      <c r="CU17" s="280">
        <v>0</v>
      </c>
      <c r="CV17" s="280">
        <v>4881</v>
      </c>
      <c r="CW17" s="280">
        <v>50</v>
      </c>
      <c r="CX17" s="280">
        <v>321</v>
      </c>
      <c r="CY17" s="280">
        <f t="shared" si="26"/>
        <v>37</v>
      </c>
      <c r="CZ17" s="280">
        <v>0</v>
      </c>
      <c r="DA17" s="280">
        <v>0</v>
      </c>
      <c r="DB17" s="280">
        <v>0</v>
      </c>
      <c r="DC17" s="280">
        <v>37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216</v>
      </c>
      <c r="DV17" s="280">
        <v>158</v>
      </c>
      <c r="DW17" s="280">
        <v>0</v>
      </c>
      <c r="DX17" s="280">
        <v>58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169</v>
      </c>
      <c r="B18" s="283" t="s">
        <v>559</v>
      </c>
      <c r="C18" s="282" t="s">
        <v>587</v>
      </c>
      <c r="D18" s="280">
        <f t="shared" si="5"/>
        <v>10918</v>
      </c>
      <c r="E18" s="280">
        <f t="shared" si="6"/>
        <v>8828</v>
      </c>
      <c r="F18" s="280">
        <f t="shared" si="7"/>
        <v>6206</v>
      </c>
      <c r="G18" s="280">
        <v>0</v>
      </c>
      <c r="H18" s="280">
        <v>6206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2622</v>
      </c>
      <c r="N18" s="280">
        <v>0</v>
      </c>
      <c r="O18" s="280">
        <v>2622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1829</v>
      </c>
      <c r="CR18" s="280">
        <f t="shared" si="25"/>
        <v>1471</v>
      </c>
      <c r="CS18" s="280">
        <v>0</v>
      </c>
      <c r="CT18" s="280">
        <v>0</v>
      </c>
      <c r="CU18" s="280">
        <v>565</v>
      </c>
      <c r="CV18" s="280">
        <v>904</v>
      </c>
      <c r="CW18" s="280">
        <v>0</v>
      </c>
      <c r="CX18" s="280">
        <v>2</v>
      </c>
      <c r="CY18" s="280">
        <f t="shared" si="26"/>
        <v>358</v>
      </c>
      <c r="CZ18" s="280">
        <v>0</v>
      </c>
      <c r="DA18" s="280">
        <v>0</v>
      </c>
      <c r="DB18" s="280">
        <v>143</v>
      </c>
      <c r="DC18" s="280">
        <v>187</v>
      </c>
      <c r="DD18" s="280">
        <v>0</v>
      </c>
      <c r="DE18" s="280">
        <v>28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261</v>
      </c>
      <c r="EA18" s="280">
        <f t="shared" si="32"/>
        <v>14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14</v>
      </c>
      <c r="EH18" s="280">
        <f t="shared" si="33"/>
        <v>247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247</v>
      </c>
    </row>
    <row r="19" spans="1:144" ht="12" customHeight="1">
      <c r="A19" s="282" t="s">
        <v>169</v>
      </c>
      <c r="B19" s="283" t="s">
        <v>560</v>
      </c>
      <c r="C19" s="282" t="s">
        <v>588</v>
      </c>
      <c r="D19" s="280">
        <f t="shared" si="5"/>
        <v>10780</v>
      </c>
      <c r="E19" s="280">
        <f t="shared" si="6"/>
        <v>8066</v>
      </c>
      <c r="F19" s="280">
        <f t="shared" si="7"/>
        <v>8066</v>
      </c>
      <c r="G19" s="280">
        <v>0</v>
      </c>
      <c r="H19" s="280">
        <v>8066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716</v>
      </c>
      <c r="U19" s="280">
        <f t="shared" si="10"/>
        <v>549</v>
      </c>
      <c r="V19" s="280">
        <v>0</v>
      </c>
      <c r="W19" s="280">
        <v>112</v>
      </c>
      <c r="X19" s="280">
        <v>437</v>
      </c>
      <c r="Y19" s="280">
        <v>0</v>
      </c>
      <c r="Z19" s="280">
        <v>0</v>
      </c>
      <c r="AA19" s="280">
        <v>0</v>
      </c>
      <c r="AB19" s="280">
        <f t="shared" si="11"/>
        <v>167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167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0</v>
      </c>
      <c r="CR19" s="280">
        <f t="shared" si="25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1998</v>
      </c>
      <c r="DV19" s="280">
        <v>1998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169</v>
      </c>
      <c r="B20" s="283" t="s">
        <v>561</v>
      </c>
      <c r="C20" s="282" t="s">
        <v>589</v>
      </c>
      <c r="D20" s="280">
        <f t="shared" si="5"/>
        <v>11176</v>
      </c>
      <c r="E20" s="280">
        <f t="shared" si="6"/>
        <v>9435</v>
      </c>
      <c r="F20" s="280">
        <f t="shared" si="7"/>
        <v>9335</v>
      </c>
      <c r="G20" s="280">
        <v>0</v>
      </c>
      <c r="H20" s="280">
        <v>9335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100</v>
      </c>
      <c r="N20" s="280">
        <v>0</v>
      </c>
      <c r="O20" s="280">
        <v>100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756</v>
      </c>
      <c r="U20" s="280">
        <f t="shared" si="10"/>
        <v>752</v>
      </c>
      <c r="V20" s="280">
        <v>0</v>
      </c>
      <c r="W20" s="280">
        <v>0</v>
      </c>
      <c r="X20" s="280">
        <v>411</v>
      </c>
      <c r="Y20" s="280">
        <v>0</v>
      </c>
      <c r="Z20" s="280">
        <v>0</v>
      </c>
      <c r="AA20" s="280">
        <v>341</v>
      </c>
      <c r="AB20" s="280">
        <f t="shared" si="11"/>
        <v>4</v>
      </c>
      <c r="AC20" s="280">
        <v>0</v>
      </c>
      <c r="AD20" s="280">
        <v>0</v>
      </c>
      <c r="AE20" s="280">
        <v>4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985</v>
      </c>
      <c r="CR20" s="280">
        <f t="shared" si="25"/>
        <v>985</v>
      </c>
      <c r="CS20" s="280">
        <v>0</v>
      </c>
      <c r="CT20" s="280">
        <v>0</v>
      </c>
      <c r="CU20" s="280">
        <v>0</v>
      </c>
      <c r="CV20" s="280">
        <v>985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169</v>
      </c>
      <c r="B21" s="283" t="s">
        <v>562</v>
      </c>
      <c r="C21" s="282" t="s">
        <v>590</v>
      </c>
      <c r="D21" s="280">
        <f t="shared" si="5"/>
        <v>5756</v>
      </c>
      <c r="E21" s="280">
        <f t="shared" si="6"/>
        <v>4492</v>
      </c>
      <c r="F21" s="280">
        <f t="shared" si="7"/>
        <v>4316</v>
      </c>
      <c r="G21" s="280">
        <v>0</v>
      </c>
      <c r="H21" s="280">
        <v>4243</v>
      </c>
      <c r="I21" s="280">
        <v>21</v>
      </c>
      <c r="J21" s="280">
        <v>52</v>
      </c>
      <c r="K21" s="280">
        <v>0</v>
      </c>
      <c r="L21" s="280">
        <v>0</v>
      </c>
      <c r="M21" s="280">
        <f t="shared" si="8"/>
        <v>176</v>
      </c>
      <c r="N21" s="280">
        <v>0</v>
      </c>
      <c r="O21" s="280">
        <v>176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444</v>
      </c>
      <c r="U21" s="280">
        <f t="shared" si="10"/>
        <v>444</v>
      </c>
      <c r="V21" s="280">
        <v>0</v>
      </c>
      <c r="W21" s="280">
        <v>0</v>
      </c>
      <c r="X21" s="280">
        <v>273</v>
      </c>
      <c r="Y21" s="280">
        <v>98</v>
      </c>
      <c r="Z21" s="280">
        <v>0</v>
      </c>
      <c r="AA21" s="280">
        <v>73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14</v>
      </c>
      <c r="AJ21" s="280">
        <f t="shared" si="13"/>
        <v>14</v>
      </c>
      <c r="AK21" s="280">
        <v>0</v>
      </c>
      <c r="AL21" s="280">
        <v>0</v>
      </c>
      <c r="AM21" s="280">
        <v>0</v>
      </c>
      <c r="AN21" s="280">
        <v>14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797</v>
      </c>
      <c r="CR21" s="280">
        <f t="shared" si="25"/>
        <v>797</v>
      </c>
      <c r="CS21" s="280">
        <v>0</v>
      </c>
      <c r="CT21" s="280">
        <v>0</v>
      </c>
      <c r="CU21" s="280">
        <v>0</v>
      </c>
      <c r="CV21" s="280">
        <v>797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9</v>
      </c>
      <c r="DV21" s="280">
        <v>9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169</v>
      </c>
      <c r="B22" s="283" t="s">
        <v>563</v>
      </c>
      <c r="C22" s="282" t="s">
        <v>591</v>
      </c>
      <c r="D22" s="280">
        <f t="shared" si="5"/>
        <v>3752</v>
      </c>
      <c r="E22" s="280">
        <f t="shared" si="6"/>
        <v>3319</v>
      </c>
      <c r="F22" s="280">
        <f t="shared" si="7"/>
        <v>3252</v>
      </c>
      <c r="G22" s="280">
        <v>0</v>
      </c>
      <c r="H22" s="280">
        <v>3252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67</v>
      </c>
      <c r="N22" s="280">
        <v>0</v>
      </c>
      <c r="O22" s="280">
        <v>67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52</v>
      </c>
      <c r="U22" s="280">
        <f t="shared" si="10"/>
        <v>50</v>
      </c>
      <c r="V22" s="280">
        <v>0</v>
      </c>
      <c r="W22" s="280">
        <v>0</v>
      </c>
      <c r="X22" s="280">
        <v>36</v>
      </c>
      <c r="Y22" s="280">
        <v>0</v>
      </c>
      <c r="Z22" s="280">
        <v>0</v>
      </c>
      <c r="AA22" s="280">
        <v>14</v>
      </c>
      <c r="AB22" s="280">
        <f t="shared" si="11"/>
        <v>2</v>
      </c>
      <c r="AC22" s="280">
        <v>0</v>
      </c>
      <c r="AD22" s="280">
        <v>0</v>
      </c>
      <c r="AE22" s="280">
        <v>2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381</v>
      </c>
      <c r="CR22" s="280">
        <f t="shared" si="25"/>
        <v>381</v>
      </c>
      <c r="CS22" s="280">
        <v>0</v>
      </c>
      <c r="CT22" s="280">
        <v>0</v>
      </c>
      <c r="CU22" s="280">
        <v>0</v>
      </c>
      <c r="CV22" s="280">
        <v>381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169</v>
      </c>
      <c r="B23" s="283" t="s">
        <v>564</v>
      </c>
      <c r="C23" s="282" t="s">
        <v>592</v>
      </c>
      <c r="D23" s="280">
        <f t="shared" si="5"/>
        <v>1130</v>
      </c>
      <c r="E23" s="280">
        <f t="shared" si="6"/>
        <v>1092</v>
      </c>
      <c r="F23" s="280">
        <f t="shared" si="7"/>
        <v>1067</v>
      </c>
      <c r="G23" s="280">
        <v>0</v>
      </c>
      <c r="H23" s="280">
        <v>1056</v>
      </c>
      <c r="I23" s="280">
        <v>11</v>
      </c>
      <c r="J23" s="280">
        <v>0</v>
      </c>
      <c r="K23" s="280">
        <v>0</v>
      </c>
      <c r="L23" s="280">
        <v>0</v>
      </c>
      <c r="M23" s="280">
        <f t="shared" si="8"/>
        <v>25</v>
      </c>
      <c r="N23" s="280">
        <v>0</v>
      </c>
      <c r="O23" s="280">
        <v>23</v>
      </c>
      <c r="P23" s="280">
        <v>2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38</v>
      </c>
      <c r="CR23" s="280">
        <f t="shared" si="25"/>
        <v>38</v>
      </c>
      <c r="CS23" s="280">
        <v>0</v>
      </c>
      <c r="CT23" s="280">
        <v>0</v>
      </c>
      <c r="CU23" s="280">
        <v>0</v>
      </c>
      <c r="CV23" s="280">
        <v>38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169</v>
      </c>
      <c r="B24" s="283" t="s">
        <v>565</v>
      </c>
      <c r="C24" s="282" t="s">
        <v>593</v>
      </c>
      <c r="D24" s="280">
        <f t="shared" si="5"/>
        <v>437</v>
      </c>
      <c r="E24" s="280">
        <f t="shared" si="6"/>
        <v>328</v>
      </c>
      <c r="F24" s="280">
        <f t="shared" si="7"/>
        <v>245</v>
      </c>
      <c r="G24" s="280">
        <v>0</v>
      </c>
      <c r="H24" s="280">
        <v>245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83</v>
      </c>
      <c r="N24" s="280">
        <v>0</v>
      </c>
      <c r="O24" s="280">
        <v>83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13</v>
      </c>
      <c r="AJ24" s="280">
        <f t="shared" si="13"/>
        <v>13</v>
      </c>
      <c r="AK24" s="280">
        <v>0</v>
      </c>
      <c r="AL24" s="280">
        <v>0</v>
      </c>
      <c r="AM24" s="280">
        <v>0</v>
      </c>
      <c r="AN24" s="280">
        <v>13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96</v>
      </c>
      <c r="CR24" s="280">
        <f t="shared" si="25"/>
        <v>96</v>
      </c>
      <c r="CS24" s="280">
        <v>0</v>
      </c>
      <c r="CT24" s="280">
        <v>0</v>
      </c>
      <c r="CU24" s="280">
        <v>24</v>
      </c>
      <c r="CV24" s="280">
        <v>72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169</v>
      </c>
      <c r="B25" s="283" t="s">
        <v>566</v>
      </c>
      <c r="C25" s="282" t="s">
        <v>594</v>
      </c>
      <c r="D25" s="280">
        <f t="shared" si="5"/>
        <v>4586</v>
      </c>
      <c r="E25" s="280">
        <f t="shared" si="6"/>
        <v>3658</v>
      </c>
      <c r="F25" s="280">
        <f t="shared" si="7"/>
        <v>3213</v>
      </c>
      <c r="G25" s="280">
        <v>0</v>
      </c>
      <c r="H25" s="280">
        <v>3213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445</v>
      </c>
      <c r="N25" s="280">
        <v>0</v>
      </c>
      <c r="O25" s="280">
        <v>445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62</v>
      </c>
      <c r="AJ25" s="280">
        <f t="shared" si="13"/>
        <v>62</v>
      </c>
      <c r="AK25" s="280">
        <v>0</v>
      </c>
      <c r="AL25" s="280">
        <v>0</v>
      </c>
      <c r="AM25" s="280">
        <v>0</v>
      </c>
      <c r="AN25" s="280">
        <v>62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866</v>
      </c>
      <c r="CR25" s="280">
        <f t="shared" si="25"/>
        <v>866</v>
      </c>
      <c r="CS25" s="280">
        <v>0</v>
      </c>
      <c r="CT25" s="280">
        <v>0</v>
      </c>
      <c r="CU25" s="280">
        <v>245</v>
      </c>
      <c r="CV25" s="280">
        <v>621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169</v>
      </c>
      <c r="B26" s="283" t="s">
        <v>567</v>
      </c>
      <c r="C26" s="282" t="s">
        <v>595</v>
      </c>
      <c r="D26" s="280">
        <f t="shared" si="5"/>
        <v>2132</v>
      </c>
      <c r="E26" s="280">
        <f t="shared" si="6"/>
        <v>0</v>
      </c>
      <c r="F26" s="280">
        <f t="shared" si="7"/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1800</v>
      </c>
      <c r="CC26" s="280">
        <f t="shared" si="22"/>
        <v>1611</v>
      </c>
      <c r="CD26" s="280">
        <v>0</v>
      </c>
      <c r="CE26" s="280">
        <v>1611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189</v>
      </c>
      <c r="CK26" s="280">
        <v>0</v>
      </c>
      <c r="CL26" s="280">
        <v>189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216</v>
      </c>
      <c r="CR26" s="280">
        <f t="shared" si="25"/>
        <v>186</v>
      </c>
      <c r="CS26" s="280">
        <v>0</v>
      </c>
      <c r="CT26" s="280">
        <v>0</v>
      </c>
      <c r="CU26" s="280">
        <v>186</v>
      </c>
      <c r="CV26" s="280">
        <v>0</v>
      </c>
      <c r="CW26" s="280">
        <v>0</v>
      </c>
      <c r="CX26" s="280">
        <v>0</v>
      </c>
      <c r="CY26" s="280">
        <f t="shared" si="26"/>
        <v>30</v>
      </c>
      <c r="CZ26" s="280">
        <v>0</v>
      </c>
      <c r="DA26" s="280">
        <v>0</v>
      </c>
      <c r="DB26" s="280">
        <v>14</v>
      </c>
      <c r="DC26" s="280">
        <v>0</v>
      </c>
      <c r="DD26" s="280">
        <v>0</v>
      </c>
      <c r="DE26" s="280">
        <v>16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116</v>
      </c>
      <c r="DV26" s="280">
        <v>116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169</v>
      </c>
      <c r="B27" s="283" t="s">
        <v>568</v>
      </c>
      <c r="C27" s="282" t="s">
        <v>596</v>
      </c>
      <c r="D27" s="280">
        <f t="shared" si="5"/>
        <v>8445</v>
      </c>
      <c r="E27" s="280">
        <f t="shared" si="6"/>
        <v>6815</v>
      </c>
      <c r="F27" s="280">
        <f t="shared" si="7"/>
        <v>6691</v>
      </c>
      <c r="G27" s="280">
        <v>0</v>
      </c>
      <c r="H27" s="280">
        <v>6691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124</v>
      </c>
      <c r="N27" s="280">
        <v>0</v>
      </c>
      <c r="O27" s="280">
        <v>124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234</v>
      </c>
      <c r="U27" s="280">
        <f t="shared" si="10"/>
        <v>234</v>
      </c>
      <c r="V27" s="280">
        <v>0</v>
      </c>
      <c r="W27" s="280">
        <v>0</v>
      </c>
      <c r="X27" s="280">
        <v>234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202</v>
      </c>
      <c r="DG27" s="280">
        <f t="shared" si="28"/>
        <v>202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202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1194</v>
      </c>
      <c r="DV27" s="280">
        <v>1190</v>
      </c>
      <c r="DW27" s="280">
        <v>4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169</v>
      </c>
      <c r="B28" s="283" t="s">
        <v>569</v>
      </c>
      <c r="C28" s="282" t="s">
        <v>597</v>
      </c>
      <c r="D28" s="280">
        <f t="shared" si="5"/>
        <v>318</v>
      </c>
      <c r="E28" s="280">
        <f t="shared" si="6"/>
        <v>220</v>
      </c>
      <c r="F28" s="280">
        <f t="shared" si="7"/>
        <v>220</v>
      </c>
      <c r="G28" s="280">
        <v>0</v>
      </c>
      <c r="H28" s="280">
        <v>189</v>
      </c>
      <c r="I28" s="280">
        <v>31</v>
      </c>
      <c r="J28" s="280">
        <v>0</v>
      </c>
      <c r="K28" s="280">
        <v>0</v>
      </c>
      <c r="L28" s="280">
        <v>0</v>
      </c>
      <c r="M28" s="280">
        <f t="shared" si="8"/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17</v>
      </c>
      <c r="U28" s="280">
        <f t="shared" si="10"/>
        <v>17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17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0</v>
      </c>
      <c r="CR28" s="280">
        <f t="shared" si="25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81</v>
      </c>
      <c r="DV28" s="280">
        <v>81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169</v>
      </c>
      <c r="B29" s="283" t="s">
        <v>570</v>
      </c>
      <c r="C29" s="282" t="s">
        <v>598</v>
      </c>
      <c r="D29" s="280">
        <f t="shared" si="5"/>
        <v>1590</v>
      </c>
      <c r="E29" s="280">
        <f t="shared" si="6"/>
        <v>1461</v>
      </c>
      <c r="F29" s="280">
        <f t="shared" si="7"/>
        <v>1438</v>
      </c>
      <c r="G29" s="280">
        <v>0</v>
      </c>
      <c r="H29" s="280">
        <v>1433</v>
      </c>
      <c r="I29" s="280">
        <v>0</v>
      </c>
      <c r="J29" s="280">
        <v>0</v>
      </c>
      <c r="K29" s="280">
        <v>0</v>
      </c>
      <c r="L29" s="280">
        <v>5</v>
      </c>
      <c r="M29" s="280">
        <f t="shared" si="8"/>
        <v>23</v>
      </c>
      <c r="N29" s="280">
        <v>0</v>
      </c>
      <c r="O29" s="280">
        <v>19</v>
      </c>
      <c r="P29" s="280">
        <v>0</v>
      </c>
      <c r="Q29" s="280">
        <v>0</v>
      </c>
      <c r="R29" s="280">
        <v>0</v>
      </c>
      <c r="S29" s="280">
        <v>4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119</v>
      </c>
      <c r="CR29" s="280">
        <f t="shared" si="25"/>
        <v>116</v>
      </c>
      <c r="CS29" s="280">
        <v>0</v>
      </c>
      <c r="CT29" s="280">
        <v>0</v>
      </c>
      <c r="CU29" s="280">
        <v>61</v>
      </c>
      <c r="CV29" s="280">
        <v>46</v>
      </c>
      <c r="CW29" s="280">
        <v>0</v>
      </c>
      <c r="CX29" s="280">
        <v>9</v>
      </c>
      <c r="CY29" s="280">
        <f t="shared" si="26"/>
        <v>3</v>
      </c>
      <c r="CZ29" s="280">
        <v>0</v>
      </c>
      <c r="DA29" s="280">
        <v>0</v>
      </c>
      <c r="DB29" s="280">
        <v>1</v>
      </c>
      <c r="DC29" s="280">
        <v>0</v>
      </c>
      <c r="DD29" s="280">
        <v>0</v>
      </c>
      <c r="DE29" s="280">
        <v>2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10</v>
      </c>
      <c r="DV29" s="280">
        <v>0</v>
      </c>
      <c r="DW29" s="280">
        <v>0</v>
      </c>
      <c r="DX29" s="280">
        <v>10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169</v>
      </c>
      <c r="B30" s="283" t="s">
        <v>571</v>
      </c>
      <c r="C30" s="282" t="s">
        <v>599</v>
      </c>
      <c r="D30" s="280">
        <f t="shared" si="5"/>
        <v>3004</v>
      </c>
      <c r="E30" s="280">
        <f t="shared" si="6"/>
        <v>2760</v>
      </c>
      <c r="F30" s="280">
        <f t="shared" si="7"/>
        <v>2658</v>
      </c>
      <c r="G30" s="280">
        <v>0</v>
      </c>
      <c r="H30" s="280">
        <v>2658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102</v>
      </c>
      <c r="N30" s="280">
        <v>0</v>
      </c>
      <c r="O30" s="280">
        <v>92</v>
      </c>
      <c r="P30" s="280">
        <v>0</v>
      </c>
      <c r="Q30" s="280">
        <v>0</v>
      </c>
      <c r="R30" s="280">
        <v>0</v>
      </c>
      <c r="S30" s="280">
        <v>10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226</v>
      </c>
      <c r="CR30" s="280">
        <f t="shared" si="25"/>
        <v>213</v>
      </c>
      <c r="CS30" s="280">
        <v>0</v>
      </c>
      <c r="CT30" s="280">
        <v>0</v>
      </c>
      <c r="CU30" s="280">
        <v>99</v>
      </c>
      <c r="CV30" s="280">
        <v>114</v>
      </c>
      <c r="CW30" s="280">
        <v>0</v>
      </c>
      <c r="CX30" s="280">
        <v>0</v>
      </c>
      <c r="CY30" s="280">
        <f t="shared" si="26"/>
        <v>13</v>
      </c>
      <c r="CZ30" s="280">
        <v>0</v>
      </c>
      <c r="DA30" s="280">
        <v>0</v>
      </c>
      <c r="DB30" s="280">
        <v>7</v>
      </c>
      <c r="DC30" s="280">
        <v>1</v>
      </c>
      <c r="DD30" s="280">
        <v>0</v>
      </c>
      <c r="DE30" s="280">
        <v>5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18</v>
      </c>
      <c r="DV30" s="280">
        <v>0</v>
      </c>
      <c r="DW30" s="280">
        <v>0</v>
      </c>
      <c r="DX30" s="280">
        <v>18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169</v>
      </c>
      <c r="B31" s="283" t="s">
        <v>572</v>
      </c>
      <c r="C31" s="282" t="s">
        <v>600</v>
      </c>
      <c r="D31" s="280">
        <f t="shared" si="5"/>
        <v>4458</v>
      </c>
      <c r="E31" s="280">
        <f t="shared" si="6"/>
        <v>3967</v>
      </c>
      <c r="F31" s="280">
        <f t="shared" si="7"/>
        <v>2585</v>
      </c>
      <c r="G31" s="280">
        <v>0</v>
      </c>
      <c r="H31" s="280">
        <v>2585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1382</v>
      </c>
      <c r="N31" s="280">
        <v>0</v>
      </c>
      <c r="O31" s="280">
        <v>1382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491</v>
      </c>
      <c r="CR31" s="280">
        <f t="shared" si="25"/>
        <v>327</v>
      </c>
      <c r="CS31" s="280">
        <v>0</v>
      </c>
      <c r="CT31" s="280">
        <v>0</v>
      </c>
      <c r="CU31" s="280">
        <v>302</v>
      </c>
      <c r="CV31" s="280">
        <v>22</v>
      </c>
      <c r="CW31" s="280">
        <v>1</v>
      </c>
      <c r="CX31" s="280">
        <v>2</v>
      </c>
      <c r="CY31" s="280">
        <f t="shared" si="26"/>
        <v>164</v>
      </c>
      <c r="CZ31" s="280">
        <v>0</v>
      </c>
      <c r="DA31" s="280">
        <v>0</v>
      </c>
      <c r="DB31" s="280">
        <v>146</v>
      </c>
      <c r="DC31" s="280">
        <v>12</v>
      </c>
      <c r="DD31" s="280">
        <v>1</v>
      </c>
      <c r="DE31" s="280">
        <v>5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169</v>
      </c>
      <c r="B32" s="283" t="s">
        <v>573</v>
      </c>
      <c r="C32" s="282" t="s">
        <v>601</v>
      </c>
      <c r="D32" s="280">
        <f t="shared" si="5"/>
        <v>964</v>
      </c>
      <c r="E32" s="280">
        <f t="shared" si="6"/>
        <v>674</v>
      </c>
      <c r="F32" s="280">
        <f t="shared" si="7"/>
        <v>674</v>
      </c>
      <c r="G32" s="280">
        <v>0</v>
      </c>
      <c r="H32" s="280">
        <v>674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87</v>
      </c>
      <c r="U32" s="280">
        <f t="shared" si="10"/>
        <v>87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87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203</v>
      </c>
      <c r="CR32" s="280">
        <f t="shared" si="25"/>
        <v>203</v>
      </c>
      <c r="CS32" s="280">
        <v>0</v>
      </c>
      <c r="CT32" s="280">
        <v>0</v>
      </c>
      <c r="CU32" s="280">
        <v>98</v>
      </c>
      <c r="CV32" s="280">
        <v>105</v>
      </c>
      <c r="CW32" s="280">
        <v>0</v>
      </c>
      <c r="CX32" s="280">
        <v>0</v>
      </c>
      <c r="CY32" s="280">
        <f t="shared" si="26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169</v>
      </c>
      <c r="B33" s="283" t="s">
        <v>574</v>
      </c>
      <c r="C33" s="282" t="s">
        <v>602</v>
      </c>
      <c r="D33" s="280">
        <f t="shared" si="5"/>
        <v>12131</v>
      </c>
      <c r="E33" s="280">
        <f t="shared" si="6"/>
        <v>10567</v>
      </c>
      <c r="F33" s="280">
        <f t="shared" si="7"/>
        <v>10307</v>
      </c>
      <c r="G33" s="280">
        <v>0</v>
      </c>
      <c r="H33" s="280">
        <v>10307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260</v>
      </c>
      <c r="N33" s="280">
        <v>0</v>
      </c>
      <c r="O33" s="280">
        <v>260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668</v>
      </c>
      <c r="U33" s="280">
        <f t="shared" si="10"/>
        <v>90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90</v>
      </c>
      <c r="AB33" s="280">
        <f t="shared" si="11"/>
        <v>578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578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826</v>
      </c>
      <c r="CR33" s="280">
        <f t="shared" si="25"/>
        <v>728</v>
      </c>
      <c r="CS33" s="280">
        <v>0</v>
      </c>
      <c r="CT33" s="280">
        <v>0</v>
      </c>
      <c r="CU33" s="280">
        <v>728</v>
      </c>
      <c r="CV33" s="280">
        <v>0</v>
      </c>
      <c r="CW33" s="280">
        <v>0</v>
      </c>
      <c r="CX33" s="280">
        <v>0</v>
      </c>
      <c r="CY33" s="280">
        <f t="shared" si="26"/>
        <v>98</v>
      </c>
      <c r="CZ33" s="280">
        <v>0</v>
      </c>
      <c r="DA33" s="280">
        <v>0</v>
      </c>
      <c r="DB33" s="280">
        <v>96</v>
      </c>
      <c r="DC33" s="280">
        <v>2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70</v>
      </c>
      <c r="DV33" s="280">
        <v>0</v>
      </c>
      <c r="DW33" s="280">
        <v>0</v>
      </c>
      <c r="DX33" s="280">
        <v>70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169</v>
      </c>
      <c r="B34" s="283" t="s">
        <v>575</v>
      </c>
      <c r="C34" s="282" t="s">
        <v>603</v>
      </c>
      <c r="D34" s="280">
        <f t="shared" si="5"/>
        <v>327</v>
      </c>
      <c r="E34" s="280">
        <f t="shared" si="6"/>
        <v>139</v>
      </c>
      <c r="F34" s="280">
        <f t="shared" si="7"/>
        <v>139</v>
      </c>
      <c r="G34" s="280">
        <v>0</v>
      </c>
      <c r="H34" s="280">
        <v>139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76</v>
      </c>
      <c r="U34" s="280">
        <f t="shared" si="10"/>
        <v>76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76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50</v>
      </c>
      <c r="AJ34" s="280">
        <f t="shared" si="13"/>
        <v>50</v>
      </c>
      <c r="AK34" s="280">
        <v>0</v>
      </c>
      <c r="AL34" s="280">
        <v>0</v>
      </c>
      <c r="AM34" s="280">
        <v>0</v>
      </c>
      <c r="AN34" s="280">
        <v>0</v>
      </c>
      <c r="AO34" s="280">
        <v>50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62</v>
      </c>
      <c r="CR34" s="280">
        <f t="shared" si="25"/>
        <v>62</v>
      </c>
      <c r="CS34" s="280">
        <v>0</v>
      </c>
      <c r="CT34" s="280">
        <v>0</v>
      </c>
      <c r="CU34" s="280">
        <v>0</v>
      </c>
      <c r="CV34" s="280">
        <v>62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169</v>
      </c>
      <c r="B35" s="283" t="s">
        <v>576</v>
      </c>
      <c r="C35" s="282" t="s">
        <v>604</v>
      </c>
      <c r="D35" s="280">
        <f t="shared" si="5"/>
        <v>299</v>
      </c>
      <c r="E35" s="280">
        <f t="shared" si="6"/>
        <v>197</v>
      </c>
      <c r="F35" s="280">
        <f t="shared" si="7"/>
        <v>197</v>
      </c>
      <c r="G35" s="280">
        <v>0</v>
      </c>
      <c r="H35" s="280">
        <v>197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48</v>
      </c>
      <c r="U35" s="280">
        <f t="shared" si="10"/>
        <v>48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48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54</v>
      </c>
      <c r="CR35" s="280">
        <f t="shared" si="25"/>
        <v>54</v>
      </c>
      <c r="CS35" s="280">
        <v>0</v>
      </c>
      <c r="CT35" s="280">
        <v>0</v>
      </c>
      <c r="CU35" s="280">
        <v>0</v>
      </c>
      <c r="CV35" s="280">
        <v>54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AJ7">SUM(D8:D35)</f>
        <v>306802</v>
      </c>
      <c r="E7" s="280">
        <f t="shared" si="0"/>
        <v>251280</v>
      </c>
      <c r="F7" s="280">
        <f t="shared" si="0"/>
        <v>44714</v>
      </c>
      <c r="G7" s="280">
        <f t="shared" si="0"/>
        <v>21752</v>
      </c>
      <c r="H7" s="280">
        <f t="shared" si="0"/>
        <v>161</v>
      </c>
      <c r="I7" s="280">
        <f t="shared" si="0"/>
        <v>0</v>
      </c>
      <c r="J7" s="280">
        <f t="shared" si="0"/>
        <v>0</v>
      </c>
      <c r="K7" s="280">
        <f t="shared" si="0"/>
        <v>1805</v>
      </c>
      <c r="L7" s="280">
        <f t="shared" si="0"/>
        <v>20764</v>
      </c>
      <c r="M7" s="280">
        <f t="shared" si="0"/>
        <v>232</v>
      </c>
      <c r="N7" s="280">
        <f t="shared" si="0"/>
        <v>261</v>
      </c>
      <c r="O7" s="280">
        <f t="shared" si="0"/>
        <v>10547</v>
      </c>
      <c r="P7" s="280">
        <f t="shared" si="0"/>
        <v>253235</v>
      </c>
      <c r="Q7" s="280">
        <f t="shared" si="0"/>
        <v>251280</v>
      </c>
      <c r="R7" s="280">
        <f t="shared" si="0"/>
        <v>1955</v>
      </c>
      <c r="S7" s="280">
        <f t="shared" si="0"/>
        <v>1261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694</v>
      </c>
      <c r="Y7" s="280">
        <f t="shared" si="0"/>
        <v>0</v>
      </c>
      <c r="Z7" s="280">
        <f t="shared" si="0"/>
        <v>28714</v>
      </c>
      <c r="AA7" s="280">
        <f t="shared" si="0"/>
        <v>261</v>
      </c>
      <c r="AB7" s="280">
        <f t="shared" si="0"/>
        <v>22653</v>
      </c>
      <c r="AC7" s="280">
        <f t="shared" si="0"/>
        <v>5800</v>
      </c>
      <c r="AD7" s="280">
        <f t="shared" si="0"/>
        <v>5062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720</v>
      </c>
      <c r="AJ7" s="280">
        <f t="shared" si="0"/>
        <v>18</v>
      </c>
    </row>
    <row r="8" spans="1:36" ht="12" customHeight="1">
      <c r="A8" s="282" t="s">
        <v>169</v>
      </c>
      <c r="B8" s="283" t="s">
        <v>549</v>
      </c>
      <c r="C8" s="282" t="s">
        <v>577</v>
      </c>
      <c r="D8" s="280">
        <f>SUM(E8,F8,N8,O8)</f>
        <v>82536</v>
      </c>
      <c r="E8" s="280">
        <f>+Q8</f>
        <v>66856</v>
      </c>
      <c r="F8" s="280">
        <f>SUM(G8:M8)</f>
        <v>14169</v>
      </c>
      <c r="G8" s="280">
        <v>14169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f>+AA8</f>
        <v>0</v>
      </c>
      <c r="O8" s="280">
        <f>+'資源化量内訳'!X8</f>
        <v>1511</v>
      </c>
      <c r="P8" s="280">
        <f>+SUM(Q8,R8)</f>
        <v>66856</v>
      </c>
      <c r="Q8" s="280">
        <v>66856</v>
      </c>
      <c r="R8" s="280">
        <f>+SUM(S8,T8,U8,V8,W8,X8,Y8)</f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11167</v>
      </c>
      <c r="AA8" s="280">
        <v>0</v>
      </c>
      <c r="AB8" s="280">
        <v>8882</v>
      </c>
      <c r="AC8" s="280">
        <f>SUM(AD8:AJ8)</f>
        <v>2285</v>
      </c>
      <c r="AD8" s="280">
        <v>2285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169</v>
      </c>
      <c r="B9" s="283" t="s">
        <v>550</v>
      </c>
      <c r="C9" s="282" t="s">
        <v>578</v>
      </c>
      <c r="D9" s="280">
        <f aca="true" t="shared" si="1" ref="D9:D35">SUM(E9,F9,N9,O9)</f>
        <v>21738</v>
      </c>
      <c r="E9" s="280">
        <f aca="true" t="shared" si="2" ref="E9:E35">+Q9</f>
        <v>19799</v>
      </c>
      <c r="F9" s="280">
        <f aca="true" t="shared" si="3" ref="F9:F35">SUM(G9:M9)</f>
        <v>1809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1809</v>
      </c>
      <c r="M9" s="280">
        <v>0</v>
      </c>
      <c r="N9" s="280">
        <f aca="true" t="shared" si="4" ref="N9:N35">+AA9</f>
        <v>0</v>
      </c>
      <c r="O9" s="280">
        <f>+'資源化量内訳'!X9</f>
        <v>130</v>
      </c>
      <c r="P9" s="280">
        <f aca="true" t="shared" si="5" ref="P9:P35">+SUM(Q9,R9)</f>
        <v>20379</v>
      </c>
      <c r="Q9" s="280">
        <v>19799</v>
      </c>
      <c r="R9" s="280">
        <f aca="true" t="shared" si="6" ref="R9:R35">+SUM(S9,T9,U9,V9,W9,X9,Y9)</f>
        <v>580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580</v>
      </c>
      <c r="Y9" s="280">
        <v>0</v>
      </c>
      <c r="Z9" s="280">
        <f aca="true" t="shared" si="7" ref="Z9:Z35">SUM(AA9:AC9)</f>
        <v>0</v>
      </c>
      <c r="AA9" s="280">
        <v>0</v>
      </c>
      <c r="AB9" s="280">
        <v>0</v>
      </c>
      <c r="AC9" s="280">
        <f aca="true" t="shared" si="8" ref="AC9:AC35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169</v>
      </c>
      <c r="B10" s="283" t="s">
        <v>551</v>
      </c>
      <c r="C10" s="282" t="s">
        <v>579</v>
      </c>
      <c r="D10" s="280">
        <f t="shared" si="1"/>
        <v>12362</v>
      </c>
      <c r="E10" s="280">
        <f t="shared" si="2"/>
        <v>9767</v>
      </c>
      <c r="F10" s="280">
        <f t="shared" si="3"/>
        <v>1402</v>
      </c>
      <c r="G10" s="280">
        <v>1020</v>
      </c>
      <c r="H10" s="280">
        <v>0</v>
      </c>
      <c r="I10" s="280">
        <v>0</v>
      </c>
      <c r="J10" s="280">
        <v>0</v>
      </c>
      <c r="K10" s="280">
        <v>0</v>
      </c>
      <c r="L10" s="280">
        <v>382</v>
      </c>
      <c r="M10" s="280">
        <v>0</v>
      </c>
      <c r="N10" s="280">
        <f t="shared" si="4"/>
        <v>0</v>
      </c>
      <c r="O10" s="280">
        <f>+'資源化量内訳'!X10</f>
        <v>1193</v>
      </c>
      <c r="P10" s="280">
        <f t="shared" si="5"/>
        <v>9962</v>
      </c>
      <c r="Q10" s="280">
        <v>9767</v>
      </c>
      <c r="R10" s="280">
        <f t="shared" si="6"/>
        <v>195</v>
      </c>
      <c r="S10" s="280">
        <v>195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1384</v>
      </c>
      <c r="AA10" s="280">
        <v>0</v>
      </c>
      <c r="AB10" s="280">
        <v>1008</v>
      </c>
      <c r="AC10" s="280">
        <f t="shared" si="8"/>
        <v>376</v>
      </c>
      <c r="AD10" s="280">
        <v>376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169</v>
      </c>
      <c r="B11" s="283" t="s">
        <v>552</v>
      </c>
      <c r="C11" s="282" t="s">
        <v>580</v>
      </c>
      <c r="D11" s="280">
        <f t="shared" si="1"/>
        <v>12510</v>
      </c>
      <c r="E11" s="280">
        <f t="shared" si="2"/>
        <v>9581</v>
      </c>
      <c r="F11" s="280">
        <f t="shared" si="3"/>
        <v>2900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2900</v>
      </c>
      <c r="M11" s="280">
        <v>0</v>
      </c>
      <c r="N11" s="280">
        <f t="shared" si="4"/>
        <v>0</v>
      </c>
      <c r="O11" s="280">
        <f>+'資源化量内訳'!X11</f>
        <v>29</v>
      </c>
      <c r="P11" s="280">
        <f t="shared" si="5"/>
        <v>9581</v>
      </c>
      <c r="Q11" s="280">
        <v>9581</v>
      </c>
      <c r="R11" s="280">
        <f t="shared" si="6"/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970</v>
      </c>
      <c r="AA11" s="280">
        <v>0</v>
      </c>
      <c r="AB11" s="280">
        <v>970</v>
      </c>
      <c r="AC11" s="280">
        <f t="shared" si="8"/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169</v>
      </c>
      <c r="B12" s="283" t="s">
        <v>553</v>
      </c>
      <c r="C12" s="282" t="s">
        <v>581</v>
      </c>
      <c r="D12" s="280">
        <f t="shared" si="1"/>
        <v>10535</v>
      </c>
      <c r="E12" s="280">
        <f t="shared" si="2"/>
        <v>8123</v>
      </c>
      <c r="F12" s="280">
        <f t="shared" si="3"/>
        <v>1344</v>
      </c>
      <c r="G12" s="280">
        <v>1005</v>
      </c>
      <c r="H12" s="280">
        <v>0</v>
      </c>
      <c r="I12" s="280">
        <v>0</v>
      </c>
      <c r="J12" s="280">
        <v>0</v>
      </c>
      <c r="K12" s="280">
        <v>0</v>
      </c>
      <c r="L12" s="280">
        <v>339</v>
      </c>
      <c r="M12" s="280">
        <v>0</v>
      </c>
      <c r="N12" s="280">
        <f t="shared" si="4"/>
        <v>0</v>
      </c>
      <c r="O12" s="280">
        <f>+'資源化量内訳'!X12</f>
        <v>1068</v>
      </c>
      <c r="P12" s="280">
        <f t="shared" si="5"/>
        <v>8315</v>
      </c>
      <c r="Q12" s="280">
        <v>8123</v>
      </c>
      <c r="R12" s="280">
        <f t="shared" si="6"/>
        <v>192</v>
      </c>
      <c r="S12" s="280">
        <v>192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1209</v>
      </c>
      <c r="AA12" s="280">
        <v>0</v>
      </c>
      <c r="AB12" s="280">
        <v>838</v>
      </c>
      <c r="AC12" s="280">
        <f t="shared" si="8"/>
        <v>371</v>
      </c>
      <c r="AD12" s="280">
        <v>371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169</v>
      </c>
      <c r="B13" s="283" t="s">
        <v>554</v>
      </c>
      <c r="C13" s="282" t="s">
        <v>582</v>
      </c>
      <c r="D13" s="280">
        <f t="shared" si="1"/>
        <v>10646</v>
      </c>
      <c r="E13" s="280">
        <f t="shared" si="2"/>
        <v>8617</v>
      </c>
      <c r="F13" s="280">
        <f t="shared" si="3"/>
        <v>741</v>
      </c>
      <c r="G13" s="280">
        <v>741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0</v>
      </c>
      <c r="O13" s="280">
        <f>+'資源化量内訳'!X13</f>
        <v>1288</v>
      </c>
      <c r="P13" s="280">
        <f t="shared" si="5"/>
        <v>8617</v>
      </c>
      <c r="Q13" s="280">
        <v>8617</v>
      </c>
      <c r="R13" s="280">
        <f t="shared" si="6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f t="shared" si="8"/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169</v>
      </c>
      <c r="B14" s="283" t="s">
        <v>555</v>
      </c>
      <c r="C14" s="282" t="s">
        <v>583</v>
      </c>
      <c r="D14" s="280">
        <f t="shared" si="1"/>
        <v>18587</v>
      </c>
      <c r="E14" s="280">
        <f t="shared" si="2"/>
        <v>17244</v>
      </c>
      <c r="F14" s="280">
        <f t="shared" si="3"/>
        <v>746</v>
      </c>
      <c r="G14" s="280">
        <v>734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12</v>
      </c>
      <c r="N14" s="280">
        <f t="shared" si="4"/>
        <v>0</v>
      </c>
      <c r="O14" s="280">
        <f>+'資源化量内訳'!X14</f>
        <v>597</v>
      </c>
      <c r="P14" s="280">
        <f t="shared" si="5"/>
        <v>17278</v>
      </c>
      <c r="Q14" s="280">
        <v>17244</v>
      </c>
      <c r="R14" s="280">
        <f t="shared" si="6"/>
        <v>34</v>
      </c>
      <c r="S14" s="280">
        <v>34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2391</v>
      </c>
      <c r="AA14" s="280">
        <v>0</v>
      </c>
      <c r="AB14" s="280">
        <v>1952</v>
      </c>
      <c r="AC14" s="280">
        <f t="shared" si="8"/>
        <v>439</v>
      </c>
      <c r="AD14" s="280">
        <v>439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169</v>
      </c>
      <c r="B15" s="283" t="s">
        <v>556</v>
      </c>
      <c r="C15" s="282" t="s">
        <v>584</v>
      </c>
      <c r="D15" s="280">
        <f t="shared" si="1"/>
        <v>13905</v>
      </c>
      <c r="E15" s="280">
        <f t="shared" si="2"/>
        <v>11389</v>
      </c>
      <c r="F15" s="280">
        <f t="shared" si="3"/>
        <v>2516</v>
      </c>
      <c r="G15" s="280">
        <v>42</v>
      </c>
      <c r="H15" s="280">
        <v>0</v>
      </c>
      <c r="I15" s="280">
        <v>0</v>
      </c>
      <c r="J15" s="280">
        <v>0</v>
      </c>
      <c r="K15" s="280">
        <v>0</v>
      </c>
      <c r="L15" s="280">
        <v>2474</v>
      </c>
      <c r="M15" s="280">
        <v>0</v>
      </c>
      <c r="N15" s="280">
        <f t="shared" si="4"/>
        <v>0</v>
      </c>
      <c r="O15" s="280">
        <f>+'資源化量内訳'!X15</f>
        <v>0</v>
      </c>
      <c r="P15" s="280">
        <f t="shared" si="5"/>
        <v>11389</v>
      </c>
      <c r="Q15" s="280">
        <v>11389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0</v>
      </c>
      <c r="AA15" s="280">
        <v>0</v>
      </c>
      <c r="AB15" s="280">
        <v>0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169</v>
      </c>
      <c r="B16" s="283" t="s">
        <v>557</v>
      </c>
      <c r="C16" s="282" t="s">
        <v>585</v>
      </c>
      <c r="D16" s="280">
        <f t="shared" si="1"/>
        <v>22205</v>
      </c>
      <c r="E16" s="280">
        <f t="shared" si="2"/>
        <v>19848</v>
      </c>
      <c r="F16" s="280">
        <f t="shared" si="3"/>
        <v>1335</v>
      </c>
      <c r="G16" s="280">
        <v>1317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18</v>
      </c>
      <c r="N16" s="280">
        <f t="shared" si="4"/>
        <v>0</v>
      </c>
      <c r="O16" s="280">
        <f>+'資源化量内訳'!X16</f>
        <v>1022</v>
      </c>
      <c r="P16" s="280">
        <f t="shared" si="5"/>
        <v>20264</v>
      </c>
      <c r="Q16" s="280">
        <v>19848</v>
      </c>
      <c r="R16" s="280">
        <f t="shared" si="6"/>
        <v>416</v>
      </c>
      <c r="S16" s="280">
        <v>416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2101</v>
      </c>
      <c r="AA16" s="280">
        <v>0</v>
      </c>
      <c r="AB16" s="280">
        <v>1624</v>
      </c>
      <c r="AC16" s="280">
        <f t="shared" si="8"/>
        <v>477</v>
      </c>
      <c r="AD16" s="280">
        <v>459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18</v>
      </c>
    </row>
    <row r="17" spans="1:36" ht="12" customHeight="1">
      <c r="A17" s="282" t="s">
        <v>169</v>
      </c>
      <c r="B17" s="283" t="s">
        <v>558</v>
      </c>
      <c r="C17" s="282" t="s">
        <v>586</v>
      </c>
      <c r="D17" s="280">
        <f t="shared" si="1"/>
        <v>25516</v>
      </c>
      <c r="E17" s="280">
        <f t="shared" si="2"/>
        <v>19342</v>
      </c>
      <c r="F17" s="280">
        <f t="shared" si="3"/>
        <v>5958</v>
      </c>
      <c r="G17" s="280">
        <v>426</v>
      </c>
      <c r="H17" s="280">
        <v>22</v>
      </c>
      <c r="I17" s="280">
        <v>0</v>
      </c>
      <c r="J17" s="280">
        <v>0</v>
      </c>
      <c r="K17" s="280">
        <v>5</v>
      </c>
      <c r="L17" s="280">
        <v>5505</v>
      </c>
      <c r="M17" s="280">
        <v>0</v>
      </c>
      <c r="N17" s="280">
        <f t="shared" si="4"/>
        <v>0</v>
      </c>
      <c r="O17" s="280">
        <f>+'資源化量内訳'!X17</f>
        <v>216</v>
      </c>
      <c r="P17" s="280">
        <f t="shared" si="5"/>
        <v>19342</v>
      </c>
      <c r="Q17" s="280">
        <v>19342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2709</v>
      </c>
      <c r="AA17" s="280">
        <v>0</v>
      </c>
      <c r="AB17" s="280">
        <v>2382</v>
      </c>
      <c r="AC17" s="280">
        <f t="shared" si="8"/>
        <v>327</v>
      </c>
      <c r="AD17" s="280">
        <v>327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169</v>
      </c>
      <c r="B18" s="283" t="s">
        <v>559</v>
      </c>
      <c r="C18" s="282" t="s">
        <v>587</v>
      </c>
      <c r="D18" s="280">
        <f t="shared" si="1"/>
        <v>10888</v>
      </c>
      <c r="E18" s="280">
        <f t="shared" si="2"/>
        <v>8828</v>
      </c>
      <c r="F18" s="280">
        <f t="shared" si="3"/>
        <v>1799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1799</v>
      </c>
      <c r="M18" s="280">
        <v>0</v>
      </c>
      <c r="N18" s="280">
        <f t="shared" si="4"/>
        <v>261</v>
      </c>
      <c r="O18" s="280">
        <f>+'資源化量内訳'!X18</f>
        <v>0</v>
      </c>
      <c r="P18" s="280">
        <f t="shared" si="5"/>
        <v>8828</v>
      </c>
      <c r="Q18" s="280">
        <v>8828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1601</v>
      </c>
      <c r="AA18" s="280">
        <v>261</v>
      </c>
      <c r="AB18" s="280">
        <v>1340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169</v>
      </c>
      <c r="B19" s="283" t="s">
        <v>560</v>
      </c>
      <c r="C19" s="282" t="s">
        <v>588</v>
      </c>
      <c r="D19" s="280">
        <f t="shared" si="1"/>
        <v>4709</v>
      </c>
      <c r="E19" s="280">
        <f t="shared" si="2"/>
        <v>2711</v>
      </c>
      <c r="F19" s="280">
        <f t="shared" si="3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f t="shared" si="4"/>
        <v>0</v>
      </c>
      <c r="O19" s="280">
        <f>+'資源化量内訳'!X19</f>
        <v>1998</v>
      </c>
      <c r="P19" s="280">
        <f t="shared" si="5"/>
        <v>2711</v>
      </c>
      <c r="Q19" s="280">
        <v>2711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391</v>
      </c>
      <c r="AA19" s="280">
        <v>0</v>
      </c>
      <c r="AB19" s="280">
        <v>391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169</v>
      </c>
      <c r="B20" s="283" t="s">
        <v>561</v>
      </c>
      <c r="C20" s="282" t="s">
        <v>589</v>
      </c>
      <c r="D20" s="280">
        <f t="shared" si="1"/>
        <v>11075</v>
      </c>
      <c r="E20" s="280">
        <f t="shared" si="2"/>
        <v>9338</v>
      </c>
      <c r="F20" s="280">
        <f t="shared" si="3"/>
        <v>1737</v>
      </c>
      <c r="G20" s="280">
        <v>752</v>
      </c>
      <c r="H20" s="280">
        <v>0</v>
      </c>
      <c r="I20" s="280">
        <v>0</v>
      </c>
      <c r="J20" s="280">
        <v>0</v>
      </c>
      <c r="K20" s="280">
        <v>0</v>
      </c>
      <c r="L20" s="280">
        <v>985</v>
      </c>
      <c r="M20" s="280">
        <v>0</v>
      </c>
      <c r="N20" s="280">
        <f t="shared" si="4"/>
        <v>0</v>
      </c>
      <c r="O20" s="280">
        <f>+'資源化量内訳'!X20</f>
        <v>0</v>
      </c>
      <c r="P20" s="280">
        <f t="shared" si="5"/>
        <v>9357</v>
      </c>
      <c r="Q20" s="280">
        <v>9338</v>
      </c>
      <c r="R20" s="280">
        <f t="shared" si="6"/>
        <v>19</v>
      </c>
      <c r="S20" s="280">
        <v>19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1313</v>
      </c>
      <c r="AA20" s="280">
        <v>0</v>
      </c>
      <c r="AB20" s="280">
        <v>1068</v>
      </c>
      <c r="AC20" s="280">
        <f t="shared" si="8"/>
        <v>245</v>
      </c>
      <c r="AD20" s="280">
        <v>245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169</v>
      </c>
      <c r="B21" s="283" t="s">
        <v>562</v>
      </c>
      <c r="C21" s="282" t="s">
        <v>590</v>
      </c>
      <c r="D21" s="280">
        <f t="shared" si="1"/>
        <v>5595</v>
      </c>
      <c r="E21" s="280">
        <f t="shared" si="2"/>
        <v>4435</v>
      </c>
      <c r="F21" s="280">
        <f t="shared" si="3"/>
        <v>1151</v>
      </c>
      <c r="G21" s="280">
        <v>323</v>
      </c>
      <c r="H21" s="280">
        <v>14</v>
      </c>
      <c r="I21" s="280">
        <v>0</v>
      </c>
      <c r="J21" s="280">
        <v>0</v>
      </c>
      <c r="K21" s="280">
        <v>0</v>
      </c>
      <c r="L21" s="280">
        <v>814</v>
      </c>
      <c r="M21" s="280">
        <v>0</v>
      </c>
      <c r="N21" s="280">
        <f t="shared" si="4"/>
        <v>0</v>
      </c>
      <c r="O21" s="280">
        <f>+'資源化量内訳'!X21</f>
        <v>9</v>
      </c>
      <c r="P21" s="280">
        <f t="shared" si="5"/>
        <v>4447</v>
      </c>
      <c r="Q21" s="280">
        <v>4435</v>
      </c>
      <c r="R21" s="280">
        <f t="shared" si="6"/>
        <v>12</v>
      </c>
      <c r="S21" s="280">
        <v>12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638</v>
      </c>
      <c r="AA21" s="280">
        <v>0</v>
      </c>
      <c r="AB21" s="280">
        <v>425</v>
      </c>
      <c r="AC21" s="280">
        <f t="shared" si="8"/>
        <v>213</v>
      </c>
      <c r="AD21" s="280">
        <v>213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169</v>
      </c>
      <c r="B22" s="283" t="s">
        <v>563</v>
      </c>
      <c r="C22" s="282" t="s">
        <v>591</v>
      </c>
      <c r="D22" s="280">
        <f t="shared" si="1"/>
        <v>3780</v>
      </c>
      <c r="E22" s="280">
        <f t="shared" si="2"/>
        <v>3319</v>
      </c>
      <c r="F22" s="280">
        <f t="shared" si="3"/>
        <v>461</v>
      </c>
      <c r="G22" s="280">
        <v>80</v>
      </c>
      <c r="H22" s="280">
        <v>0</v>
      </c>
      <c r="I22" s="280">
        <v>0</v>
      </c>
      <c r="J22" s="280">
        <v>0</v>
      </c>
      <c r="K22" s="280">
        <v>0</v>
      </c>
      <c r="L22" s="280">
        <v>381</v>
      </c>
      <c r="M22" s="280">
        <v>0</v>
      </c>
      <c r="N22" s="280">
        <f t="shared" si="4"/>
        <v>0</v>
      </c>
      <c r="O22" s="280">
        <f>+'資源化量内訳'!X22</f>
        <v>0</v>
      </c>
      <c r="P22" s="280">
        <f t="shared" si="5"/>
        <v>3321</v>
      </c>
      <c r="Q22" s="280">
        <v>3319</v>
      </c>
      <c r="R22" s="280">
        <f t="shared" si="6"/>
        <v>2</v>
      </c>
      <c r="S22" s="280">
        <v>2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445</v>
      </c>
      <c r="AA22" s="280">
        <v>0</v>
      </c>
      <c r="AB22" s="280">
        <v>380</v>
      </c>
      <c r="AC22" s="280">
        <f t="shared" si="8"/>
        <v>65</v>
      </c>
      <c r="AD22" s="280">
        <v>65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169</v>
      </c>
      <c r="B23" s="283" t="s">
        <v>564</v>
      </c>
      <c r="C23" s="282" t="s">
        <v>592</v>
      </c>
      <c r="D23" s="280">
        <f t="shared" si="1"/>
        <v>1232</v>
      </c>
      <c r="E23" s="280">
        <f t="shared" si="2"/>
        <v>1079</v>
      </c>
      <c r="F23" s="280">
        <f t="shared" si="3"/>
        <v>153</v>
      </c>
      <c r="G23" s="280">
        <v>13</v>
      </c>
      <c r="H23" s="280">
        <v>0</v>
      </c>
      <c r="I23" s="280">
        <v>0</v>
      </c>
      <c r="J23" s="280">
        <v>0</v>
      </c>
      <c r="K23" s="280">
        <v>0</v>
      </c>
      <c r="L23" s="280">
        <v>140</v>
      </c>
      <c r="M23" s="280">
        <v>0</v>
      </c>
      <c r="N23" s="280">
        <f t="shared" si="4"/>
        <v>0</v>
      </c>
      <c r="O23" s="280">
        <f>+'資源化量内訳'!X23</f>
        <v>0</v>
      </c>
      <c r="P23" s="280">
        <f t="shared" si="5"/>
        <v>1079</v>
      </c>
      <c r="Q23" s="280">
        <v>1079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131</v>
      </c>
      <c r="AA23" s="280">
        <v>0</v>
      </c>
      <c r="AB23" s="280">
        <v>123</v>
      </c>
      <c r="AC23" s="280">
        <f t="shared" si="8"/>
        <v>8</v>
      </c>
      <c r="AD23" s="280">
        <v>8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169</v>
      </c>
      <c r="B24" s="283" t="s">
        <v>565</v>
      </c>
      <c r="C24" s="282" t="s">
        <v>593</v>
      </c>
      <c r="D24" s="280">
        <f t="shared" si="1"/>
        <v>399</v>
      </c>
      <c r="E24" s="280">
        <f t="shared" si="2"/>
        <v>290</v>
      </c>
      <c r="F24" s="280">
        <f t="shared" si="3"/>
        <v>109</v>
      </c>
      <c r="G24" s="280">
        <v>0</v>
      </c>
      <c r="H24" s="280">
        <v>13</v>
      </c>
      <c r="I24" s="280">
        <v>0</v>
      </c>
      <c r="J24" s="280">
        <v>0</v>
      </c>
      <c r="K24" s="280">
        <v>0</v>
      </c>
      <c r="L24" s="280">
        <v>96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290</v>
      </c>
      <c r="Q24" s="280">
        <v>290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29</v>
      </c>
      <c r="AA24" s="280">
        <v>0</v>
      </c>
      <c r="AB24" s="280">
        <v>29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169</v>
      </c>
      <c r="B25" s="283" t="s">
        <v>566</v>
      </c>
      <c r="C25" s="282" t="s">
        <v>594</v>
      </c>
      <c r="D25" s="280">
        <f t="shared" si="1"/>
        <v>4837</v>
      </c>
      <c r="E25" s="280">
        <f t="shared" si="2"/>
        <v>3909</v>
      </c>
      <c r="F25" s="280">
        <f t="shared" si="3"/>
        <v>928</v>
      </c>
      <c r="G25" s="280">
        <v>0</v>
      </c>
      <c r="H25" s="280">
        <v>62</v>
      </c>
      <c r="I25" s="280">
        <v>0</v>
      </c>
      <c r="J25" s="280">
        <v>0</v>
      </c>
      <c r="K25" s="280">
        <v>0</v>
      </c>
      <c r="L25" s="280">
        <v>866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3909</v>
      </c>
      <c r="Q25" s="280">
        <v>3909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396</v>
      </c>
      <c r="AA25" s="280">
        <v>0</v>
      </c>
      <c r="AB25" s="280">
        <v>396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169</v>
      </c>
      <c r="B26" s="283" t="s">
        <v>567</v>
      </c>
      <c r="C26" s="282" t="s">
        <v>595</v>
      </c>
      <c r="D26" s="280">
        <f t="shared" si="1"/>
        <v>2132</v>
      </c>
      <c r="E26" s="280">
        <f t="shared" si="2"/>
        <v>0</v>
      </c>
      <c r="F26" s="280">
        <f t="shared" si="3"/>
        <v>2016</v>
      </c>
      <c r="G26" s="280">
        <v>0</v>
      </c>
      <c r="H26" s="280">
        <v>0</v>
      </c>
      <c r="I26" s="280">
        <v>0</v>
      </c>
      <c r="J26" s="280">
        <v>0</v>
      </c>
      <c r="K26" s="280">
        <v>1800</v>
      </c>
      <c r="L26" s="280">
        <v>216</v>
      </c>
      <c r="M26" s="280">
        <v>0</v>
      </c>
      <c r="N26" s="280">
        <f t="shared" si="4"/>
        <v>0</v>
      </c>
      <c r="O26" s="280">
        <f>+'資源化量内訳'!X26</f>
        <v>116</v>
      </c>
      <c r="P26" s="280">
        <f t="shared" si="5"/>
        <v>0</v>
      </c>
      <c r="Q26" s="280">
        <v>0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169</v>
      </c>
      <c r="B27" s="283" t="s">
        <v>568</v>
      </c>
      <c r="C27" s="282" t="s">
        <v>596</v>
      </c>
      <c r="D27" s="280">
        <f t="shared" si="1"/>
        <v>8442</v>
      </c>
      <c r="E27" s="280">
        <f t="shared" si="2"/>
        <v>6815</v>
      </c>
      <c r="F27" s="280">
        <f t="shared" si="3"/>
        <v>436</v>
      </c>
      <c r="G27" s="280">
        <v>234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202</v>
      </c>
      <c r="N27" s="280">
        <f t="shared" si="4"/>
        <v>0</v>
      </c>
      <c r="O27" s="280">
        <f>+'資源化量内訳'!X27</f>
        <v>1191</v>
      </c>
      <c r="P27" s="280">
        <f t="shared" si="5"/>
        <v>6826</v>
      </c>
      <c r="Q27" s="280">
        <v>6815</v>
      </c>
      <c r="R27" s="280">
        <f t="shared" si="6"/>
        <v>11</v>
      </c>
      <c r="S27" s="280">
        <v>11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930</v>
      </c>
      <c r="AA27" s="280">
        <v>0</v>
      </c>
      <c r="AB27" s="280">
        <v>780</v>
      </c>
      <c r="AC27" s="280">
        <f t="shared" si="8"/>
        <v>150</v>
      </c>
      <c r="AD27" s="280">
        <v>150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169</v>
      </c>
      <c r="B28" s="283" t="s">
        <v>569</v>
      </c>
      <c r="C28" s="282" t="s">
        <v>597</v>
      </c>
      <c r="D28" s="280">
        <f t="shared" si="1"/>
        <v>287</v>
      </c>
      <c r="E28" s="280">
        <f t="shared" si="2"/>
        <v>189</v>
      </c>
      <c r="F28" s="280">
        <f t="shared" si="3"/>
        <v>17</v>
      </c>
      <c r="G28" s="280">
        <v>17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0</v>
      </c>
      <c r="O28" s="280">
        <f>+'資源化量内訳'!X28</f>
        <v>81</v>
      </c>
      <c r="P28" s="280">
        <f t="shared" si="5"/>
        <v>190</v>
      </c>
      <c r="Q28" s="280">
        <v>189</v>
      </c>
      <c r="R28" s="280">
        <f t="shared" si="6"/>
        <v>1</v>
      </c>
      <c r="S28" s="280">
        <v>1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</v>
      </c>
      <c r="AA28" s="280">
        <v>0</v>
      </c>
      <c r="AB28" s="280">
        <v>1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169</v>
      </c>
      <c r="B29" s="283" t="s">
        <v>570</v>
      </c>
      <c r="C29" s="282" t="s">
        <v>598</v>
      </c>
      <c r="D29" s="280">
        <f t="shared" si="1"/>
        <v>1590</v>
      </c>
      <c r="E29" s="280">
        <f t="shared" si="2"/>
        <v>1461</v>
      </c>
      <c r="F29" s="280">
        <f t="shared" si="3"/>
        <v>119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119</v>
      </c>
      <c r="M29" s="280">
        <v>0</v>
      </c>
      <c r="N29" s="280">
        <f t="shared" si="4"/>
        <v>0</v>
      </c>
      <c r="O29" s="280">
        <f>+'資源化量内訳'!X29</f>
        <v>10</v>
      </c>
      <c r="P29" s="280">
        <f t="shared" si="5"/>
        <v>1498</v>
      </c>
      <c r="Q29" s="280">
        <v>1461</v>
      </c>
      <c r="R29" s="280">
        <f t="shared" si="6"/>
        <v>37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37</v>
      </c>
      <c r="Y29" s="280">
        <v>0</v>
      </c>
      <c r="Z29" s="280">
        <f t="shared" si="7"/>
        <v>0</v>
      </c>
      <c r="AA29" s="280">
        <v>0</v>
      </c>
      <c r="AB29" s="280">
        <v>0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169</v>
      </c>
      <c r="B30" s="283" t="s">
        <v>571</v>
      </c>
      <c r="C30" s="282" t="s">
        <v>599</v>
      </c>
      <c r="D30" s="280">
        <f t="shared" si="1"/>
        <v>3004</v>
      </c>
      <c r="E30" s="280">
        <f t="shared" si="2"/>
        <v>2760</v>
      </c>
      <c r="F30" s="280">
        <f t="shared" si="3"/>
        <v>226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226</v>
      </c>
      <c r="M30" s="280">
        <v>0</v>
      </c>
      <c r="N30" s="280">
        <f t="shared" si="4"/>
        <v>0</v>
      </c>
      <c r="O30" s="280">
        <f>+'資源化量内訳'!X30</f>
        <v>18</v>
      </c>
      <c r="P30" s="280">
        <f t="shared" si="5"/>
        <v>2823</v>
      </c>
      <c r="Q30" s="280">
        <v>2760</v>
      </c>
      <c r="R30" s="280">
        <f t="shared" si="6"/>
        <v>63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63</v>
      </c>
      <c r="Y30" s="280">
        <v>0</v>
      </c>
      <c r="Z30" s="280">
        <f t="shared" si="7"/>
        <v>0</v>
      </c>
      <c r="AA30" s="280">
        <v>0</v>
      </c>
      <c r="AB30" s="280">
        <v>0</v>
      </c>
      <c r="AC30" s="280">
        <f t="shared" si="8"/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169</v>
      </c>
      <c r="B31" s="283" t="s">
        <v>572</v>
      </c>
      <c r="C31" s="282" t="s">
        <v>600</v>
      </c>
      <c r="D31" s="280">
        <f t="shared" si="1"/>
        <v>4564</v>
      </c>
      <c r="E31" s="280">
        <f t="shared" si="2"/>
        <v>4073</v>
      </c>
      <c r="F31" s="280">
        <f t="shared" si="3"/>
        <v>491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491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4085</v>
      </c>
      <c r="Q31" s="280">
        <v>4073</v>
      </c>
      <c r="R31" s="280">
        <f t="shared" si="6"/>
        <v>12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12</v>
      </c>
      <c r="Y31" s="280">
        <v>0</v>
      </c>
      <c r="Z31" s="280">
        <f t="shared" si="7"/>
        <v>105</v>
      </c>
      <c r="AA31" s="280">
        <v>0</v>
      </c>
      <c r="AB31" s="280">
        <v>0</v>
      </c>
      <c r="AC31" s="280">
        <f t="shared" si="8"/>
        <v>105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105</v>
      </c>
      <c r="AJ31" s="280">
        <v>0</v>
      </c>
    </row>
    <row r="32" spans="1:36" ht="12" customHeight="1">
      <c r="A32" s="282" t="s">
        <v>169</v>
      </c>
      <c r="B32" s="283" t="s">
        <v>573</v>
      </c>
      <c r="C32" s="282" t="s">
        <v>601</v>
      </c>
      <c r="D32" s="280">
        <f t="shared" si="1"/>
        <v>964</v>
      </c>
      <c r="E32" s="280">
        <f t="shared" si="2"/>
        <v>674</v>
      </c>
      <c r="F32" s="280">
        <f t="shared" si="3"/>
        <v>290</v>
      </c>
      <c r="G32" s="280">
        <v>87</v>
      </c>
      <c r="H32" s="280">
        <v>0</v>
      </c>
      <c r="I32" s="280">
        <v>0</v>
      </c>
      <c r="J32" s="280">
        <v>0</v>
      </c>
      <c r="K32" s="280">
        <v>0</v>
      </c>
      <c r="L32" s="280">
        <v>203</v>
      </c>
      <c r="M32" s="280">
        <v>0</v>
      </c>
      <c r="N32" s="280">
        <f t="shared" si="4"/>
        <v>0</v>
      </c>
      <c r="O32" s="280">
        <f>+'資源化量内訳'!X32</f>
        <v>0</v>
      </c>
      <c r="P32" s="280">
        <f t="shared" si="5"/>
        <v>726</v>
      </c>
      <c r="Q32" s="280">
        <v>674</v>
      </c>
      <c r="R32" s="280">
        <f t="shared" si="6"/>
        <v>52</v>
      </c>
      <c r="S32" s="280">
        <v>52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91</v>
      </c>
      <c r="AA32" s="280">
        <v>0</v>
      </c>
      <c r="AB32" s="280">
        <v>34</v>
      </c>
      <c r="AC32" s="280">
        <f t="shared" si="8"/>
        <v>57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57</v>
      </c>
      <c r="AJ32" s="280">
        <v>0</v>
      </c>
    </row>
    <row r="33" spans="1:36" ht="12" customHeight="1">
      <c r="A33" s="282" t="s">
        <v>169</v>
      </c>
      <c r="B33" s="283" t="s">
        <v>574</v>
      </c>
      <c r="C33" s="282" t="s">
        <v>602</v>
      </c>
      <c r="D33" s="280">
        <f t="shared" si="1"/>
        <v>12138</v>
      </c>
      <c r="E33" s="280">
        <f t="shared" si="2"/>
        <v>10497</v>
      </c>
      <c r="F33" s="280">
        <f t="shared" si="3"/>
        <v>1571</v>
      </c>
      <c r="G33" s="280">
        <v>668</v>
      </c>
      <c r="H33" s="280">
        <v>0</v>
      </c>
      <c r="I33" s="280">
        <v>0</v>
      </c>
      <c r="J33" s="280">
        <v>0</v>
      </c>
      <c r="K33" s="280">
        <v>0</v>
      </c>
      <c r="L33" s="280">
        <v>903</v>
      </c>
      <c r="M33" s="280">
        <v>0</v>
      </c>
      <c r="N33" s="280">
        <f t="shared" si="4"/>
        <v>0</v>
      </c>
      <c r="O33" s="280">
        <f>+'資源化量内訳'!X33</f>
        <v>70</v>
      </c>
      <c r="P33" s="280">
        <f t="shared" si="5"/>
        <v>10826</v>
      </c>
      <c r="Q33" s="280">
        <v>10497</v>
      </c>
      <c r="R33" s="280">
        <f t="shared" si="6"/>
        <v>329</v>
      </c>
      <c r="S33" s="280">
        <v>327</v>
      </c>
      <c r="T33" s="280">
        <v>0</v>
      </c>
      <c r="U33" s="280">
        <v>0</v>
      </c>
      <c r="V33" s="280">
        <v>0</v>
      </c>
      <c r="W33" s="280">
        <v>0</v>
      </c>
      <c r="X33" s="280">
        <v>2</v>
      </c>
      <c r="Y33" s="280">
        <v>0</v>
      </c>
      <c r="Z33" s="280">
        <f t="shared" si="7"/>
        <v>558</v>
      </c>
      <c r="AA33" s="280">
        <v>0</v>
      </c>
      <c r="AB33" s="280">
        <v>0</v>
      </c>
      <c r="AC33" s="280">
        <f t="shared" si="8"/>
        <v>558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558</v>
      </c>
      <c r="AJ33" s="280">
        <v>0</v>
      </c>
    </row>
    <row r="34" spans="1:36" ht="12" customHeight="1">
      <c r="A34" s="282" t="s">
        <v>169</v>
      </c>
      <c r="B34" s="283" t="s">
        <v>575</v>
      </c>
      <c r="C34" s="282" t="s">
        <v>603</v>
      </c>
      <c r="D34" s="280">
        <f t="shared" si="1"/>
        <v>327</v>
      </c>
      <c r="E34" s="280">
        <f t="shared" si="2"/>
        <v>139</v>
      </c>
      <c r="F34" s="280">
        <f t="shared" si="3"/>
        <v>188</v>
      </c>
      <c r="G34" s="280">
        <v>76</v>
      </c>
      <c r="H34" s="280">
        <v>50</v>
      </c>
      <c r="I34" s="280">
        <v>0</v>
      </c>
      <c r="J34" s="280">
        <v>0</v>
      </c>
      <c r="K34" s="280">
        <v>0</v>
      </c>
      <c r="L34" s="280">
        <v>62</v>
      </c>
      <c r="M34" s="280">
        <v>0</v>
      </c>
      <c r="N34" s="280">
        <f t="shared" si="4"/>
        <v>0</v>
      </c>
      <c r="O34" s="280">
        <f>+'資源化量内訳'!X34</f>
        <v>0</v>
      </c>
      <c r="P34" s="280">
        <f t="shared" si="5"/>
        <v>139</v>
      </c>
      <c r="Q34" s="280">
        <v>139</v>
      </c>
      <c r="R34" s="280">
        <f t="shared" si="6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76</v>
      </c>
      <c r="AA34" s="280">
        <v>0</v>
      </c>
      <c r="AB34" s="280">
        <v>0</v>
      </c>
      <c r="AC34" s="280">
        <f t="shared" si="8"/>
        <v>76</v>
      </c>
      <c r="AD34" s="280">
        <v>76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169</v>
      </c>
      <c r="B35" s="283" t="s">
        <v>576</v>
      </c>
      <c r="C35" s="282" t="s">
        <v>604</v>
      </c>
      <c r="D35" s="280">
        <f t="shared" si="1"/>
        <v>299</v>
      </c>
      <c r="E35" s="280">
        <f t="shared" si="2"/>
        <v>197</v>
      </c>
      <c r="F35" s="280">
        <f t="shared" si="3"/>
        <v>102</v>
      </c>
      <c r="G35" s="280">
        <v>48</v>
      </c>
      <c r="H35" s="280">
        <v>0</v>
      </c>
      <c r="I35" s="280">
        <v>0</v>
      </c>
      <c r="J35" s="280">
        <v>0</v>
      </c>
      <c r="K35" s="280">
        <v>0</v>
      </c>
      <c r="L35" s="280">
        <v>54</v>
      </c>
      <c r="M35" s="280">
        <v>0</v>
      </c>
      <c r="N35" s="280">
        <f t="shared" si="4"/>
        <v>0</v>
      </c>
      <c r="O35" s="280">
        <f>+'資源化量内訳'!X35</f>
        <v>0</v>
      </c>
      <c r="P35" s="280">
        <f t="shared" si="5"/>
        <v>197</v>
      </c>
      <c r="Q35" s="280">
        <v>197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78</v>
      </c>
      <c r="AA35" s="280">
        <v>0</v>
      </c>
      <c r="AB35" s="280">
        <v>30</v>
      </c>
      <c r="AC35" s="280">
        <f t="shared" si="8"/>
        <v>48</v>
      </c>
      <c r="AD35" s="280">
        <v>48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AI7">SUM(D8:D35)</f>
        <v>59666</v>
      </c>
      <c r="E7" s="280">
        <f t="shared" si="0"/>
        <v>34503</v>
      </c>
      <c r="F7" s="280">
        <f t="shared" si="0"/>
        <v>272</v>
      </c>
      <c r="G7" s="280">
        <f t="shared" si="0"/>
        <v>1190</v>
      </c>
      <c r="H7" s="280">
        <f t="shared" si="0"/>
        <v>9163</v>
      </c>
      <c r="I7" s="280">
        <f t="shared" si="0"/>
        <v>5313</v>
      </c>
      <c r="J7" s="280">
        <f t="shared" si="0"/>
        <v>1412</v>
      </c>
      <c r="K7" s="280">
        <f t="shared" si="0"/>
        <v>39</v>
      </c>
      <c r="L7" s="280">
        <f t="shared" si="0"/>
        <v>1042</v>
      </c>
      <c r="M7" s="280">
        <f t="shared" si="0"/>
        <v>304</v>
      </c>
      <c r="N7" s="280">
        <f t="shared" si="0"/>
        <v>64</v>
      </c>
      <c r="O7" s="280">
        <f t="shared" si="0"/>
        <v>14</v>
      </c>
      <c r="P7" s="280">
        <f t="shared" si="0"/>
        <v>4824</v>
      </c>
      <c r="Q7" s="280">
        <f t="shared" si="0"/>
        <v>955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20</v>
      </c>
      <c r="W7" s="280">
        <f t="shared" si="0"/>
        <v>551</v>
      </c>
      <c r="X7" s="280">
        <f t="shared" si="0"/>
        <v>10547</v>
      </c>
      <c r="Y7" s="280">
        <f t="shared" si="0"/>
        <v>8541</v>
      </c>
      <c r="Z7" s="280">
        <f t="shared" si="0"/>
        <v>29</v>
      </c>
      <c r="AA7" s="280">
        <f t="shared" si="0"/>
        <v>40</v>
      </c>
      <c r="AB7" s="280">
        <f t="shared" si="0"/>
        <v>393</v>
      </c>
      <c r="AC7" s="280">
        <f t="shared" si="0"/>
        <v>805</v>
      </c>
      <c r="AD7" s="280">
        <f t="shared" si="0"/>
        <v>303</v>
      </c>
      <c r="AE7" s="280">
        <f t="shared" si="0"/>
        <v>7</v>
      </c>
      <c r="AF7" s="280">
        <f t="shared" si="0"/>
        <v>352</v>
      </c>
      <c r="AG7" s="280">
        <f t="shared" si="0"/>
        <v>45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7</v>
      </c>
      <c r="AQ7" s="280">
        <f t="shared" si="1"/>
        <v>25</v>
      </c>
      <c r="AR7" s="280">
        <f t="shared" si="1"/>
        <v>33871</v>
      </c>
      <c r="AS7" s="280">
        <f t="shared" si="1"/>
        <v>13211</v>
      </c>
      <c r="AT7" s="280">
        <f t="shared" si="1"/>
        <v>68</v>
      </c>
      <c r="AU7" s="280">
        <f t="shared" si="1"/>
        <v>1067</v>
      </c>
      <c r="AV7" s="280">
        <f t="shared" si="1"/>
        <v>8125</v>
      </c>
      <c r="AW7" s="280">
        <f t="shared" si="1"/>
        <v>3490</v>
      </c>
      <c r="AX7" s="280">
        <f t="shared" si="1"/>
        <v>794</v>
      </c>
      <c r="AY7" s="280">
        <f t="shared" si="1"/>
        <v>24</v>
      </c>
      <c r="AZ7" s="280">
        <f t="shared" si="1"/>
        <v>651</v>
      </c>
      <c r="BA7" s="280">
        <f t="shared" si="1"/>
        <v>66</v>
      </c>
      <c r="BB7" s="280">
        <f t="shared" si="1"/>
        <v>64</v>
      </c>
      <c r="BC7" s="280">
        <f t="shared" si="1"/>
        <v>14</v>
      </c>
      <c r="BD7" s="280">
        <f t="shared" si="1"/>
        <v>4824</v>
      </c>
      <c r="BE7" s="280">
        <f t="shared" si="1"/>
        <v>955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13</v>
      </c>
      <c r="BK7" s="280">
        <f t="shared" si="1"/>
        <v>505</v>
      </c>
      <c r="BL7" s="280">
        <f t="shared" si="1"/>
        <v>15248</v>
      </c>
      <c r="BM7" s="280">
        <f t="shared" si="1"/>
        <v>12751</v>
      </c>
      <c r="BN7" s="280">
        <f t="shared" si="1"/>
        <v>175</v>
      </c>
      <c r="BO7" s="280">
        <f t="shared" si="1"/>
        <v>83</v>
      </c>
      <c r="BP7" s="280">
        <f aca="true" t="shared" si="2" ref="BP7:CE7">SUM(BP8:BP35)</f>
        <v>645</v>
      </c>
      <c r="BQ7" s="280">
        <f t="shared" si="2"/>
        <v>1018</v>
      </c>
      <c r="BR7" s="280">
        <f t="shared" si="2"/>
        <v>315</v>
      </c>
      <c r="BS7" s="280">
        <f t="shared" si="2"/>
        <v>8</v>
      </c>
      <c r="BT7" s="280">
        <f t="shared" si="2"/>
        <v>39</v>
      </c>
      <c r="BU7" s="280">
        <f t="shared" si="2"/>
        <v>193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21</v>
      </c>
      <c r="CF7" s="280">
        <f>COUNTIF(CF8:CF35,"有る")</f>
        <v>1</v>
      </c>
    </row>
    <row r="8" spans="1:84" ht="12" customHeight="1">
      <c r="A8" s="282" t="s">
        <v>169</v>
      </c>
      <c r="B8" s="283" t="s">
        <v>549</v>
      </c>
      <c r="C8" s="282" t="s">
        <v>577</v>
      </c>
      <c r="D8" s="280">
        <f aca="true" t="shared" si="3" ref="D8:W8">SUM(X8,AR8,BL8)</f>
        <v>16056</v>
      </c>
      <c r="E8" s="280">
        <f t="shared" si="3"/>
        <v>11064</v>
      </c>
      <c r="F8" s="280">
        <f t="shared" si="3"/>
        <v>45</v>
      </c>
      <c r="G8" s="280">
        <f t="shared" si="3"/>
        <v>57</v>
      </c>
      <c r="H8" s="280">
        <f t="shared" si="3"/>
        <v>2660</v>
      </c>
      <c r="I8" s="280">
        <f t="shared" si="3"/>
        <v>1633</v>
      </c>
      <c r="J8" s="280">
        <f t="shared" si="3"/>
        <v>369</v>
      </c>
      <c r="K8" s="280">
        <f t="shared" si="3"/>
        <v>6</v>
      </c>
      <c r="L8" s="280">
        <f t="shared" si="3"/>
        <v>0</v>
      </c>
      <c r="M8" s="280">
        <f t="shared" si="3"/>
        <v>216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6</v>
      </c>
      <c r="W8" s="280">
        <f t="shared" si="3"/>
        <v>0</v>
      </c>
      <c r="X8" s="280">
        <f>SUM(Y8:AQ8)</f>
        <v>1511</v>
      </c>
      <c r="Y8" s="280">
        <v>1505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605</v>
      </c>
      <c r="AI8" s="285" t="s">
        <v>605</v>
      </c>
      <c r="AJ8" s="285" t="s">
        <v>605</v>
      </c>
      <c r="AK8" s="285" t="s">
        <v>605</v>
      </c>
      <c r="AL8" s="285" t="s">
        <v>605</v>
      </c>
      <c r="AM8" s="285" t="s">
        <v>605</v>
      </c>
      <c r="AN8" s="285" t="s">
        <v>605</v>
      </c>
      <c r="AO8" s="285" t="s">
        <v>605</v>
      </c>
      <c r="AP8" s="280">
        <v>6</v>
      </c>
      <c r="AQ8" s="280">
        <v>0</v>
      </c>
      <c r="AR8" s="280">
        <f>'施設資源化量内訳'!D8</f>
        <v>6186</v>
      </c>
      <c r="AS8" s="280">
        <f>'施設資源化量内訳'!E8</f>
        <v>3145</v>
      </c>
      <c r="AT8" s="280">
        <f>'施設資源化量内訳'!F8</f>
        <v>9</v>
      </c>
      <c r="AU8" s="280">
        <f>'施設資源化量内訳'!G8</f>
        <v>15</v>
      </c>
      <c r="AV8" s="280">
        <f>'施設資源化量内訳'!H8</f>
        <v>2111</v>
      </c>
      <c r="AW8" s="280">
        <f>'施設資源化量内訳'!I8</f>
        <v>758</v>
      </c>
      <c r="AX8" s="280">
        <f>'施設資源化量内訳'!J8</f>
        <v>120</v>
      </c>
      <c r="AY8" s="280">
        <f>'施設資源化量内訳'!K8</f>
        <v>1</v>
      </c>
      <c r="AZ8" s="280">
        <f>'施設資源化量内訳'!L8</f>
        <v>0</v>
      </c>
      <c r="BA8" s="280">
        <f>'施設資源化量内訳'!M8</f>
        <v>27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8359</v>
      </c>
      <c r="BM8" s="280">
        <v>6414</v>
      </c>
      <c r="BN8" s="280">
        <v>36</v>
      </c>
      <c r="BO8" s="280">
        <v>42</v>
      </c>
      <c r="BP8" s="280">
        <v>549</v>
      </c>
      <c r="BQ8" s="280">
        <v>875</v>
      </c>
      <c r="BR8" s="280">
        <v>249</v>
      </c>
      <c r="BS8" s="280">
        <v>5</v>
      </c>
      <c r="BT8" s="280">
        <v>0</v>
      </c>
      <c r="BU8" s="280">
        <v>189</v>
      </c>
      <c r="BV8" s="285" t="s">
        <v>605</v>
      </c>
      <c r="BW8" s="285" t="s">
        <v>605</v>
      </c>
      <c r="BX8" s="285" t="s">
        <v>605</v>
      </c>
      <c r="BY8" s="285" t="s">
        <v>605</v>
      </c>
      <c r="BZ8" s="285" t="s">
        <v>605</v>
      </c>
      <c r="CA8" s="285" t="s">
        <v>605</v>
      </c>
      <c r="CB8" s="285" t="s">
        <v>605</v>
      </c>
      <c r="CC8" s="285" t="s">
        <v>605</v>
      </c>
      <c r="CD8" s="284">
        <v>0</v>
      </c>
      <c r="CE8" s="280">
        <v>0</v>
      </c>
      <c r="CF8" s="280" t="s">
        <v>606</v>
      </c>
    </row>
    <row r="9" spans="1:84" ht="12" customHeight="1">
      <c r="A9" s="282" t="s">
        <v>169</v>
      </c>
      <c r="B9" s="283" t="s">
        <v>550</v>
      </c>
      <c r="C9" s="282" t="s">
        <v>578</v>
      </c>
      <c r="D9" s="280">
        <f aca="true" t="shared" si="4" ref="D9:D35">SUM(X9,AR9,BL9)</f>
        <v>3622</v>
      </c>
      <c r="E9" s="280">
        <f aca="true" t="shared" si="5" ref="E9:E35">SUM(Y9,AS9,BM9)</f>
        <v>891</v>
      </c>
      <c r="F9" s="280">
        <f aca="true" t="shared" si="6" ref="F9:F35">SUM(Z9,AT9,BN9)</f>
        <v>9</v>
      </c>
      <c r="G9" s="280">
        <f aca="true" t="shared" si="7" ref="G9:G35">SUM(AA9,AU9,BO9)</f>
        <v>1</v>
      </c>
      <c r="H9" s="280">
        <f aca="true" t="shared" si="8" ref="H9:H35">SUM(AB9,AV9,BP9)</f>
        <v>826</v>
      </c>
      <c r="I9" s="280">
        <f aca="true" t="shared" si="9" ref="I9:I35">SUM(AC9,AW9,BQ9)</f>
        <v>583</v>
      </c>
      <c r="J9" s="280">
        <f aca="true" t="shared" si="10" ref="J9:J35">SUM(AD9,AX9,BR9)</f>
        <v>25</v>
      </c>
      <c r="K9" s="280">
        <f aca="true" t="shared" si="11" ref="K9:K35">SUM(AE9,AY9,BS9)</f>
        <v>10</v>
      </c>
      <c r="L9" s="280">
        <f aca="true" t="shared" si="12" ref="L9:L35">SUM(AF9,AZ9,BT9)</f>
        <v>0</v>
      </c>
      <c r="M9" s="280">
        <f aca="true" t="shared" si="13" ref="M9:M35">SUM(AG9,BA9,BU9)</f>
        <v>0</v>
      </c>
      <c r="N9" s="280">
        <f aca="true" t="shared" si="14" ref="N9:N35">SUM(AH9,BB9,BV9)</f>
        <v>0</v>
      </c>
      <c r="O9" s="280">
        <f aca="true" t="shared" si="15" ref="O9:O35">SUM(AI9,BC9,BW9)</f>
        <v>0</v>
      </c>
      <c r="P9" s="280">
        <f aca="true" t="shared" si="16" ref="P9:P35">SUM(AJ9,BD9,BX9)</f>
        <v>1270</v>
      </c>
      <c r="Q9" s="280">
        <f aca="true" t="shared" si="17" ref="Q9:Q35">SUM(AK9,BE9,BY9)</f>
        <v>0</v>
      </c>
      <c r="R9" s="280">
        <f aca="true" t="shared" si="18" ref="R9:R35">SUM(AL9,BF9,BZ9)</f>
        <v>0</v>
      </c>
      <c r="S9" s="280">
        <f aca="true" t="shared" si="19" ref="S9:S35">SUM(AM9,BG9,CA9)</f>
        <v>0</v>
      </c>
      <c r="T9" s="280">
        <f aca="true" t="shared" si="20" ref="T9:T35">SUM(AN9,BH9,CB9)</f>
        <v>0</v>
      </c>
      <c r="U9" s="280">
        <f aca="true" t="shared" si="21" ref="U9:U35">SUM(AO9,BI9,CC9)</f>
        <v>0</v>
      </c>
      <c r="V9" s="280">
        <f aca="true" t="shared" si="22" ref="V9:V35">SUM(AP9,BJ9,CD9)</f>
        <v>0</v>
      </c>
      <c r="W9" s="280">
        <f aca="true" t="shared" si="23" ref="W9:W35">SUM(AQ9,BK9,CE9)</f>
        <v>7</v>
      </c>
      <c r="X9" s="280">
        <f aca="true" t="shared" si="24" ref="X9:X35">SUM(Y9:AQ9)</f>
        <v>130</v>
      </c>
      <c r="Y9" s="280">
        <v>130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605</v>
      </c>
      <c r="AI9" s="285" t="s">
        <v>605</v>
      </c>
      <c r="AJ9" s="285" t="s">
        <v>605</v>
      </c>
      <c r="AK9" s="285" t="s">
        <v>605</v>
      </c>
      <c r="AL9" s="285" t="s">
        <v>605</v>
      </c>
      <c r="AM9" s="285" t="s">
        <v>605</v>
      </c>
      <c r="AN9" s="285" t="s">
        <v>605</v>
      </c>
      <c r="AO9" s="285" t="s">
        <v>605</v>
      </c>
      <c r="AP9" s="280">
        <v>0</v>
      </c>
      <c r="AQ9" s="280">
        <v>0</v>
      </c>
      <c r="AR9" s="280">
        <f>'施設資源化量内訳'!D9</f>
        <v>2687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826</v>
      </c>
      <c r="AW9" s="280">
        <f>'施設資源化量内訳'!I9</f>
        <v>583</v>
      </c>
      <c r="AX9" s="280">
        <f>'施設資源化量内訳'!J9</f>
        <v>0</v>
      </c>
      <c r="AY9" s="280">
        <f>'施設資源化量内訳'!K9</f>
        <v>8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1270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5">SUM(BM9:CE9)</f>
        <v>805</v>
      </c>
      <c r="BM9" s="280">
        <v>761</v>
      </c>
      <c r="BN9" s="280">
        <v>9</v>
      </c>
      <c r="BO9" s="280">
        <v>1</v>
      </c>
      <c r="BP9" s="280">
        <v>0</v>
      </c>
      <c r="BQ9" s="280">
        <v>0</v>
      </c>
      <c r="BR9" s="280">
        <v>25</v>
      </c>
      <c r="BS9" s="280">
        <v>2</v>
      </c>
      <c r="BT9" s="280">
        <v>0</v>
      </c>
      <c r="BU9" s="280">
        <v>0</v>
      </c>
      <c r="BV9" s="285" t="s">
        <v>605</v>
      </c>
      <c r="BW9" s="285" t="s">
        <v>605</v>
      </c>
      <c r="BX9" s="285" t="s">
        <v>605</v>
      </c>
      <c r="BY9" s="285" t="s">
        <v>605</v>
      </c>
      <c r="BZ9" s="285" t="s">
        <v>605</v>
      </c>
      <c r="CA9" s="285" t="s">
        <v>605</v>
      </c>
      <c r="CB9" s="285" t="s">
        <v>605</v>
      </c>
      <c r="CC9" s="285" t="s">
        <v>605</v>
      </c>
      <c r="CD9" s="284">
        <v>0</v>
      </c>
      <c r="CE9" s="280">
        <v>7</v>
      </c>
      <c r="CF9" s="280"/>
    </row>
    <row r="10" spans="1:84" ht="12" customHeight="1">
      <c r="A10" s="282" t="s">
        <v>169</v>
      </c>
      <c r="B10" s="283" t="s">
        <v>551</v>
      </c>
      <c r="C10" s="282" t="s">
        <v>579</v>
      </c>
      <c r="D10" s="280">
        <f t="shared" si="4"/>
        <v>1841</v>
      </c>
      <c r="E10" s="280">
        <f t="shared" si="5"/>
        <v>1331</v>
      </c>
      <c r="F10" s="280">
        <f t="shared" si="6"/>
        <v>7</v>
      </c>
      <c r="G10" s="280">
        <f t="shared" si="7"/>
        <v>83</v>
      </c>
      <c r="H10" s="280">
        <f t="shared" si="8"/>
        <v>354</v>
      </c>
      <c r="I10" s="280">
        <f t="shared" si="9"/>
        <v>49</v>
      </c>
      <c r="J10" s="280">
        <f t="shared" si="10"/>
        <v>2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15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1193</v>
      </c>
      <c r="Y10" s="280">
        <v>1193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605</v>
      </c>
      <c r="AI10" s="285" t="s">
        <v>605</v>
      </c>
      <c r="AJ10" s="285" t="s">
        <v>605</v>
      </c>
      <c r="AK10" s="285" t="s">
        <v>605</v>
      </c>
      <c r="AL10" s="285" t="s">
        <v>605</v>
      </c>
      <c r="AM10" s="285" t="s">
        <v>605</v>
      </c>
      <c r="AN10" s="285" t="s">
        <v>605</v>
      </c>
      <c r="AO10" s="285" t="s">
        <v>605</v>
      </c>
      <c r="AP10" s="280">
        <v>0</v>
      </c>
      <c r="AQ10" s="280">
        <v>0</v>
      </c>
      <c r="AR10" s="280">
        <f>'施設資源化量内訳'!D10</f>
        <v>648</v>
      </c>
      <c r="AS10" s="280">
        <f>'施設資源化量内訳'!E10</f>
        <v>138</v>
      </c>
      <c r="AT10" s="280">
        <f>'施設資源化量内訳'!F10</f>
        <v>7</v>
      </c>
      <c r="AU10" s="280">
        <f>'施設資源化量内訳'!G10</f>
        <v>83</v>
      </c>
      <c r="AV10" s="280">
        <f>'施設資源化量内訳'!H10</f>
        <v>354</v>
      </c>
      <c r="AW10" s="280">
        <f>'施設資源化量内訳'!I10</f>
        <v>49</v>
      </c>
      <c r="AX10" s="280">
        <f>'施設資源化量内訳'!J10</f>
        <v>2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15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605</v>
      </c>
      <c r="BW10" s="285" t="s">
        <v>605</v>
      </c>
      <c r="BX10" s="285" t="s">
        <v>605</v>
      </c>
      <c r="BY10" s="285" t="s">
        <v>605</v>
      </c>
      <c r="BZ10" s="285" t="s">
        <v>605</v>
      </c>
      <c r="CA10" s="285" t="s">
        <v>605</v>
      </c>
      <c r="CB10" s="285" t="s">
        <v>605</v>
      </c>
      <c r="CC10" s="285" t="s">
        <v>605</v>
      </c>
      <c r="CD10" s="284">
        <v>0</v>
      </c>
      <c r="CE10" s="280">
        <v>0</v>
      </c>
      <c r="CF10" s="280"/>
    </row>
    <row r="11" spans="1:84" ht="12" customHeight="1">
      <c r="A11" s="282" t="s">
        <v>169</v>
      </c>
      <c r="B11" s="283" t="s">
        <v>552</v>
      </c>
      <c r="C11" s="282" t="s">
        <v>580</v>
      </c>
      <c r="D11" s="280">
        <f t="shared" si="4"/>
        <v>3164</v>
      </c>
      <c r="E11" s="280">
        <f t="shared" si="5"/>
        <v>1836</v>
      </c>
      <c r="F11" s="280">
        <f t="shared" si="6"/>
        <v>13</v>
      </c>
      <c r="G11" s="280">
        <f t="shared" si="7"/>
        <v>153</v>
      </c>
      <c r="H11" s="280">
        <f t="shared" si="8"/>
        <v>507</v>
      </c>
      <c r="I11" s="280">
        <f t="shared" si="9"/>
        <v>460</v>
      </c>
      <c r="J11" s="280">
        <f t="shared" si="10"/>
        <v>65</v>
      </c>
      <c r="K11" s="280">
        <f t="shared" si="11"/>
        <v>0</v>
      </c>
      <c r="L11" s="280">
        <f t="shared" si="12"/>
        <v>100</v>
      </c>
      <c r="M11" s="280">
        <f t="shared" si="13"/>
        <v>18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12</v>
      </c>
      <c r="W11" s="280">
        <f t="shared" si="23"/>
        <v>0</v>
      </c>
      <c r="X11" s="280">
        <f t="shared" si="24"/>
        <v>29</v>
      </c>
      <c r="Y11" s="280">
        <v>0</v>
      </c>
      <c r="Z11" s="280">
        <v>0</v>
      </c>
      <c r="AA11" s="280">
        <v>0</v>
      </c>
      <c r="AB11" s="280">
        <v>0</v>
      </c>
      <c r="AC11" s="280">
        <v>29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605</v>
      </c>
      <c r="AI11" s="285" t="s">
        <v>605</v>
      </c>
      <c r="AJ11" s="285" t="s">
        <v>605</v>
      </c>
      <c r="AK11" s="285" t="s">
        <v>605</v>
      </c>
      <c r="AL11" s="285" t="s">
        <v>605</v>
      </c>
      <c r="AM11" s="285" t="s">
        <v>605</v>
      </c>
      <c r="AN11" s="285" t="s">
        <v>605</v>
      </c>
      <c r="AO11" s="285" t="s">
        <v>605</v>
      </c>
      <c r="AP11" s="280">
        <v>0</v>
      </c>
      <c r="AQ11" s="280">
        <v>0</v>
      </c>
      <c r="AR11" s="280">
        <f>'施設資源化量内訳'!D11</f>
        <v>2900</v>
      </c>
      <c r="AS11" s="280">
        <f>'施設資源化量内訳'!E11</f>
        <v>1603</v>
      </c>
      <c r="AT11" s="280">
        <f>'施設資源化量内訳'!F11</f>
        <v>11</v>
      </c>
      <c r="AU11" s="280">
        <f>'施設資源化量内訳'!G11</f>
        <v>153</v>
      </c>
      <c r="AV11" s="280">
        <f>'施設資源化量内訳'!H11</f>
        <v>507</v>
      </c>
      <c r="AW11" s="280">
        <f>'施設資源化量内訳'!I11</f>
        <v>431</v>
      </c>
      <c r="AX11" s="280">
        <f>'施設資源化量内訳'!J11</f>
        <v>65</v>
      </c>
      <c r="AY11" s="280">
        <f>'施設資源化量内訳'!K11</f>
        <v>0</v>
      </c>
      <c r="AZ11" s="280">
        <f>'施設資源化量内訳'!L11</f>
        <v>100</v>
      </c>
      <c r="BA11" s="280">
        <f>'施設資源化量内訳'!M11</f>
        <v>18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12</v>
      </c>
      <c r="BK11" s="280">
        <f>'施設資源化量内訳'!W11</f>
        <v>0</v>
      </c>
      <c r="BL11" s="280">
        <f t="shared" si="25"/>
        <v>235</v>
      </c>
      <c r="BM11" s="280">
        <v>233</v>
      </c>
      <c r="BN11" s="280">
        <v>2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605</v>
      </c>
      <c r="BW11" s="285" t="s">
        <v>605</v>
      </c>
      <c r="BX11" s="285" t="s">
        <v>605</v>
      </c>
      <c r="BY11" s="285" t="s">
        <v>605</v>
      </c>
      <c r="BZ11" s="285" t="s">
        <v>605</v>
      </c>
      <c r="CA11" s="285" t="s">
        <v>605</v>
      </c>
      <c r="CB11" s="285" t="s">
        <v>605</v>
      </c>
      <c r="CC11" s="285" t="s">
        <v>605</v>
      </c>
      <c r="CD11" s="284">
        <v>0</v>
      </c>
      <c r="CE11" s="280">
        <v>0</v>
      </c>
      <c r="CF11" s="280"/>
    </row>
    <row r="12" spans="1:84" ht="12" customHeight="1">
      <c r="A12" s="282" t="s">
        <v>169</v>
      </c>
      <c r="B12" s="283" t="s">
        <v>553</v>
      </c>
      <c r="C12" s="282" t="s">
        <v>581</v>
      </c>
      <c r="D12" s="280">
        <f t="shared" si="4"/>
        <v>1657</v>
      </c>
      <c r="E12" s="280">
        <f t="shared" si="5"/>
        <v>1183</v>
      </c>
      <c r="F12" s="280">
        <f t="shared" si="6"/>
        <v>6</v>
      </c>
      <c r="G12" s="280">
        <f t="shared" si="7"/>
        <v>0</v>
      </c>
      <c r="H12" s="280">
        <f t="shared" si="8"/>
        <v>327</v>
      </c>
      <c r="I12" s="280">
        <f t="shared" si="9"/>
        <v>80</v>
      </c>
      <c r="J12" s="280">
        <f t="shared" si="10"/>
        <v>47</v>
      </c>
      <c r="K12" s="280">
        <f t="shared" si="11"/>
        <v>2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12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1068</v>
      </c>
      <c r="Y12" s="280">
        <v>1068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605</v>
      </c>
      <c r="AI12" s="285" t="s">
        <v>605</v>
      </c>
      <c r="AJ12" s="285" t="s">
        <v>605</v>
      </c>
      <c r="AK12" s="285" t="s">
        <v>605</v>
      </c>
      <c r="AL12" s="285" t="s">
        <v>605</v>
      </c>
      <c r="AM12" s="285" t="s">
        <v>605</v>
      </c>
      <c r="AN12" s="285" t="s">
        <v>605</v>
      </c>
      <c r="AO12" s="285" t="s">
        <v>605</v>
      </c>
      <c r="AP12" s="280">
        <v>0</v>
      </c>
      <c r="AQ12" s="280">
        <v>0</v>
      </c>
      <c r="AR12" s="280">
        <f>'施設資源化量内訳'!D12</f>
        <v>589</v>
      </c>
      <c r="AS12" s="280">
        <f>'施設資源化量内訳'!E12</f>
        <v>115</v>
      </c>
      <c r="AT12" s="280">
        <f>'施設資源化量内訳'!F12</f>
        <v>6</v>
      </c>
      <c r="AU12" s="280">
        <f>'施設資源化量内訳'!G12</f>
        <v>0</v>
      </c>
      <c r="AV12" s="280">
        <f>'施設資源化量内訳'!H12</f>
        <v>327</v>
      </c>
      <c r="AW12" s="280">
        <f>'施設資源化量内訳'!I12</f>
        <v>80</v>
      </c>
      <c r="AX12" s="280">
        <f>'施設資源化量内訳'!J12</f>
        <v>47</v>
      </c>
      <c r="AY12" s="280">
        <f>'施設資源化量内訳'!K12</f>
        <v>2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12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605</v>
      </c>
      <c r="BW12" s="285" t="s">
        <v>605</v>
      </c>
      <c r="BX12" s="285" t="s">
        <v>605</v>
      </c>
      <c r="BY12" s="285" t="s">
        <v>605</v>
      </c>
      <c r="BZ12" s="285" t="s">
        <v>605</v>
      </c>
      <c r="CA12" s="285" t="s">
        <v>605</v>
      </c>
      <c r="CB12" s="285" t="s">
        <v>605</v>
      </c>
      <c r="CC12" s="285" t="s">
        <v>605</v>
      </c>
      <c r="CD12" s="284">
        <v>0</v>
      </c>
      <c r="CE12" s="280">
        <v>0</v>
      </c>
      <c r="CF12" s="280"/>
    </row>
    <row r="13" spans="1:84" ht="12" customHeight="1">
      <c r="A13" s="282" t="s">
        <v>169</v>
      </c>
      <c r="B13" s="283" t="s">
        <v>554</v>
      </c>
      <c r="C13" s="282" t="s">
        <v>582</v>
      </c>
      <c r="D13" s="280">
        <f t="shared" si="4"/>
        <v>2690</v>
      </c>
      <c r="E13" s="280">
        <f t="shared" si="5"/>
        <v>1176</v>
      </c>
      <c r="F13" s="280">
        <f t="shared" si="6"/>
        <v>0</v>
      </c>
      <c r="G13" s="280">
        <f t="shared" si="7"/>
        <v>0</v>
      </c>
      <c r="H13" s="280">
        <f t="shared" si="8"/>
        <v>763</v>
      </c>
      <c r="I13" s="280">
        <f t="shared" si="9"/>
        <v>66</v>
      </c>
      <c r="J13" s="280">
        <f t="shared" si="10"/>
        <v>24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661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1288</v>
      </c>
      <c r="Y13" s="280">
        <v>1176</v>
      </c>
      <c r="Z13" s="280">
        <v>0</v>
      </c>
      <c r="AA13" s="280">
        <v>0</v>
      </c>
      <c r="AB13" s="280">
        <v>22</v>
      </c>
      <c r="AC13" s="280">
        <v>66</v>
      </c>
      <c r="AD13" s="280">
        <v>24</v>
      </c>
      <c r="AE13" s="280">
        <v>0</v>
      </c>
      <c r="AF13" s="280">
        <v>0</v>
      </c>
      <c r="AG13" s="280">
        <v>0</v>
      </c>
      <c r="AH13" s="285" t="s">
        <v>605</v>
      </c>
      <c r="AI13" s="285" t="s">
        <v>605</v>
      </c>
      <c r="AJ13" s="285" t="s">
        <v>605</v>
      </c>
      <c r="AK13" s="285" t="s">
        <v>605</v>
      </c>
      <c r="AL13" s="285" t="s">
        <v>605</v>
      </c>
      <c r="AM13" s="285" t="s">
        <v>605</v>
      </c>
      <c r="AN13" s="285" t="s">
        <v>605</v>
      </c>
      <c r="AO13" s="285" t="s">
        <v>605</v>
      </c>
      <c r="AP13" s="280">
        <v>0</v>
      </c>
      <c r="AQ13" s="280">
        <v>0</v>
      </c>
      <c r="AR13" s="280">
        <f>'施設資源化量内訳'!D13</f>
        <v>1402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741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661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605</v>
      </c>
      <c r="BW13" s="285" t="s">
        <v>605</v>
      </c>
      <c r="BX13" s="285" t="s">
        <v>605</v>
      </c>
      <c r="BY13" s="285" t="s">
        <v>605</v>
      </c>
      <c r="BZ13" s="285" t="s">
        <v>605</v>
      </c>
      <c r="CA13" s="285" t="s">
        <v>605</v>
      </c>
      <c r="CB13" s="285" t="s">
        <v>605</v>
      </c>
      <c r="CC13" s="285" t="s">
        <v>605</v>
      </c>
      <c r="CD13" s="284">
        <v>0</v>
      </c>
      <c r="CE13" s="280">
        <v>0</v>
      </c>
      <c r="CF13" s="280"/>
    </row>
    <row r="14" spans="1:84" ht="12" customHeight="1">
      <c r="A14" s="282" t="s">
        <v>169</v>
      </c>
      <c r="B14" s="283" t="s">
        <v>555</v>
      </c>
      <c r="C14" s="282" t="s">
        <v>583</v>
      </c>
      <c r="D14" s="280">
        <f t="shared" si="4"/>
        <v>2811</v>
      </c>
      <c r="E14" s="280">
        <f t="shared" si="5"/>
        <v>2208</v>
      </c>
      <c r="F14" s="280">
        <f t="shared" si="6"/>
        <v>6</v>
      </c>
      <c r="G14" s="280">
        <f t="shared" si="7"/>
        <v>24</v>
      </c>
      <c r="H14" s="280">
        <f t="shared" si="8"/>
        <v>161</v>
      </c>
      <c r="I14" s="280">
        <f t="shared" si="9"/>
        <v>231</v>
      </c>
      <c r="J14" s="280">
        <f t="shared" si="10"/>
        <v>76</v>
      </c>
      <c r="K14" s="280">
        <f t="shared" si="11"/>
        <v>1</v>
      </c>
      <c r="L14" s="280">
        <f t="shared" si="12"/>
        <v>104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597</v>
      </c>
      <c r="Y14" s="280">
        <v>0</v>
      </c>
      <c r="Z14" s="280">
        <v>0</v>
      </c>
      <c r="AA14" s="280">
        <v>24</v>
      </c>
      <c r="AB14" s="280">
        <v>161</v>
      </c>
      <c r="AC14" s="280">
        <v>231</v>
      </c>
      <c r="AD14" s="280">
        <v>76</v>
      </c>
      <c r="AE14" s="280">
        <v>1</v>
      </c>
      <c r="AF14" s="280">
        <v>104</v>
      </c>
      <c r="AG14" s="280">
        <v>0</v>
      </c>
      <c r="AH14" s="285" t="s">
        <v>605</v>
      </c>
      <c r="AI14" s="285" t="s">
        <v>605</v>
      </c>
      <c r="AJ14" s="285" t="s">
        <v>605</v>
      </c>
      <c r="AK14" s="285" t="s">
        <v>605</v>
      </c>
      <c r="AL14" s="285" t="s">
        <v>605</v>
      </c>
      <c r="AM14" s="285" t="s">
        <v>605</v>
      </c>
      <c r="AN14" s="285" t="s">
        <v>605</v>
      </c>
      <c r="AO14" s="285" t="s">
        <v>605</v>
      </c>
      <c r="AP14" s="280">
        <v>0</v>
      </c>
      <c r="AQ14" s="280">
        <v>0</v>
      </c>
      <c r="AR14" s="280">
        <f>'施設資源化量内訳'!D14</f>
        <v>0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0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2214</v>
      </c>
      <c r="BM14" s="280">
        <v>2208</v>
      </c>
      <c r="BN14" s="280">
        <v>6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605</v>
      </c>
      <c r="BW14" s="285" t="s">
        <v>605</v>
      </c>
      <c r="BX14" s="285" t="s">
        <v>605</v>
      </c>
      <c r="BY14" s="285" t="s">
        <v>605</v>
      </c>
      <c r="BZ14" s="285" t="s">
        <v>605</v>
      </c>
      <c r="CA14" s="285" t="s">
        <v>605</v>
      </c>
      <c r="CB14" s="285" t="s">
        <v>605</v>
      </c>
      <c r="CC14" s="285" t="s">
        <v>605</v>
      </c>
      <c r="CD14" s="284">
        <v>0</v>
      </c>
      <c r="CE14" s="280">
        <v>0</v>
      </c>
      <c r="CF14" s="280"/>
    </row>
    <row r="15" spans="1:84" ht="12" customHeight="1">
      <c r="A15" s="282" t="s">
        <v>169</v>
      </c>
      <c r="B15" s="283" t="s">
        <v>556</v>
      </c>
      <c r="C15" s="282" t="s">
        <v>584</v>
      </c>
      <c r="D15" s="280">
        <f t="shared" si="4"/>
        <v>3582</v>
      </c>
      <c r="E15" s="280">
        <f t="shared" si="5"/>
        <v>2020</v>
      </c>
      <c r="F15" s="280">
        <f t="shared" si="6"/>
        <v>8</v>
      </c>
      <c r="G15" s="280">
        <f t="shared" si="7"/>
        <v>0</v>
      </c>
      <c r="H15" s="280">
        <f t="shared" si="8"/>
        <v>453</v>
      </c>
      <c r="I15" s="280">
        <f t="shared" si="9"/>
        <v>213</v>
      </c>
      <c r="J15" s="280">
        <f t="shared" si="10"/>
        <v>54</v>
      </c>
      <c r="K15" s="280">
        <f t="shared" si="11"/>
        <v>10</v>
      </c>
      <c r="L15" s="280">
        <f t="shared" si="12"/>
        <v>65</v>
      </c>
      <c r="M15" s="280">
        <f t="shared" si="13"/>
        <v>8</v>
      </c>
      <c r="N15" s="280">
        <f t="shared" si="14"/>
        <v>0</v>
      </c>
      <c r="O15" s="280">
        <f t="shared" si="15"/>
        <v>0</v>
      </c>
      <c r="P15" s="280">
        <f t="shared" si="16"/>
        <v>751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605</v>
      </c>
      <c r="AI15" s="285" t="s">
        <v>605</v>
      </c>
      <c r="AJ15" s="285" t="s">
        <v>605</v>
      </c>
      <c r="AK15" s="285" t="s">
        <v>605</v>
      </c>
      <c r="AL15" s="285" t="s">
        <v>605</v>
      </c>
      <c r="AM15" s="285" t="s">
        <v>605</v>
      </c>
      <c r="AN15" s="285" t="s">
        <v>605</v>
      </c>
      <c r="AO15" s="285" t="s">
        <v>605</v>
      </c>
      <c r="AP15" s="280">
        <v>0</v>
      </c>
      <c r="AQ15" s="280">
        <v>0</v>
      </c>
      <c r="AR15" s="280">
        <f>'施設資源化量内訳'!D15</f>
        <v>3582</v>
      </c>
      <c r="AS15" s="280">
        <f>'施設資源化量内訳'!E15</f>
        <v>2020</v>
      </c>
      <c r="AT15" s="280">
        <f>'施設資源化量内訳'!F15</f>
        <v>8</v>
      </c>
      <c r="AU15" s="280">
        <f>'施設資源化量内訳'!G15</f>
        <v>0</v>
      </c>
      <c r="AV15" s="280">
        <f>'施設資源化量内訳'!H15</f>
        <v>453</v>
      </c>
      <c r="AW15" s="280">
        <f>'施設資源化量内訳'!I15</f>
        <v>213</v>
      </c>
      <c r="AX15" s="280">
        <f>'施設資源化量内訳'!J15</f>
        <v>54</v>
      </c>
      <c r="AY15" s="280">
        <f>'施設資源化量内訳'!K15</f>
        <v>10</v>
      </c>
      <c r="AZ15" s="280">
        <f>'施設資源化量内訳'!L15</f>
        <v>65</v>
      </c>
      <c r="BA15" s="280">
        <f>'施設資源化量内訳'!M15</f>
        <v>8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751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605</v>
      </c>
      <c r="BW15" s="285" t="s">
        <v>605</v>
      </c>
      <c r="BX15" s="285" t="s">
        <v>605</v>
      </c>
      <c r="BY15" s="285" t="s">
        <v>605</v>
      </c>
      <c r="BZ15" s="285" t="s">
        <v>605</v>
      </c>
      <c r="CA15" s="285" t="s">
        <v>605</v>
      </c>
      <c r="CB15" s="285" t="s">
        <v>605</v>
      </c>
      <c r="CC15" s="285" t="s">
        <v>605</v>
      </c>
      <c r="CD15" s="284">
        <v>0</v>
      </c>
      <c r="CE15" s="280">
        <v>0</v>
      </c>
      <c r="CF15" s="280"/>
    </row>
    <row r="16" spans="1:84" ht="12" customHeight="1">
      <c r="A16" s="282" t="s">
        <v>169</v>
      </c>
      <c r="B16" s="283" t="s">
        <v>557</v>
      </c>
      <c r="C16" s="282" t="s">
        <v>585</v>
      </c>
      <c r="D16" s="280">
        <f t="shared" si="4"/>
        <v>4592</v>
      </c>
      <c r="E16" s="280">
        <f t="shared" si="5"/>
        <v>2768</v>
      </c>
      <c r="F16" s="280">
        <f t="shared" si="6"/>
        <v>17</v>
      </c>
      <c r="G16" s="280">
        <f t="shared" si="7"/>
        <v>26</v>
      </c>
      <c r="H16" s="280">
        <f t="shared" si="8"/>
        <v>583</v>
      </c>
      <c r="I16" s="280">
        <f t="shared" si="9"/>
        <v>254</v>
      </c>
      <c r="J16" s="280">
        <f t="shared" si="10"/>
        <v>172</v>
      </c>
      <c r="K16" s="280">
        <f t="shared" si="11"/>
        <v>5</v>
      </c>
      <c r="L16" s="280">
        <f t="shared" si="12"/>
        <v>104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632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31</v>
      </c>
      <c r="X16" s="280">
        <f t="shared" si="24"/>
        <v>1022</v>
      </c>
      <c r="Y16" s="280">
        <v>702</v>
      </c>
      <c r="Z16" s="280">
        <v>13</v>
      </c>
      <c r="AA16" s="280">
        <v>12</v>
      </c>
      <c r="AB16" s="280">
        <v>41</v>
      </c>
      <c r="AC16" s="280">
        <v>117</v>
      </c>
      <c r="AD16" s="280">
        <v>87</v>
      </c>
      <c r="AE16" s="280">
        <v>3</v>
      </c>
      <c r="AF16" s="280">
        <v>47</v>
      </c>
      <c r="AG16" s="280">
        <v>0</v>
      </c>
      <c r="AH16" s="285" t="s">
        <v>605</v>
      </c>
      <c r="AI16" s="285" t="s">
        <v>605</v>
      </c>
      <c r="AJ16" s="285" t="s">
        <v>605</v>
      </c>
      <c r="AK16" s="285" t="s">
        <v>605</v>
      </c>
      <c r="AL16" s="285" t="s">
        <v>605</v>
      </c>
      <c r="AM16" s="285" t="s">
        <v>605</v>
      </c>
      <c r="AN16" s="285" t="s">
        <v>605</v>
      </c>
      <c r="AO16" s="285" t="s">
        <v>605</v>
      </c>
      <c r="AP16" s="280">
        <v>0</v>
      </c>
      <c r="AQ16" s="280">
        <v>0</v>
      </c>
      <c r="AR16" s="280">
        <f>'施設資源化量内訳'!D16</f>
        <v>1276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472</v>
      </c>
      <c r="AW16" s="280">
        <f>'施設資源化量内訳'!I16</f>
        <v>42</v>
      </c>
      <c r="AX16" s="280">
        <f>'施設資源化量内訳'!J16</f>
        <v>62</v>
      </c>
      <c r="AY16" s="280">
        <f>'施設資源化量内訳'!K16</f>
        <v>1</v>
      </c>
      <c r="AZ16" s="280">
        <f>'施設資源化量内訳'!L16</f>
        <v>36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632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31</v>
      </c>
      <c r="BL16" s="280">
        <f t="shared" si="25"/>
        <v>2294</v>
      </c>
      <c r="BM16" s="280">
        <v>2066</v>
      </c>
      <c r="BN16" s="280">
        <v>4</v>
      </c>
      <c r="BO16" s="280">
        <v>14</v>
      </c>
      <c r="BP16" s="280">
        <v>70</v>
      </c>
      <c r="BQ16" s="280">
        <v>95</v>
      </c>
      <c r="BR16" s="280">
        <v>23</v>
      </c>
      <c r="BS16" s="280">
        <v>1</v>
      </c>
      <c r="BT16" s="280">
        <v>21</v>
      </c>
      <c r="BU16" s="280">
        <v>0</v>
      </c>
      <c r="BV16" s="285" t="s">
        <v>605</v>
      </c>
      <c r="BW16" s="285" t="s">
        <v>605</v>
      </c>
      <c r="BX16" s="285" t="s">
        <v>605</v>
      </c>
      <c r="BY16" s="285" t="s">
        <v>605</v>
      </c>
      <c r="BZ16" s="285" t="s">
        <v>605</v>
      </c>
      <c r="CA16" s="285" t="s">
        <v>605</v>
      </c>
      <c r="CB16" s="285" t="s">
        <v>605</v>
      </c>
      <c r="CC16" s="285" t="s">
        <v>605</v>
      </c>
      <c r="CD16" s="284">
        <v>0</v>
      </c>
      <c r="CE16" s="280">
        <v>0</v>
      </c>
      <c r="CF16" s="280"/>
    </row>
    <row r="17" spans="1:84" ht="12" customHeight="1">
      <c r="A17" s="282" t="s">
        <v>169</v>
      </c>
      <c r="B17" s="283" t="s">
        <v>558</v>
      </c>
      <c r="C17" s="282" t="s">
        <v>586</v>
      </c>
      <c r="D17" s="280">
        <f t="shared" si="4"/>
        <v>5536</v>
      </c>
      <c r="E17" s="280">
        <f t="shared" si="5"/>
        <v>3183</v>
      </c>
      <c r="F17" s="280">
        <f t="shared" si="6"/>
        <v>12</v>
      </c>
      <c r="G17" s="280">
        <f t="shared" si="7"/>
        <v>597</v>
      </c>
      <c r="H17" s="280">
        <f t="shared" si="8"/>
        <v>504</v>
      </c>
      <c r="I17" s="280">
        <f t="shared" si="9"/>
        <v>472</v>
      </c>
      <c r="J17" s="280">
        <f t="shared" si="10"/>
        <v>183</v>
      </c>
      <c r="K17" s="280">
        <f t="shared" si="11"/>
        <v>0</v>
      </c>
      <c r="L17" s="280">
        <f t="shared" si="12"/>
        <v>257</v>
      </c>
      <c r="M17" s="280">
        <f t="shared" si="13"/>
        <v>7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321</v>
      </c>
      <c r="X17" s="280">
        <f t="shared" si="24"/>
        <v>216</v>
      </c>
      <c r="Y17" s="280">
        <v>142</v>
      </c>
      <c r="Z17" s="280">
        <v>1</v>
      </c>
      <c r="AA17" s="280">
        <v>0</v>
      </c>
      <c r="AB17" s="280">
        <v>34</v>
      </c>
      <c r="AC17" s="280">
        <v>34</v>
      </c>
      <c r="AD17" s="280">
        <v>5</v>
      </c>
      <c r="AE17" s="280">
        <v>0</v>
      </c>
      <c r="AF17" s="280">
        <v>0</v>
      </c>
      <c r="AG17" s="280">
        <v>0</v>
      </c>
      <c r="AH17" s="285" t="s">
        <v>605</v>
      </c>
      <c r="AI17" s="285" t="s">
        <v>605</v>
      </c>
      <c r="AJ17" s="285" t="s">
        <v>605</v>
      </c>
      <c r="AK17" s="285" t="s">
        <v>605</v>
      </c>
      <c r="AL17" s="285" t="s">
        <v>605</v>
      </c>
      <c r="AM17" s="285" t="s">
        <v>605</v>
      </c>
      <c r="AN17" s="285" t="s">
        <v>605</v>
      </c>
      <c r="AO17" s="285" t="s">
        <v>605</v>
      </c>
      <c r="AP17" s="280">
        <v>0</v>
      </c>
      <c r="AQ17" s="280">
        <v>0</v>
      </c>
      <c r="AR17" s="280">
        <f>'施設資源化量内訳'!D17</f>
        <v>5320</v>
      </c>
      <c r="AS17" s="280">
        <f>'施設資源化量内訳'!E17</f>
        <v>3041</v>
      </c>
      <c r="AT17" s="280">
        <f>'施設資源化量内訳'!F17</f>
        <v>11</v>
      </c>
      <c r="AU17" s="280">
        <f>'施設資源化量内訳'!G17</f>
        <v>597</v>
      </c>
      <c r="AV17" s="280">
        <f>'施設資源化量内訳'!H17</f>
        <v>470</v>
      </c>
      <c r="AW17" s="280">
        <f>'施設資源化量内訳'!I17</f>
        <v>438</v>
      </c>
      <c r="AX17" s="280">
        <f>'施設資源化量内訳'!J17</f>
        <v>178</v>
      </c>
      <c r="AY17" s="280">
        <f>'施設資源化量内訳'!K17</f>
        <v>0</v>
      </c>
      <c r="AZ17" s="280">
        <f>'施設資源化量内訳'!L17</f>
        <v>257</v>
      </c>
      <c r="BA17" s="280">
        <f>'施設資源化量内訳'!M17</f>
        <v>7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321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605</v>
      </c>
      <c r="BW17" s="285" t="s">
        <v>605</v>
      </c>
      <c r="BX17" s="285" t="s">
        <v>605</v>
      </c>
      <c r="BY17" s="285" t="s">
        <v>605</v>
      </c>
      <c r="BZ17" s="285" t="s">
        <v>605</v>
      </c>
      <c r="CA17" s="285" t="s">
        <v>605</v>
      </c>
      <c r="CB17" s="285" t="s">
        <v>605</v>
      </c>
      <c r="CC17" s="285" t="s">
        <v>605</v>
      </c>
      <c r="CD17" s="284">
        <v>0</v>
      </c>
      <c r="CE17" s="280">
        <v>0</v>
      </c>
      <c r="CF17" s="280"/>
    </row>
    <row r="18" spans="1:84" ht="12" customHeight="1">
      <c r="A18" s="282" t="s">
        <v>169</v>
      </c>
      <c r="B18" s="283" t="s">
        <v>559</v>
      </c>
      <c r="C18" s="282" t="s">
        <v>587</v>
      </c>
      <c r="D18" s="280">
        <f t="shared" si="4"/>
        <v>1598</v>
      </c>
      <c r="E18" s="280">
        <f t="shared" si="5"/>
        <v>1077</v>
      </c>
      <c r="F18" s="280">
        <f t="shared" si="6"/>
        <v>1</v>
      </c>
      <c r="G18" s="280">
        <f t="shared" si="7"/>
        <v>0</v>
      </c>
      <c r="H18" s="280">
        <f t="shared" si="8"/>
        <v>299</v>
      </c>
      <c r="I18" s="280">
        <f t="shared" si="9"/>
        <v>193</v>
      </c>
      <c r="J18" s="280">
        <f t="shared" si="10"/>
        <v>27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1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605</v>
      </c>
      <c r="AI18" s="285" t="s">
        <v>605</v>
      </c>
      <c r="AJ18" s="285" t="s">
        <v>605</v>
      </c>
      <c r="AK18" s="285" t="s">
        <v>605</v>
      </c>
      <c r="AL18" s="285" t="s">
        <v>605</v>
      </c>
      <c r="AM18" s="285" t="s">
        <v>605</v>
      </c>
      <c r="AN18" s="285" t="s">
        <v>605</v>
      </c>
      <c r="AO18" s="285" t="s">
        <v>605</v>
      </c>
      <c r="AP18" s="280">
        <v>0</v>
      </c>
      <c r="AQ18" s="280">
        <v>0</v>
      </c>
      <c r="AR18" s="280">
        <f>'施設資源化量内訳'!D18</f>
        <v>1382</v>
      </c>
      <c r="AS18" s="280">
        <f>'施設資源化量内訳'!E18</f>
        <v>877</v>
      </c>
      <c r="AT18" s="280">
        <f>'施設資源化量内訳'!F18</f>
        <v>1</v>
      </c>
      <c r="AU18" s="280">
        <f>'施設資源化量内訳'!G18</f>
        <v>0</v>
      </c>
      <c r="AV18" s="280">
        <f>'施設資源化量内訳'!H18</f>
        <v>299</v>
      </c>
      <c r="AW18" s="280">
        <f>'施設資源化量内訳'!I18</f>
        <v>178</v>
      </c>
      <c r="AX18" s="280">
        <f>'施設資源化量内訳'!J18</f>
        <v>26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1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216</v>
      </c>
      <c r="BM18" s="280">
        <v>200</v>
      </c>
      <c r="BN18" s="280">
        <v>0</v>
      </c>
      <c r="BO18" s="280">
        <v>0</v>
      </c>
      <c r="BP18" s="280">
        <v>0</v>
      </c>
      <c r="BQ18" s="280">
        <v>15</v>
      </c>
      <c r="BR18" s="280">
        <v>1</v>
      </c>
      <c r="BS18" s="280">
        <v>0</v>
      </c>
      <c r="BT18" s="280">
        <v>0</v>
      </c>
      <c r="BU18" s="280">
        <v>0</v>
      </c>
      <c r="BV18" s="285" t="s">
        <v>605</v>
      </c>
      <c r="BW18" s="285" t="s">
        <v>605</v>
      </c>
      <c r="BX18" s="285" t="s">
        <v>605</v>
      </c>
      <c r="BY18" s="285" t="s">
        <v>605</v>
      </c>
      <c r="BZ18" s="285" t="s">
        <v>605</v>
      </c>
      <c r="CA18" s="285" t="s">
        <v>605</v>
      </c>
      <c r="CB18" s="285" t="s">
        <v>605</v>
      </c>
      <c r="CC18" s="285" t="s">
        <v>605</v>
      </c>
      <c r="CD18" s="284">
        <v>0</v>
      </c>
      <c r="CE18" s="280">
        <v>0</v>
      </c>
      <c r="CF18" s="280"/>
    </row>
    <row r="19" spans="1:84" ht="12" customHeight="1">
      <c r="A19" s="282" t="s">
        <v>169</v>
      </c>
      <c r="B19" s="283" t="s">
        <v>560</v>
      </c>
      <c r="C19" s="282" t="s">
        <v>588</v>
      </c>
      <c r="D19" s="280">
        <f t="shared" si="4"/>
        <v>1998</v>
      </c>
      <c r="E19" s="280">
        <f t="shared" si="5"/>
        <v>1465</v>
      </c>
      <c r="F19" s="280">
        <f t="shared" si="6"/>
        <v>10</v>
      </c>
      <c r="G19" s="280">
        <f t="shared" si="7"/>
        <v>0</v>
      </c>
      <c r="H19" s="280">
        <f t="shared" si="8"/>
        <v>77</v>
      </c>
      <c r="I19" s="280">
        <f t="shared" si="9"/>
        <v>173</v>
      </c>
      <c r="J19" s="280">
        <f t="shared" si="10"/>
        <v>71</v>
      </c>
      <c r="K19" s="280">
        <f t="shared" si="11"/>
        <v>2</v>
      </c>
      <c r="L19" s="280">
        <f t="shared" si="12"/>
        <v>148</v>
      </c>
      <c r="M19" s="280">
        <f t="shared" si="13"/>
        <v>45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7</v>
      </c>
      <c r="X19" s="280">
        <f t="shared" si="24"/>
        <v>1998</v>
      </c>
      <c r="Y19" s="280">
        <v>1465</v>
      </c>
      <c r="Z19" s="280">
        <v>10</v>
      </c>
      <c r="AA19" s="280">
        <v>0</v>
      </c>
      <c r="AB19" s="280">
        <v>77</v>
      </c>
      <c r="AC19" s="280">
        <v>173</v>
      </c>
      <c r="AD19" s="280">
        <v>71</v>
      </c>
      <c r="AE19" s="280">
        <v>2</v>
      </c>
      <c r="AF19" s="280">
        <v>148</v>
      </c>
      <c r="AG19" s="280">
        <v>45</v>
      </c>
      <c r="AH19" s="285" t="s">
        <v>605</v>
      </c>
      <c r="AI19" s="285" t="s">
        <v>605</v>
      </c>
      <c r="AJ19" s="285" t="s">
        <v>605</v>
      </c>
      <c r="AK19" s="285" t="s">
        <v>605</v>
      </c>
      <c r="AL19" s="285" t="s">
        <v>605</v>
      </c>
      <c r="AM19" s="285" t="s">
        <v>605</v>
      </c>
      <c r="AN19" s="285" t="s">
        <v>605</v>
      </c>
      <c r="AO19" s="285" t="s">
        <v>605</v>
      </c>
      <c r="AP19" s="280">
        <v>0</v>
      </c>
      <c r="AQ19" s="280">
        <v>7</v>
      </c>
      <c r="AR19" s="280">
        <f>'施設資源化量内訳'!D19</f>
        <v>0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0</v>
      </c>
      <c r="AW19" s="280">
        <f>'施設資源化量内訳'!I19</f>
        <v>0</v>
      </c>
      <c r="AX19" s="280">
        <f>'施設資源化量内訳'!J19</f>
        <v>0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605</v>
      </c>
      <c r="BW19" s="285" t="s">
        <v>605</v>
      </c>
      <c r="BX19" s="285" t="s">
        <v>605</v>
      </c>
      <c r="BY19" s="285" t="s">
        <v>605</v>
      </c>
      <c r="BZ19" s="285" t="s">
        <v>605</v>
      </c>
      <c r="CA19" s="285" t="s">
        <v>605</v>
      </c>
      <c r="CB19" s="285" t="s">
        <v>605</v>
      </c>
      <c r="CC19" s="285" t="s">
        <v>605</v>
      </c>
      <c r="CD19" s="284">
        <v>0</v>
      </c>
      <c r="CE19" s="280">
        <v>0</v>
      </c>
      <c r="CF19" s="280"/>
    </row>
    <row r="20" spans="1:84" ht="12" customHeight="1">
      <c r="A20" s="282" t="s">
        <v>169</v>
      </c>
      <c r="B20" s="283" t="s">
        <v>561</v>
      </c>
      <c r="C20" s="282" t="s">
        <v>589</v>
      </c>
      <c r="D20" s="280">
        <f t="shared" si="4"/>
        <v>1529</v>
      </c>
      <c r="E20" s="280">
        <f t="shared" si="5"/>
        <v>1094</v>
      </c>
      <c r="F20" s="280">
        <f t="shared" si="6"/>
        <v>8</v>
      </c>
      <c r="G20" s="280">
        <f t="shared" si="7"/>
        <v>65</v>
      </c>
      <c r="H20" s="280">
        <f t="shared" si="8"/>
        <v>170</v>
      </c>
      <c r="I20" s="280">
        <f t="shared" si="9"/>
        <v>90</v>
      </c>
      <c r="J20" s="280">
        <f t="shared" si="10"/>
        <v>44</v>
      </c>
      <c r="K20" s="280">
        <f t="shared" si="11"/>
        <v>0</v>
      </c>
      <c r="L20" s="280">
        <f t="shared" si="12"/>
        <v>58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605</v>
      </c>
      <c r="AI20" s="285" t="s">
        <v>605</v>
      </c>
      <c r="AJ20" s="285" t="s">
        <v>605</v>
      </c>
      <c r="AK20" s="285" t="s">
        <v>605</v>
      </c>
      <c r="AL20" s="285" t="s">
        <v>605</v>
      </c>
      <c r="AM20" s="285" t="s">
        <v>605</v>
      </c>
      <c r="AN20" s="285" t="s">
        <v>605</v>
      </c>
      <c r="AO20" s="285" t="s">
        <v>605</v>
      </c>
      <c r="AP20" s="280">
        <v>0</v>
      </c>
      <c r="AQ20" s="280">
        <v>0</v>
      </c>
      <c r="AR20" s="280">
        <f>'施設資源化量内訳'!D20</f>
        <v>1105</v>
      </c>
      <c r="AS20" s="280">
        <f>'施設資源化量内訳'!E20</f>
        <v>781</v>
      </c>
      <c r="AT20" s="280">
        <f>'施設資源化量内訳'!F20</f>
        <v>5</v>
      </c>
      <c r="AU20" s="280">
        <f>'施設資源化量内訳'!G20</f>
        <v>40</v>
      </c>
      <c r="AV20" s="280">
        <f>'施設資源化量内訳'!H20</f>
        <v>147</v>
      </c>
      <c r="AW20" s="280">
        <f>'施設資源化量内訳'!I20</f>
        <v>61</v>
      </c>
      <c r="AX20" s="280">
        <f>'施設資源化量内訳'!J20</f>
        <v>31</v>
      </c>
      <c r="AY20" s="280">
        <f>'施設資源化量内訳'!K20</f>
        <v>0</v>
      </c>
      <c r="AZ20" s="280">
        <f>'施設資源化量内訳'!L20</f>
        <v>40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424</v>
      </c>
      <c r="BM20" s="280">
        <v>313</v>
      </c>
      <c r="BN20" s="280">
        <v>3</v>
      </c>
      <c r="BO20" s="280">
        <v>25</v>
      </c>
      <c r="BP20" s="280">
        <v>23</v>
      </c>
      <c r="BQ20" s="280">
        <v>29</v>
      </c>
      <c r="BR20" s="280">
        <v>13</v>
      </c>
      <c r="BS20" s="280">
        <v>0</v>
      </c>
      <c r="BT20" s="280">
        <v>18</v>
      </c>
      <c r="BU20" s="280">
        <v>0</v>
      </c>
      <c r="BV20" s="285" t="s">
        <v>605</v>
      </c>
      <c r="BW20" s="285" t="s">
        <v>605</v>
      </c>
      <c r="BX20" s="285" t="s">
        <v>605</v>
      </c>
      <c r="BY20" s="285" t="s">
        <v>605</v>
      </c>
      <c r="BZ20" s="285" t="s">
        <v>605</v>
      </c>
      <c r="CA20" s="285" t="s">
        <v>605</v>
      </c>
      <c r="CB20" s="285" t="s">
        <v>605</v>
      </c>
      <c r="CC20" s="285" t="s">
        <v>605</v>
      </c>
      <c r="CD20" s="284">
        <v>0</v>
      </c>
      <c r="CE20" s="280">
        <v>0</v>
      </c>
      <c r="CF20" s="280"/>
    </row>
    <row r="21" spans="1:84" ht="12" customHeight="1">
      <c r="A21" s="282" t="s">
        <v>169</v>
      </c>
      <c r="B21" s="283" t="s">
        <v>562</v>
      </c>
      <c r="C21" s="282" t="s">
        <v>590</v>
      </c>
      <c r="D21" s="280">
        <f t="shared" si="4"/>
        <v>940</v>
      </c>
      <c r="E21" s="280">
        <f t="shared" si="5"/>
        <v>633</v>
      </c>
      <c r="F21" s="280">
        <f t="shared" si="6"/>
        <v>4</v>
      </c>
      <c r="G21" s="280">
        <f t="shared" si="7"/>
        <v>0</v>
      </c>
      <c r="H21" s="280">
        <f t="shared" si="8"/>
        <v>38</v>
      </c>
      <c r="I21" s="280">
        <f t="shared" si="9"/>
        <v>82</v>
      </c>
      <c r="J21" s="280">
        <f t="shared" si="10"/>
        <v>91</v>
      </c>
      <c r="K21" s="280">
        <f t="shared" si="11"/>
        <v>1</v>
      </c>
      <c r="L21" s="280">
        <f t="shared" si="12"/>
        <v>19</v>
      </c>
      <c r="M21" s="280">
        <f t="shared" si="13"/>
        <v>1</v>
      </c>
      <c r="N21" s="280">
        <f t="shared" si="14"/>
        <v>0</v>
      </c>
      <c r="O21" s="280">
        <f t="shared" si="15"/>
        <v>14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57</v>
      </c>
      <c r="X21" s="280">
        <f t="shared" si="24"/>
        <v>9</v>
      </c>
      <c r="Y21" s="280">
        <v>0</v>
      </c>
      <c r="Z21" s="280">
        <v>0</v>
      </c>
      <c r="AA21" s="280">
        <v>0</v>
      </c>
      <c r="AB21" s="280">
        <v>0</v>
      </c>
      <c r="AC21" s="280">
        <v>9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605</v>
      </c>
      <c r="AI21" s="285" t="s">
        <v>605</v>
      </c>
      <c r="AJ21" s="285" t="s">
        <v>605</v>
      </c>
      <c r="AK21" s="285" t="s">
        <v>605</v>
      </c>
      <c r="AL21" s="285" t="s">
        <v>605</v>
      </c>
      <c r="AM21" s="285" t="s">
        <v>605</v>
      </c>
      <c r="AN21" s="285" t="s">
        <v>605</v>
      </c>
      <c r="AO21" s="285" t="s">
        <v>605</v>
      </c>
      <c r="AP21" s="280">
        <v>0</v>
      </c>
      <c r="AQ21" s="280">
        <v>0</v>
      </c>
      <c r="AR21" s="280">
        <f>'施設資源化量内訳'!D21</f>
        <v>931</v>
      </c>
      <c r="AS21" s="280">
        <f>'施設資源化量内訳'!E21</f>
        <v>633</v>
      </c>
      <c r="AT21" s="280">
        <f>'施設資源化量内訳'!F21</f>
        <v>4</v>
      </c>
      <c r="AU21" s="280">
        <f>'施設資源化量内訳'!G21</f>
        <v>0</v>
      </c>
      <c r="AV21" s="280">
        <f>'施設資源化量内訳'!H21</f>
        <v>38</v>
      </c>
      <c r="AW21" s="280">
        <f>'施設資源化量内訳'!I21</f>
        <v>73</v>
      </c>
      <c r="AX21" s="280">
        <f>'施設資源化量内訳'!J21</f>
        <v>91</v>
      </c>
      <c r="AY21" s="280">
        <f>'施設資源化量内訳'!K21</f>
        <v>1</v>
      </c>
      <c r="AZ21" s="280">
        <f>'施設資源化量内訳'!L21</f>
        <v>19</v>
      </c>
      <c r="BA21" s="280">
        <f>'施設資源化量内訳'!M21</f>
        <v>1</v>
      </c>
      <c r="BB21" s="280">
        <f>'施設資源化量内訳'!N21</f>
        <v>0</v>
      </c>
      <c r="BC21" s="280">
        <f>'施設資源化量内訳'!O21</f>
        <v>14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57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605</v>
      </c>
      <c r="BW21" s="285" t="s">
        <v>605</v>
      </c>
      <c r="BX21" s="285" t="s">
        <v>605</v>
      </c>
      <c r="BY21" s="285" t="s">
        <v>605</v>
      </c>
      <c r="BZ21" s="285" t="s">
        <v>605</v>
      </c>
      <c r="CA21" s="285" t="s">
        <v>605</v>
      </c>
      <c r="CB21" s="285" t="s">
        <v>605</v>
      </c>
      <c r="CC21" s="285" t="s">
        <v>605</v>
      </c>
      <c r="CD21" s="284">
        <v>0</v>
      </c>
      <c r="CE21" s="280">
        <v>0</v>
      </c>
      <c r="CF21" s="280"/>
    </row>
    <row r="22" spans="1:84" ht="12" customHeight="1">
      <c r="A22" s="282" t="s">
        <v>169</v>
      </c>
      <c r="B22" s="283" t="s">
        <v>563</v>
      </c>
      <c r="C22" s="282" t="s">
        <v>591</v>
      </c>
      <c r="D22" s="280">
        <f t="shared" si="4"/>
        <v>552</v>
      </c>
      <c r="E22" s="280">
        <f t="shared" si="5"/>
        <v>305</v>
      </c>
      <c r="F22" s="280">
        <f t="shared" si="6"/>
        <v>1</v>
      </c>
      <c r="G22" s="280">
        <f t="shared" si="7"/>
        <v>0</v>
      </c>
      <c r="H22" s="280">
        <f t="shared" si="8"/>
        <v>71</v>
      </c>
      <c r="I22" s="280">
        <f t="shared" si="9"/>
        <v>81</v>
      </c>
      <c r="J22" s="280">
        <f t="shared" si="10"/>
        <v>17</v>
      </c>
      <c r="K22" s="280">
        <f t="shared" si="11"/>
        <v>0</v>
      </c>
      <c r="L22" s="280">
        <f t="shared" si="12"/>
        <v>30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1</v>
      </c>
      <c r="W22" s="280">
        <f t="shared" si="23"/>
        <v>46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605</v>
      </c>
      <c r="AI22" s="285" t="s">
        <v>605</v>
      </c>
      <c r="AJ22" s="285" t="s">
        <v>605</v>
      </c>
      <c r="AK22" s="285" t="s">
        <v>605</v>
      </c>
      <c r="AL22" s="285" t="s">
        <v>605</v>
      </c>
      <c r="AM22" s="285" t="s">
        <v>605</v>
      </c>
      <c r="AN22" s="285" t="s">
        <v>605</v>
      </c>
      <c r="AO22" s="285" t="s">
        <v>605</v>
      </c>
      <c r="AP22" s="280">
        <v>0</v>
      </c>
      <c r="AQ22" s="280">
        <v>0</v>
      </c>
      <c r="AR22" s="280">
        <f>'施設資源化量内訳'!D22</f>
        <v>394</v>
      </c>
      <c r="AS22" s="280">
        <f>'施設資源化量内訳'!E22</f>
        <v>162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71</v>
      </c>
      <c r="AW22" s="280">
        <f>'施設資源化量内訳'!I22</f>
        <v>81</v>
      </c>
      <c r="AX22" s="280">
        <f>'施設資源化量内訳'!J22</f>
        <v>17</v>
      </c>
      <c r="AY22" s="280">
        <f>'施設資源化量内訳'!K22</f>
        <v>0</v>
      </c>
      <c r="AZ22" s="280">
        <f>'施設資源化量内訳'!L22</f>
        <v>30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1</v>
      </c>
      <c r="BK22" s="280">
        <f>'施設資源化量内訳'!W22</f>
        <v>32</v>
      </c>
      <c r="BL22" s="280">
        <f t="shared" si="25"/>
        <v>158</v>
      </c>
      <c r="BM22" s="280">
        <v>143</v>
      </c>
      <c r="BN22" s="280">
        <v>1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605</v>
      </c>
      <c r="BW22" s="285" t="s">
        <v>605</v>
      </c>
      <c r="BX22" s="285" t="s">
        <v>605</v>
      </c>
      <c r="BY22" s="285" t="s">
        <v>605</v>
      </c>
      <c r="BZ22" s="285" t="s">
        <v>605</v>
      </c>
      <c r="CA22" s="285" t="s">
        <v>605</v>
      </c>
      <c r="CB22" s="285" t="s">
        <v>605</v>
      </c>
      <c r="CC22" s="285" t="s">
        <v>605</v>
      </c>
      <c r="CD22" s="284">
        <v>0</v>
      </c>
      <c r="CE22" s="280">
        <v>14</v>
      </c>
      <c r="CF22" s="280"/>
    </row>
    <row r="23" spans="1:84" ht="12" customHeight="1">
      <c r="A23" s="282" t="s">
        <v>169</v>
      </c>
      <c r="B23" s="283" t="s">
        <v>564</v>
      </c>
      <c r="C23" s="282" t="s">
        <v>592</v>
      </c>
      <c r="D23" s="280">
        <f t="shared" si="4"/>
        <v>140</v>
      </c>
      <c r="E23" s="280">
        <f t="shared" si="5"/>
        <v>84</v>
      </c>
      <c r="F23" s="280">
        <f t="shared" si="6"/>
        <v>0</v>
      </c>
      <c r="G23" s="280">
        <f t="shared" si="7"/>
        <v>0</v>
      </c>
      <c r="H23" s="280">
        <f t="shared" si="8"/>
        <v>19</v>
      </c>
      <c r="I23" s="280">
        <f t="shared" si="9"/>
        <v>21</v>
      </c>
      <c r="J23" s="280">
        <f t="shared" si="10"/>
        <v>6</v>
      </c>
      <c r="K23" s="280">
        <f t="shared" si="11"/>
        <v>0</v>
      </c>
      <c r="L23" s="280">
        <f t="shared" si="12"/>
        <v>10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605</v>
      </c>
      <c r="AI23" s="285" t="s">
        <v>605</v>
      </c>
      <c r="AJ23" s="285" t="s">
        <v>605</v>
      </c>
      <c r="AK23" s="285" t="s">
        <v>605</v>
      </c>
      <c r="AL23" s="285" t="s">
        <v>605</v>
      </c>
      <c r="AM23" s="285" t="s">
        <v>605</v>
      </c>
      <c r="AN23" s="285" t="s">
        <v>605</v>
      </c>
      <c r="AO23" s="285" t="s">
        <v>605</v>
      </c>
      <c r="AP23" s="280">
        <v>0</v>
      </c>
      <c r="AQ23" s="280">
        <v>0</v>
      </c>
      <c r="AR23" s="280">
        <f>'施設資源化量内訳'!D23</f>
        <v>140</v>
      </c>
      <c r="AS23" s="280">
        <f>'施設資源化量内訳'!E23</f>
        <v>84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19</v>
      </c>
      <c r="AW23" s="280">
        <f>'施設資源化量内訳'!I23</f>
        <v>21</v>
      </c>
      <c r="AX23" s="280">
        <f>'施設資源化量内訳'!J23</f>
        <v>6</v>
      </c>
      <c r="AY23" s="280">
        <f>'施設資源化量内訳'!K23</f>
        <v>0</v>
      </c>
      <c r="AZ23" s="280">
        <f>'施設資源化量内訳'!L23</f>
        <v>10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605</v>
      </c>
      <c r="BW23" s="285" t="s">
        <v>605</v>
      </c>
      <c r="BX23" s="285" t="s">
        <v>605</v>
      </c>
      <c r="BY23" s="285" t="s">
        <v>605</v>
      </c>
      <c r="BZ23" s="285" t="s">
        <v>605</v>
      </c>
      <c r="CA23" s="285" t="s">
        <v>605</v>
      </c>
      <c r="CB23" s="285" t="s">
        <v>605</v>
      </c>
      <c r="CC23" s="285" t="s">
        <v>605</v>
      </c>
      <c r="CD23" s="284">
        <v>0</v>
      </c>
      <c r="CE23" s="280">
        <v>0</v>
      </c>
      <c r="CF23" s="280"/>
    </row>
    <row r="24" spans="1:84" ht="12" customHeight="1">
      <c r="A24" s="282" t="s">
        <v>169</v>
      </c>
      <c r="B24" s="283" t="s">
        <v>565</v>
      </c>
      <c r="C24" s="282" t="s">
        <v>593</v>
      </c>
      <c r="D24" s="280">
        <f t="shared" si="4"/>
        <v>109</v>
      </c>
      <c r="E24" s="280">
        <f t="shared" si="5"/>
        <v>51</v>
      </c>
      <c r="F24" s="280">
        <f t="shared" si="6"/>
        <v>0</v>
      </c>
      <c r="G24" s="280">
        <f t="shared" si="7"/>
        <v>12</v>
      </c>
      <c r="H24" s="280">
        <f t="shared" si="8"/>
        <v>10</v>
      </c>
      <c r="I24" s="280">
        <f t="shared" si="9"/>
        <v>14</v>
      </c>
      <c r="J24" s="280">
        <f t="shared" si="10"/>
        <v>3</v>
      </c>
      <c r="K24" s="280">
        <f t="shared" si="11"/>
        <v>0</v>
      </c>
      <c r="L24" s="280">
        <f t="shared" si="12"/>
        <v>6</v>
      </c>
      <c r="M24" s="280">
        <f t="shared" si="13"/>
        <v>0</v>
      </c>
      <c r="N24" s="280">
        <f t="shared" si="14"/>
        <v>13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605</v>
      </c>
      <c r="AI24" s="285" t="s">
        <v>605</v>
      </c>
      <c r="AJ24" s="285" t="s">
        <v>605</v>
      </c>
      <c r="AK24" s="285" t="s">
        <v>605</v>
      </c>
      <c r="AL24" s="285" t="s">
        <v>605</v>
      </c>
      <c r="AM24" s="285" t="s">
        <v>605</v>
      </c>
      <c r="AN24" s="285" t="s">
        <v>605</v>
      </c>
      <c r="AO24" s="285" t="s">
        <v>605</v>
      </c>
      <c r="AP24" s="280">
        <v>0</v>
      </c>
      <c r="AQ24" s="280">
        <v>0</v>
      </c>
      <c r="AR24" s="280">
        <f>'施設資源化量内訳'!D24</f>
        <v>109</v>
      </c>
      <c r="AS24" s="280">
        <f>'施設資源化量内訳'!E24</f>
        <v>51</v>
      </c>
      <c r="AT24" s="280">
        <f>'施設資源化量内訳'!F24</f>
        <v>0</v>
      </c>
      <c r="AU24" s="280">
        <f>'施設資源化量内訳'!G24</f>
        <v>12</v>
      </c>
      <c r="AV24" s="280">
        <f>'施設資源化量内訳'!H24</f>
        <v>10</v>
      </c>
      <c r="AW24" s="280">
        <f>'施設資源化量内訳'!I24</f>
        <v>14</v>
      </c>
      <c r="AX24" s="280">
        <f>'施設資源化量内訳'!J24</f>
        <v>3</v>
      </c>
      <c r="AY24" s="280">
        <f>'施設資源化量内訳'!K24</f>
        <v>0</v>
      </c>
      <c r="AZ24" s="280">
        <f>'施設資源化量内訳'!L24</f>
        <v>6</v>
      </c>
      <c r="BA24" s="280">
        <f>'施設資源化量内訳'!M24</f>
        <v>0</v>
      </c>
      <c r="BB24" s="280">
        <f>'施設資源化量内訳'!N24</f>
        <v>13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605</v>
      </c>
      <c r="BW24" s="285" t="s">
        <v>605</v>
      </c>
      <c r="BX24" s="285" t="s">
        <v>605</v>
      </c>
      <c r="BY24" s="285" t="s">
        <v>605</v>
      </c>
      <c r="BZ24" s="285" t="s">
        <v>605</v>
      </c>
      <c r="CA24" s="285" t="s">
        <v>605</v>
      </c>
      <c r="CB24" s="285" t="s">
        <v>605</v>
      </c>
      <c r="CC24" s="285" t="s">
        <v>605</v>
      </c>
      <c r="CD24" s="284">
        <v>0</v>
      </c>
      <c r="CE24" s="280">
        <v>0</v>
      </c>
      <c r="CF24" s="280"/>
    </row>
    <row r="25" spans="1:84" ht="12" customHeight="1">
      <c r="A25" s="282" t="s">
        <v>169</v>
      </c>
      <c r="B25" s="283" t="s">
        <v>566</v>
      </c>
      <c r="C25" s="282" t="s">
        <v>594</v>
      </c>
      <c r="D25" s="280">
        <f t="shared" si="4"/>
        <v>928</v>
      </c>
      <c r="E25" s="280">
        <f t="shared" si="5"/>
        <v>339</v>
      </c>
      <c r="F25" s="280">
        <f t="shared" si="6"/>
        <v>2</v>
      </c>
      <c r="G25" s="280">
        <f t="shared" si="7"/>
        <v>166</v>
      </c>
      <c r="H25" s="280">
        <f t="shared" si="8"/>
        <v>87</v>
      </c>
      <c r="I25" s="280">
        <f t="shared" si="9"/>
        <v>158</v>
      </c>
      <c r="J25" s="280">
        <f t="shared" si="10"/>
        <v>27</v>
      </c>
      <c r="K25" s="280">
        <f t="shared" si="11"/>
        <v>0</v>
      </c>
      <c r="L25" s="280">
        <f t="shared" si="12"/>
        <v>87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62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605</v>
      </c>
      <c r="AI25" s="285" t="s">
        <v>605</v>
      </c>
      <c r="AJ25" s="285" t="s">
        <v>605</v>
      </c>
      <c r="AK25" s="285" t="s">
        <v>605</v>
      </c>
      <c r="AL25" s="285" t="s">
        <v>605</v>
      </c>
      <c r="AM25" s="285" t="s">
        <v>605</v>
      </c>
      <c r="AN25" s="285" t="s">
        <v>605</v>
      </c>
      <c r="AO25" s="285" t="s">
        <v>605</v>
      </c>
      <c r="AP25" s="280">
        <v>0</v>
      </c>
      <c r="AQ25" s="280">
        <v>0</v>
      </c>
      <c r="AR25" s="280">
        <f>'施設資源化量内訳'!D25</f>
        <v>928</v>
      </c>
      <c r="AS25" s="280">
        <f>'施設資源化量内訳'!E25</f>
        <v>339</v>
      </c>
      <c r="AT25" s="280">
        <f>'施設資源化量内訳'!F25</f>
        <v>2</v>
      </c>
      <c r="AU25" s="280">
        <f>'施設資源化量内訳'!G25</f>
        <v>166</v>
      </c>
      <c r="AV25" s="280">
        <f>'施設資源化量内訳'!H25</f>
        <v>87</v>
      </c>
      <c r="AW25" s="280">
        <f>'施設資源化量内訳'!I25</f>
        <v>158</v>
      </c>
      <c r="AX25" s="280">
        <f>'施設資源化量内訳'!J25</f>
        <v>27</v>
      </c>
      <c r="AY25" s="280">
        <f>'施設資源化量内訳'!K25</f>
        <v>0</v>
      </c>
      <c r="AZ25" s="280">
        <f>'施設資源化量内訳'!L25</f>
        <v>87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62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605</v>
      </c>
      <c r="BW25" s="285" t="s">
        <v>605</v>
      </c>
      <c r="BX25" s="285" t="s">
        <v>605</v>
      </c>
      <c r="BY25" s="285" t="s">
        <v>605</v>
      </c>
      <c r="BZ25" s="285" t="s">
        <v>605</v>
      </c>
      <c r="CA25" s="285" t="s">
        <v>605</v>
      </c>
      <c r="CB25" s="285" t="s">
        <v>605</v>
      </c>
      <c r="CC25" s="285" t="s">
        <v>605</v>
      </c>
      <c r="CD25" s="284">
        <v>0</v>
      </c>
      <c r="CE25" s="280">
        <v>0</v>
      </c>
      <c r="CF25" s="280"/>
    </row>
    <row r="26" spans="1:84" ht="12" customHeight="1">
      <c r="A26" s="282" t="s">
        <v>169</v>
      </c>
      <c r="B26" s="283" t="s">
        <v>567</v>
      </c>
      <c r="C26" s="282" t="s">
        <v>595</v>
      </c>
      <c r="D26" s="280">
        <f t="shared" si="4"/>
        <v>1186</v>
      </c>
      <c r="E26" s="280">
        <f t="shared" si="5"/>
        <v>10</v>
      </c>
      <c r="F26" s="280">
        <f t="shared" si="6"/>
        <v>0</v>
      </c>
      <c r="G26" s="280">
        <f t="shared" si="7"/>
        <v>0</v>
      </c>
      <c r="H26" s="280">
        <f t="shared" si="8"/>
        <v>105</v>
      </c>
      <c r="I26" s="280">
        <f t="shared" si="9"/>
        <v>116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955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116</v>
      </c>
      <c r="Y26" s="280">
        <v>0</v>
      </c>
      <c r="Z26" s="280">
        <v>0</v>
      </c>
      <c r="AA26" s="280">
        <v>0</v>
      </c>
      <c r="AB26" s="280">
        <v>0</v>
      </c>
      <c r="AC26" s="280">
        <v>116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605</v>
      </c>
      <c r="AI26" s="285" t="s">
        <v>605</v>
      </c>
      <c r="AJ26" s="285" t="s">
        <v>605</v>
      </c>
      <c r="AK26" s="285" t="s">
        <v>605</v>
      </c>
      <c r="AL26" s="285" t="s">
        <v>605</v>
      </c>
      <c r="AM26" s="285" t="s">
        <v>605</v>
      </c>
      <c r="AN26" s="285" t="s">
        <v>605</v>
      </c>
      <c r="AO26" s="285" t="s">
        <v>605</v>
      </c>
      <c r="AP26" s="280">
        <v>0</v>
      </c>
      <c r="AQ26" s="280">
        <v>0</v>
      </c>
      <c r="AR26" s="280">
        <f>'施設資源化量内訳'!D26</f>
        <v>1070</v>
      </c>
      <c r="AS26" s="280">
        <f>'施設資源化量内訳'!E26</f>
        <v>10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105</v>
      </c>
      <c r="AW26" s="280">
        <f>'施設資源化量内訳'!I26</f>
        <v>0</v>
      </c>
      <c r="AX26" s="280">
        <f>'施設資源化量内訳'!J26</f>
        <v>0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955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605</v>
      </c>
      <c r="BW26" s="285" t="s">
        <v>605</v>
      </c>
      <c r="BX26" s="285" t="s">
        <v>605</v>
      </c>
      <c r="BY26" s="285" t="s">
        <v>605</v>
      </c>
      <c r="BZ26" s="285" t="s">
        <v>605</v>
      </c>
      <c r="CA26" s="285" t="s">
        <v>605</v>
      </c>
      <c r="CB26" s="285" t="s">
        <v>605</v>
      </c>
      <c r="CC26" s="285" t="s">
        <v>605</v>
      </c>
      <c r="CD26" s="284">
        <v>0</v>
      </c>
      <c r="CE26" s="280">
        <v>0</v>
      </c>
      <c r="CF26" s="280"/>
    </row>
    <row r="27" spans="1:84" ht="12" customHeight="1">
      <c r="A27" s="282" t="s">
        <v>169</v>
      </c>
      <c r="B27" s="283" t="s">
        <v>568</v>
      </c>
      <c r="C27" s="282" t="s">
        <v>596</v>
      </c>
      <c r="D27" s="280">
        <f t="shared" si="4"/>
        <v>1264</v>
      </c>
      <c r="E27" s="280">
        <f t="shared" si="5"/>
        <v>1008</v>
      </c>
      <c r="F27" s="280">
        <f t="shared" si="6"/>
        <v>5</v>
      </c>
      <c r="G27" s="280">
        <f t="shared" si="7"/>
        <v>4</v>
      </c>
      <c r="H27" s="280">
        <f t="shared" si="8"/>
        <v>111</v>
      </c>
      <c r="I27" s="280">
        <f t="shared" si="9"/>
        <v>28</v>
      </c>
      <c r="J27" s="280">
        <f t="shared" si="10"/>
        <v>35</v>
      </c>
      <c r="K27" s="280">
        <f t="shared" si="11"/>
        <v>1</v>
      </c>
      <c r="L27" s="280">
        <f t="shared" si="12"/>
        <v>53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1</v>
      </c>
      <c r="W27" s="280">
        <f t="shared" si="23"/>
        <v>18</v>
      </c>
      <c r="X27" s="280">
        <f t="shared" si="24"/>
        <v>1191</v>
      </c>
      <c r="Y27" s="280">
        <v>1008</v>
      </c>
      <c r="Z27" s="280">
        <v>5</v>
      </c>
      <c r="AA27" s="280">
        <v>4</v>
      </c>
      <c r="AB27" s="280">
        <v>38</v>
      </c>
      <c r="AC27" s="280">
        <v>28</v>
      </c>
      <c r="AD27" s="280">
        <v>35</v>
      </c>
      <c r="AE27" s="280">
        <v>1</v>
      </c>
      <c r="AF27" s="280">
        <v>53</v>
      </c>
      <c r="AG27" s="280">
        <v>0</v>
      </c>
      <c r="AH27" s="285" t="s">
        <v>605</v>
      </c>
      <c r="AI27" s="285" t="s">
        <v>605</v>
      </c>
      <c r="AJ27" s="285" t="s">
        <v>605</v>
      </c>
      <c r="AK27" s="285" t="s">
        <v>605</v>
      </c>
      <c r="AL27" s="285" t="s">
        <v>605</v>
      </c>
      <c r="AM27" s="285" t="s">
        <v>605</v>
      </c>
      <c r="AN27" s="285" t="s">
        <v>605</v>
      </c>
      <c r="AO27" s="285" t="s">
        <v>605</v>
      </c>
      <c r="AP27" s="280">
        <v>1</v>
      </c>
      <c r="AQ27" s="280">
        <v>18</v>
      </c>
      <c r="AR27" s="280">
        <f>'施設資源化量内訳'!D27</f>
        <v>73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73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605</v>
      </c>
      <c r="BW27" s="285" t="s">
        <v>605</v>
      </c>
      <c r="BX27" s="285" t="s">
        <v>605</v>
      </c>
      <c r="BY27" s="285" t="s">
        <v>605</v>
      </c>
      <c r="BZ27" s="285" t="s">
        <v>605</v>
      </c>
      <c r="CA27" s="285" t="s">
        <v>605</v>
      </c>
      <c r="CB27" s="285" t="s">
        <v>605</v>
      </c>
      <c r="CC27" s="285" t="s">
        <v>605</v>
      </c>
      <c r="CD27" s="284">
        <v>0</v>
      </c>
      <c r="CE27" s="280">
        <v>0</v>
      </c>
      <c r="CF27" s="280"/>
    </row>
    <row r="28" spans="1:84" ht="12" customHeight="1">
      <c r="A28" s="282" t="s">
        <v>169</v>
      </c>
      <c r="B28" s="283" t="s">
        <v>569</v>
      </c>
      <c r="C28" s="282" t="s">
        <v>597</v>
      </c>
      <c r="D28" s="280">
        <f t="shared" si="4"/>
        <v>81</v>
      </c>
      <c r="E28" s="280">
        <f t="shared" si="5"/>
        <v>54</v>
      </c>
      <c r="F28" s="280">
        <f t="shared" si="6"/>
        <v>0</v>
      </c>
      <c r="G28" s="280">
        <f t="shared" si="7"/>
        <v>0</v>
      </c>
      <c r="H28" s="280">
        <f t="shared" si="8"/>
        <v>20</v>
      </c>
      <c r="I28" s="280">
        <f t="shared" si="9"/>
        <v>2</v>
      </c>
      <c r="J28" s="280">
        <f t="shared" si="10"/>
        <v>5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81</v>
      </c>
      <c r="Y28" s="280">
        <v>54</v>
      </c>
      <c r="Z28" s="280">
        <v>0</v>
      </c>
      <c r="AA28" s="280">
        <v>0</v>
      </c>
      <c r="AB28" s="280">
        <v>20</v>
      </c>
      <c r="AC28" s="280">
        <v>2</v>
      </c>
      <c r="AD28" s="280">
        <v>5</v>
      </c>
      <c r="AE28" s="280">
        <v>0</v>
      </c>
      <c r="AF28" s="280">
        <v>0</v>
      </c>
      <c r="AG28" s="280">
        <v>0</v>
      </c>
      <c r="AH28" s="285" t="s">
        <v>605</v>
      </c>
      <c r="AI28" s="285" t="s">
        <v>605</v>
      </c>
      <c r="AJ28" s="285" t="s">
        <v>605</v>
      </c>
      <c r="AK28" s="285" t="s">
        <v>605</v>
      </c>
      <c r="AL28" s="285" t="s">
        <v>605</v>
      </c>
      <c r="AM28" s="285" t="s">
        <v>605</v>
      </c>
      <c r="AN28" s="285" t="s">
        <v>605</v>
      </c>
      <c r="AO28" s="285" t="s">
        <v>605</v>
      </c>
      <c r="AP28" s="280">
        <v>0</v>
      </c>
      <c r="AQ28" s="280">
        <v>0</v>
      </c>
      <c r="AR28" s="280">
        <f>'施設資源化量内訳'!D28</f>
        <v>0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0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605</v>
      </c>
      <c r="BW28" s="285" t="s">
        <v>605</v>
      </c>
      <c r="BX28" s="285" t="s">
        <v>605</v>
      </c>
      <c r="BY28" s="285" t="s">
        <v>605</v>
      </c>
      <c r="BZ28" s="285" t="s">
        <v>605</v>
      </c>
      <c r="CA28" s="285" t="s">
        <v>605</v>
      </c>
      <c r="CB28" s="285" t="s">
        <v>605</v>
      </c>
      <c r="CC28" s="285" t="s">
        <v>605</v>
      </c>
      <c r="CD28" s="284">
        <v>0</v>
      </c>
      <c r="CE28" s="280">
        <v>0</v>
      </c>
      <c r="CF28" s="280"/>
    </row>
    <row r="29" spans="1:84" ht="12" customHeight="1">
      <c r="A29" s="282" t="s">
        <v>169</v>
      </c>
      <c r="B29" s="283" t="s">
        <v>570</v>
      </c>
      <c r="C29" s="282" t="s">
        <v>598</v>
      </c>
      <c r="D29" s="280">
        <f t="shared" si="4"/>
        <v>281</v>
      </c>
      <c r="E29" s="280">
        <f t="shared" si="5"/>
        <v>82</v>
      </c>
      <c r="F29" s="280">
        <f t="shared" si="6"/>
        <v>0</v>
      </c>
      <c r="G29" s="280">
        <f t="shared" si="7"/>
        <v>0</v>
      </c>
      <c r="H29" s="280">
        <f t="shared" si="8"/>
        <v>65</v>
      </c>
      <c r="I29" s="280">
        <f t="shared" si="9"/>
        <v>37</v>
      </c>
      <c r="J29" s="280">
        <f t="shared" si="10"/>
        <v>2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95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10</v>
      </c>
      <c r="Y29" s="280">
        <v>10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605</v>
      </c>
      <c r="AI29" s="285" t="s">
        <v>605</v>
      </c>
      <c r="AJ29" s="285" t="s">
        <v>605</v>
      </c>
      <c r="AK29" s="285" t="s">
        <v>605</v>
      </c>
      <c r="AL29" s="285" t="s">
        <v>605</v>
      </c>
      <c r="AM29" s="285" t="s">
        <v>605</v>
      </c>
      <c r="AN29" s="285" t="s">
        <v>605</v>
      </c>
      <c r="AO29" s="285" t="s">
        <v>605</v>
      </c>
      <c r="AP29" s="280">
        <v>0</v>
      </c>
      <c r="AQ29" s="280">
        <v>0</v>
      </c>
      <c r="AR29" s="280">
        <f>'施設資源化量内訳'!D29</f>
        <v>191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63</v>
      </c>
      <c r="AW29" s="280">
        <f>'施設資源化量内訳'!I29</f>
        <v>33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95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80</v>
      </c>
      <c r="BM29" s="280">
        <v>72</v>
      </c>
      <c r="BN29" s="280">
        <v>0</v>
      </c>
      <c r="BO29" s="280">
        <v>0</v>
      </c>
      <c r="BP29" s="280">
        <v>2</v>
      </c>
      <c r="BQ29" s="280">
        <v>4</v>
      </c>
      <c r="BR29" s="280">
        <v>2</v>
      </c>
      <c r="BS29" s="280">
        <v>0</v>
      </c>
      <c r="BT29" s="280">
        <v>0</v>
      </c>
      <c r="BU29" s="280">
        <v>0</v>
      </c>
      <c r="BV29" s="285" t="s">
        <v>605</v>
      </c>
      <c r="BW29" s="285" t="s">
        <v>605</v>
      </c>
      <c r="BX29" s="285" t="s">
        <v>605</v>
      </c>
      <c r="BY29" s="285" t="s">
        <v>605</v>
      </c>
      <c r="BZ29" s="285" t="s">
        <v>605</v>
      </c>
      <c r="CA29" s="285" t="s">
        <v>605</v>
      </c>
      <c r="CB29" s="285" t="s">
        <v>605</v>
      </c>
      <c r="CC29" s="285" t="s">
        <v>605</v>
      </c>
      <c r="CD29" s="284">
        <v>0</v>
      </c>
      <c r="CE29" s="280">
        <v>0</v>
      </c>
      <c r="CF29" s="280"/>
    </row>
    <row r="30" spans="1:84" ht="12" customHeight="1">
      <c r="A30" s="282" t="s">
        <v>169</v>
      </c>
      <c r="B30" s="283" t="s">
        <v>571</v>
      </c>
      <c r="C30" s="282" t="s">
        <v>599</v>
      </c>
      <c r="D30" s="280">
        <f t="shared" si="4"/>
        <v>388</v>
      </c>
      <c r="E30" s="280">
        <f t="shared" si="5"/>
        <v>18</v>
      </c>
      <c r="F30" s="280">
        <f t="shared" si="6"/>
        <v>0</v>
      </c>
      <c r="G30" s="280">
        <f t="shared" si="7"/>
        <v>0</v>
      </c>
      <c r="H30" s="280">
        <f t="shared" si="8"/>
        <v>121</v>
      </c>
      <c r="I30" s="280">
        <f t="shared" si="9"/>
        <v>69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180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18</v>
      </c>
      <c r="Y30" s="280">
        <v>18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605</v>
      </c>
      <c r="AI30" s="285" t="s">
        <v>605</v>
      </c>
      <c r="AJ30" s="285" t="s">
        <v>605</v>
      </c>
      <c r="AK30" s="285" t="s">
        <v>605</v>
      </c>
      <c r="AL30" s="285" t="s">
        <v>605</v>
      </c>
      <c r="AM30" s="285" t="s">
        <v>605</v>
      </c>
      <c r="AN30" s="285" t="s">
        <v>605</v>
      </c>
      <c r="AO30" s="285" t="s">
        <v>605</v>
      </c>
      <c r="AP30" s="280">
        <v>0</v>
      </c>
      <c r="AQ30" s="280">
        <v>0</v>
      </c>
      <c r="AR30" s="280">
        <f>'施設資源化量内訳'!D30</f>
        <v>370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121</v>
      </c>
      <c r="AW30" s="280">
        <f>'施設資源化量内訳'!I30</f>
        <v>69</v>
      </c>
      <c r="AX30" s="280">
        <f>'施設資源化量内訳'!J30</f>
        <v>0</v>
      </c>
      <c r="AY30" s="280">
        <f>'施設資源化量内訳'!K30</f>
        <v>0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180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605</v>
      </c>
      <c r="BW30" s="285" t="s">
        <v>605</v>
      </c>
      <c r="BX30" s="285" t="s">
        <v>605</v>
      </c>
      <c r="BY30" s="285" t="s">
        <v>605</v>
      </c>
      <c r="BZ30" s="285" t="s">
        <v>605</v>
      </c>
      <c r="CA30" s="285" t="s">
        <v>605</v>
      </c>
      <c r="CB30" s="285" t="s">
        <v>605</v>
      </c>
      <c r="CC30" s="285" t="s">
        <v>605</v>
      </c>
      <c r="CD30" s="284">
        <v>0</v>
      </c>
      <c r="CE30" s="280">
        <v>0</v>
      </c>
      <c r="CF30" s="280"/>
    </row>
    <row r="31" spans="1:84" ht="12" customHeight="1">
      <c r="A31" s="282" t="s">
        <v>169</v>
      </c>
      <c r="B31" s="283" t="s">
        <v>572</v>
      </c>
      <c r="C31" s="282" t="s">
        <v>600</v>
      </c>
      <c r="D31" s="280">
        <f t="shared" si="4"/>
        <v>924</v>
      </c>
      <c r="E31" s="280">
        <f t="shared" si="5"/>
        <v>19</v>
      </c>
      <c r="F31" s="280">
        <f t="shared" si="6"/>
        <v>1</v>
      </c>
      <c r="G31" s="280">
        <f t="shared" si="7"/>
        <v>1</v>
      </c>
      <c r="H31" s="280">
        <f t="shared" si="8"/>
        <v>222</v>
      </c>
      <c r="I31" s="280">
        <f t="shared" si="9"/>
        <v>117</v>
      </c>
      <c r="J31" s="280">
        <f t="shared" si="10"/>
        <v>36</v>
      </c>
      <c r="K31" s="280">
        <f t="shared" si="11"/>
        <v>0</v>
      </c>
      <c r="L31" s="280">
        <f t="shared" si="12"/>
        <v>0</v>
      </c>
      <c r="M31" s="280">
        <f t="shared" si="13"/>
        <v>4</v>
      </c>
      <c r="N31" s="280">
        <f t="shared" si="14"/>
        <v>0</v>
      </c>
      <c r="O31" s="280">
        <f t="shared" si="15"/>
        <v>0</v>
      </c>
      <c r="P31" s="280">
        <f t="shared" si="16"/>
        <v>522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2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605</v>
      </c>
      <c r="AI31" s="285" t="s">
        <v>605</v>
      </c>
      <c r="AJ31" s="285" t="s">
        <v>605</v>
      </c>
      <c r="AK31" s="285" t="s">
        <v>605</v>
      </c>
      <c r="AL31" s="285" t="s">
        <v>605</v>
      </c>
      <c r="AM31" s="285" t="s">
        <v>605</v>
      </c>
      <c r="AN31" s="285" t="s">
        <v>605</v>
      </c>
      <c r="AO31" s="285" t="s">
        <v>605</v>
      </c>
      <c r="AP31" s="280">
        <v>0</v>
      </c>
      <c r="AQ31" s="280">
        <v>0</v>
      </c>
      <c r="AR31" s="280">
        <f>'施設資源化量内訳'!D31</f>
        <v>896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221</v>
      </c>
      <c r="AW31" s="280">
        <f>'施設資源化量内訳'!I31</f>
        <v>117</v>
      </c>
      <c r="AX31" s="280">
        <f>'施設資源化量内訳'!J31</f>
        <v>34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522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2</v>
      </c>
      <c r="BL31" s="280">
        <f t="shared" si="25"/>
        <v>28</v>
      </c>
      <c r="BM31" s="280">
        <v>19</v>
      </c>
      <c r="BN31" s="280">
        <v>1</v>
      </c>
      <c r="BO31" s="280">
        <v>1</v>
      </c>
      <c r="BP31" s="280">
        <v>1</v>
      </c>
      <c r="BQ31" s="280">
        <v>0</v>
      </c>
      <c r="BR31" s="280">
        <v>2</v>
      </c>
      <c r="BS31" s="280">
        <v>0</v>
      </c>
      <c r="BT31" s="280">
        <v>0</v>
      </c>
      <c r="BU31" s="280">
        <v>4</v>
      </c>
      <c r="BV31" s="285" t="s">
        <v>605</v>
      </c>
      <c r="BW31" s="285" t="s">
        <v>605</v>
      </c>
      <c r="BX31" s="285" t="s">
        <v>605</v>
      </c>
      <c r="BY31" s="285" t="s">
        <v>605</v>
      </c>
      <c r="BZ31" s="285" t="s">
        <v>605</v>
      </c>
      <c r="CA31" s="285" t="s">
        <v>605</v>
      </c>
      <c r="CB31" s="285" t="s">
        <v>605</v>
      </c>
      <c r="CC31" s="285" t="s">
        <v>605</v>
      </c>
      <c r="CD31" s="284">
        <v>0</v>
      </c>
      <c r="CE31" s="280">
        <v>0</v>
      </c>
      <c r="CF31" s="280"/>
    </row>
    <row r="32" spans="1:84" ht="12" customHeight="1">
      <c r="A32" s="282" t="s">
        <v>169</v>
      </c>
      <c r="B32" s="283" t="s">
        <v>573</v>
      </c>
      <c r="C32" s="282" t="s">
        <v>601</v>
      </c>
      <c r="D32" s="280">
        <f t="shared" si="4"/>
        <v>181</v>
      </c>
      <c r="E32" s="280">
        <f t="shared" si="5"/>
        <v>94</v>
      </c>
      <c r="F32" s="280">
        <f t="shared" si="6"/>
        <v>1</v>
      </c>
      <c r="G32" s="280">
        <f t="shared" si="7"/>
        <v>1</v>
      </c>
      <c r="H32" s="280">
        <f t="shared" si="8"/>
        <v>59</v>
      </c>
      <c r="I32" s="280">
        <f t="shared" si="9"/>
        <v>15</v>
      </c>
      <c r="J32" s="280">
        <f t="shared" si="10"/>
        <v>6</v>
      </c>
      <c r="K32" s="280">
        <f t="shared" si="11"/>
        <v>0</v>
      </c>
      <c r="L32" s="280">
        <f t="shared" si="12"/>
        <v>0</v>
      </c>
      <c r="M32" s="280">
        <f t="shared" si="13"/>
        <v>5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605</v>
      </c>
      <c r="AI32" s="285" t="s">
        <v>605</v>
      </c>
      <c r="AJ32" s="285" t="s">
        <v>605</v>
      </c>
      <c r="AK32" s="285" t="s">
        <v>605</v>
      </c>
      <c r="AL32" s="285" t="s">
        <v>605</v>
      </c>
      <c r="AM32" s="285" t="s">
        <v>605</v>
      </c>
      <c r="AN32" s="285" t="s">
        <v>605</v>
      </c>
      <c r="AO32" s="285" t="s">
        <v>605</v>
      </c>
      <c r="AP32" s="280">
        <v>0</v>
      </c>
      <c r="AQ32" s="280">
        <v>0</v>
      </c>
      <c r="AR32" s="280">
        <f>'施設資源化量内訳'!D32</f>
        <v>181</v>
      </c>
      <c r="AS32" s="280">
        <f>'施設資源化量内訳'!E32</f>
        <v>94</v>
      </c>
      <c r="AT32" s="280">
        <f>'施設資源化量内訳'!F32</f>
        <v>1</v>
      </c>
      <c r="AU32" s="280">
        <f>'施設資源化量内訳'!G32</f>
        <v>1</v>
      </c>
      <c r="AV32" s="280">
        <f>'施設資源化量内訳'!H32</f>
        <v>59</v>
      </c>
      <c r="AW32" s="280">
        <f>'施設資源化量内訳'!I32</f>
        <v>15</v>
      </c>
      <c r="AX32" s="280">
        <f>'施設資源化量内訳'!J32</f>
        <v>6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5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605</v>
      </c>
      <c r="BW32" s="285" t="s">
        <v>605</v>
      </c>
      <c r="BX32" s="285" t="s">
        <v>605</v>
      </c>
      <c r="BY32" s="285" t="s">
        <v>605</v>
      </c>
      <c r="BZ32" s="285" t="s">
        <v>605</v>
      </c>
      <c r="CA32" s="285" t="s">
        <v>605</v>
      </c>
      <c r="CB32" s="285" t="s">
        <v>605</v>
      </c>
      <c r="CC32" s="285" t="s">
        <v>605</v>
      </c>
      <c r="CD32" s="284">
        <v>0</v>
      </c>
      <c r="CE32" s="280">
        <v>0</v>
      </c>
      <c r="CF32" s="280"/>
    </row>
    <row r="33" spans="1:84" ht="12" customHeight="1">
      <c r="A33" s="282" t="s">
        <v>169</v>
      </c>
      <c r="B33" s="283" t="s">
        <v>574</v>
      </c>
      <c r="C33" s="282" t="s">
        <v>602</v>
      </c>
      <c r="D33" s="280">
        <f t="shared" si="4"/>
        <v>1850</v>
      </c>
      <c r="E33" s="280">
        <f t="shared" si="5"/>
        <v>444</v>
      </c>
      <c r="F33" s="280">
        <f t="shared" si="6"/>
        <v>116</v>
      </c>
      <c r="G33" s="280">
        <f t="shared" si="7"/>
        <v>0</v>
      </c>
      <c r="H33" s="280">
        <f t="shared" si="8"/>
        <v>539</v>
      </c>
      <c r="I33" s="280">
        <f t="shared" si="9"/>
        <v>43</v>
      </c>
      <c r="J33" s="280">
        <f t="shared" si="10"/>
        <v>20</v>
      </c>
      <c r="K33" s="280">
        <f t="shared" si="11"/>
        <v>1</v>
      </c>
      <c r="L33" s="280">
        <f t="shared" si="12"/>
        <v>1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686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70</v>
      </c>
      <c r="Y33" s="280">
        <v>70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605</v>
      </c>
      <c r="AI33" s="285" t="s">
        <v>605</v>
      </c>
      <c r="AJ33" s="285" t="s">
        <v>605</v>
      </c>
      <c r="AK33" s="285" t="s">
        <v>605</v>
      </c>
      <c r="AL33" s="285" t="s">
        <v>605</v>
      </c>
      <c r="AM33" s="285" t="s">
        <v>605</v>
      </c>
      <c r="AN33" s="285" t="s">
        <v>605</v>
      </c>
      <c r="AO33" s="285" t="s">
        <v>605</v>
      </c>
      <c r="AP33" s="280">
        <v>0</v>
      </c>
      <c r="AQ33" s="280">
        <v>0</v>
      </c>
      <c r="AR33" s="280">
        <f>'施設資源化量内訳'!D33</f>
        <v>1345</v>
      </c>
      <c r="AS33" s="280">
        <f>'施設資源化量内訳'!E33</f>
        <v>52</v>
      </c>
      <c r="AT33" s="280">
        <f>'施設資源化量内訳'!F33</f>
        <v>3</v>
      </c>
      <c r="AU33" s="280">
        <f>'施設資源化量内訳'!G33</f>
        <v>0</v>
      </c>
      <c r="AV33" s="280">
        <f>'施設資源化量内訳'!H33</f>
        <v>539</v>
      </c>
      <c r="AW33" s="280">
        <f>'施設資源化量内訳'!I33</f>
        <v>43</v>
      </c>
      <c r="AX33" s="280">
        <f>'施設資源化量内訳'!J33</f>
        <v>20</v>
      </c>
      <c r="AY33" s="280">
        <f>'施設資源化量内訳'!K33</f>
        <v>1</v>
      </c>
      <c r="AZ33" s="280">
        <f>'施設資源化量内訳'!L33</f>
        <v>1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686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435</v>
      </c>
      <c r="BM33" s="280">
        <v>322</v>
      </c>
      <c r="BN33" s="280">
        <v>113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605</v>
      </c>
      <c r="BW33" s="285" t="s">
        <v>605</v>
      </c>
      <c r="BX33" s="285" t="s">
        <v>605</v>
      </c>
      <c r="BY33" s="285" t="s">
        <v>605</v>
      </c>
      <c r="BZ33" s="285" t="s">
        <v>605</v>
      </c>
      <c r="CA33" s="285" t="s">
        <v>605</v>
      </c>
      <c r="CB33" s="285" t="s">
        <v>605</v>
      </c>
      <c r="CC33" s="285" t="s">
        <v>605</v>
      </c>
      <c r="CD33" s="284">
        <v>0</v>
      </c>
      <c r="CE33" s="280">
        <v>0</v>
      </c>
      <c r="CF33" s="280"/>
    </row>
    <row r="34" spans="1:84" ht="12" customHeight="1">
      <c r="A34" s="282" t="s">
        <v>169</v>
      </c>
      <c r="B34" s="283" t="s">
        <v>575</v>
      </c>
      <c r="C34" s="282" t="s">
        <v>603</v>
      </c>
      <c r="D34" s="280">
        <f t="shared" si="4"/>
        <v>112</v>
      </c>
      <c r="E34" s="280">
        <f t="shared" si="5"/>
        <v>36</v>
      </c>
      <c r="F34" s="280">
        <f t="shared" si="6"/>
        <v>0</v>
      </c>
      <c r="G34" s="280">
        <f t="shared" si="7"/>
        <v>0</v>
      </c>
      <c r="H34" s="280">
        <f t="shared" si="8"/>
        <v>7</v>
      </c>
      <c r="I34" s="280">
        <f t="shared" si="9"/>
        <v>16</v>
      </c>
      <c r="J34" s="280">
        <f t="shared" si="10"/>
        <v>3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50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605</v>
      </c>
      <c r="AI34" s="285" t="s">
        <v>605</v>
      </c>
      <c r="AJ34" s="285" t="s">
        <v>605</v>
      </c>
      <c r="AK34" s="285" t="s">
        <v>605</v>
      </c>
      <c r="AL34" s="285" t="s">
        <v>605</v>
      </c>
      <c r="AM34" s="285" t="s">
        <v>605</v>
      </c>
      <c r="AN34" s="285" t="s">
        <v>605</v>
      </c>
      <c r="AO34" s="285" t="s">
        <v>605</v>
      </c>
      <c r="AP34" s="280">
        <v>0</v>
      </c>
      <c r="AQ34" s="280">
        <v>0</v>
      </c>
      <c r="AR34" s="280">
        <f>'施設資源化量内訳'!D34</f>
        <v>112</v>
      </c>
      <c r="AS34" s="280">
        <f>'施設資源化量内訳'!E34</f>
        <v>36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7</v>
      </c>
      <c r="AW34" s="280">
        <f>'施設資源化量内訳'!I34</f>
        <v>16</v>
      </c>
      <c r="AX34" s="280">
        <f>'施設資源化量内訳'!J34</f>
        <v>3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50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605</v>
      </c>
      <c r="BW34" s="285" t="s">
        <v>605</v>
      </c>
      <c r="BX34" s="285" t="s">
        <v>605</v>
      </c>
      <c r="BY34" s="285" t="s">
        <v>605</v>
      </c>
      <c r="BZ34" s="285" t="s">
        <v>605</v>
      </c>
      <c r="CA34" s="285" t="s">
        <v>605</v>
      </c>
      <c r="CB34" s="285" t="s">
        <v>605</v>
      </c>
      <c r="CC34" s="285" t="s">
        <v>605</v>
      </c>
      <c r="CD34" s="284">
        <v>0</v>
      </c>
      <c r="CE34" s="280">
        <v>0</v>
      </c>
      <c r="CF34" s="280"/>
    </row>
    <row r="35" spans="1:84" ht="12" customHeight="1">
      <c r="A35" s="282" t="s">
        <v>169</v>
      </c>
      <c r="B35" s="283" t="s">
        <v>576</v>
      </c>
      <c r="C35" s="282" t="s">
        <v>604</v>
      </c>
      <c r="D35" s="280">
        <f t="shared" si="4"/>
        <v>54</v>
      </c>
      <c r="E35" s="280">
        <f t="shared" si="5"/>
        <v>30</v>
      </c>
      <c r="F35" s="280">
        <f t="shared" si="6"/>
        <v>0</v>
      </c>
      <c r="G35" s="280">
        <f t="shared" si="7"/>
        <v>0</v>
      </c>
      <c r="H35" s="280">
        <f t="shared" si="8"/>
        <v>5</v>
      </c>
      <c r="I35" s="280">
        <f t="shared" si="9"/>
        <v>17</v>
      </c>
      <c r="J35" s="280">
        <f t="shared" si="10"/>
        <v>2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605</v>
      </c>
      <c r="AI35" s="285" t="s">
        <v>605</v>
      </c>
      <c r="AJ35" s="285" t="s">
        <v>605</v>
      </c>
      <c r="AK35" s="285" t="s">
        <v>605</v>
      </c>
      <c r="AL35" s="285" t="s">
        <v>605</v>
      </c>
      <c r="AM35" s="285" t="s">
        <v>605</v>
      </c>
      <c r="AN35" s="285" t="s">
        <v>605</v>
      </c>
      <c r="AO35" s="285" t="s">
        <v>605</v>
      </c>
      <c r="AP35" s="280">
        <v>0</v>
      </c>
      <c r="AQ35" s="280">
        <v>0</v>
      </c>
      <c r="AR35" s="280">
        <f>'施設資源化量内訳'!D35</f>
        <v>54</v>
      </c>
      <c r="AS35" s="280">
        <f>'施設資源化量内訳'!E35</f>
        <v>30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5</v>
      </c>
      <c r="AW35" s="280">
        <f>'施設資源化量内訳'!I35</f>
        <v>17</v>
      </c>
      <c r="AX35" s="280">
        <f>'施設資源化量内訳'!J35</f>
        <v>2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605</v>
      </c>
      <c r="BW35" s="285" t="s">
        <v>605</v>
      </c>
      <c r="BX35" s="285" t="s">
        <v>605</v>
      </c>
      <c r="BY35" s="285" t="s">
        <v>605</v>
      </c>
      <c r="BZ35" s="285" t="s">
        <v>605</v>
      </c>
      <c r="CA35" s="285" t="s">
        <v>605</v>
      </c>
      <c r="CB35" s="285" t="s">
        <v>605</v>
      </c>
      <c r="CC35" s="285" t="s">
        <v>605</v>
      </c>
      <c r="CD35" s="284">
        <v>0</v>
      </c>
      <c r="CE35" s="280">
        <v>0</v>
      </c>
      <c r="CF35" s="280"/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AI7">SUM(D8:D35)</f>
        <v>33871</v>
      </c>
      <c r="E7" s="280">
        <f t="shared" si="0"/>
        <v>13211</v>
      </c>
      <c r="F7" s="280">
        <f t="shared" si="0"/>
        <v>68</v>
      </c>
      <c r="G7" s="280">
        <f t="shared" si="0"/>
        <v>1067</v>
      </c>
      <c r="H7" s="280">
        <f t="shared" si="0"/>
        <v>8125</v>
      </c>
      <c r="I7" s="280">
        <f t="shared" si="0"/>
        <v>3490</v>
      </c>
      <c r="J7" s="280">
        <f t="shared" si="0"/>
        <v>794</v>
      </c>
      <c r="K7" s="280">
        <f t="shared" si="0"/>
        <v>24</v>
      </c>
      <c r="L7" s="280">
        <f t="shared" si="0"/>
        <v>651</v>
      </c>
      <c r="M7" s="280">
        <f t="shared" si="0"/>
        <v>66</v>
      </c>
      <c r="N7" s="280">
        <f t="shared" si="0"/>
        <v>64</v>
      </c>
      <c r="O7" s="280">
        <f t="shared" si="0"/>
        <v>14</v>
      </c>
      <c r="P7" s="280">
        <f t="shared" si="0"/>
        <v>4824</v>
      </c>
      <c r="Q7" s="280">
        <f t="shared" si="0"/>
        <v>955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13</v>
      </c>
      <c r="W7" s="280">
        <f t="shared" si="0"/>
        <v>505</v>
      </c>
      <c r="X7" s="280">
        <f t="shared" si="0"/>
        <v>6120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1133</v>
      </c>
      <c r="AC7" s="280">
        <f t="shared" si="0"/>
        <v>42</v>
      </c>
      <c r="AD7" s="280">
        <f t="shared" si="0"/>
        <v>84</v>
      </c>
      <c r="AE7" s="280">
        <f t="shared" si="0"/>
        <v>1</v>
      </c>
      <c r="AF7" s="280">
        <f t="shared" si="0"/>
        <v>36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4824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8115</v>
      </c>
      <c r="AS7" s="280">
        <f t="shared" si="1"/>
        <v>3145</v>
      </c>
      <c r="AT7" s="280">
        <f t="shared" si="1"/>
        <v>9</v>
      </c>
      <c r="AU7" s="280">
        <f t="shared" si="1"/>
        <v>15</v>
      </c>
      <c r="AV7" s="280">
        <f t="shared" si="1"/>
        <v>3911</v>
      </c>
      <c r="AW7" s="280">
        <f t="shared" si="1"/>
        <v>768</v>
      </c>
      <c r="AX7" s="280">
        <f t="shared" si="1"/>
        <v>151</v>
      </c>
      <c r="AY7" s="280">
        <f t="shared" si="1"/>
        <v>1</v>
      </c>
      <c r="AZ7" s="280">
        <f t="shared" si="1"/>
        <v>0</v>
      </c>
      <c r="BA7" s="280">
        <f t="shared" si="1"/>
        <v>27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88</v>
      </c>
      <c r="BL7" s="280">
        <f t="shared" si="1"/>
        <v>161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63</v>
      </c>
      <c r="BW7" s="280">
        <f t="shared" si="2"/>
        <v>14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84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SUM(CV8:CV35)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960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SUM(EB8:EB35)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955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5</v>
      </c>
      <c r="EN7" s="280">
        <f t="shared" si="4"/>
        <v>18515</v>
      </c>
      <c r="EO7" s="280">
        <f t="shared" si="4"/>
        <v>10066</v>
      </c>
      <c r="EP7" s="280">
        <f t="shared" si="4"/>
        <v>59</v>
      </c>
      <c r="EQ7" s="280">
        <f t="shared" si="4"/>
        <v>1052</v>
      </c>
      <c r="ER7" s="280">
        <f t="shared" si="4"/>
        <v>3081</v>
      </c>
      <c r="ES7" s="280">
        <f t="shared" si="4"/>
        <v>2680</v>
      </c>
      <c r="ET7" s="280">
        <f t="shared" si="4"/>
        <v>559</v>
      </c>
      <c r="EU7" s="280">
        <f t="shared" si="4"/>
        <v>22</v>
      </c>
      <c r="EV7" s="280">
        <f t="shared" si="4"/>
        <v>615</v>
      </c>
      <c r="EW7" s="280">
        <f t="shared" si="4"/>
        <v>39</v>
      </c>
      <c r="EX7" s="280">
        <f t="shared" si="4"/>
        <v>1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13</v>
      </c>
      <c r="FG7" s="280">
        <f t="shared" si="4"/>
        <v>328</v>
      </c>
    </row>
    <row r="8" spans="1:163" ht="12" customHeight="1">
      <c r="A8" s="282" t="s">
        <v>169</v>
      </c>
      <c r="B8" s="283" t="s">
        <v>549</v>
      </c>
      <c r="C8" s="282" t="s">
        <v>577</v>
      </c>
      <c r="D8" s="280">
        <f aca="true" t="shared" si="5" ref="D8:W8">SUM(X8,AR8,BL8,CF8,CZ8,DT8,EN8)</f>
        <v>6186</v>
      </c>
      <c r="E8" s="280">
        <f t="shared" si="5"/>
        <v>3145</v>
      </c>
      <c r="F8" s="280">
        <f t="shared" si="5"/>
        <v>9</v>
      </c>
      <c r="G8" s="280">
        <f t="shared" si="5"/>
        <v>15</v>
      </c>
      <c r="H8" s="280">
        <f t="shared" si="5"/>
        <v>2111</v>
      </c>
      <c r="I8" s="280">
        <f t="shared" si="5"/>
        <v>758</v>
      </c>
      <c r="J8" s="280">
        <f t="shared" si="5"/>
        <v>120</v>
      </c>
      <c r="K8" s="280">
        <f t="shared" si="5"/>
        <v>1</v>
      </c>
      <c r="L8" s="280">
        <f t="shared" si="5"/>
        <v>0</v>
      </c>
      <c r="M8" s="280">
        <f t="shared" si="5"/>
        <v>27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373</v>
      </c>
      <c r="Y8" s="280">
        <v>0</v>
      </c>
      <c r="Z8" s="280">
        <v>0</v>
      </c>
      <c r="AA8" s="280">
        <v>0</v>
      </c>
      <c r="AB8" s="280">
        <v>373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605</v>
      </c>
      <c r="AL8" s="285" t="s">
        <v>605</v>
      </c>
      <c r="AM8" s="280">
        <v>0</v>
      </c>
      <c r="AN8" s="286" t="s">
        <v>605</v>
      </c>
      <c r="AO8" s="280">
        <v>0</v>
      </c>
      <c r="AP8" s="285" t="s">
        <v>605</v>
      </c>
      <c r="AQ8" s="280">
        <v>0</v>
      </c>
      <c r="AR8" s="280">
        <f>SUM(AS8:BK8)</f>
        <v>5813</v>
      </c>
      <c r="AS8" s="280">
        <v>3145</v>
      </c>
      <c r="AT8" s="280">
        <v>9</v>
      </c>
      <c r="AU8" s="280">
        <v>15</v>
      </c>
      <c r="AV8" s="280">
        <v>1738</v>
      </c>
      <c r="AW8" s="280">
        <v>758</v>
      </c>
      <c r="AX8" s="280">
        <v>120</v>
      </c>
      <c r="AY8" s="280">
        <v>1</v>
      </c>
      <c r="AZ8" s="280">
        <v>0</v>
      </c>
      <c r="BA8" s="280">
        <v>27</v>
      </c>
      <c r="BB8" s="280">
        <v>0</v>
      </c>
      <c r="BC8" s="280">
        <v>0</v>
      </c>
      <c r="BD8" s="285" t="s">
        <v>605</v>
      </c>
      <c r="BE8" s="285" t="s">
        <v>605</v>
      </c>
      <c r="BF8" s="285" t="s">
        <v>605</v>
      </c>
      <c r="BG8" s="285" t="s">
        <v>605</v>
      </c>
      <c r="BH8" s="285" t="s">
        <v>605</v>
      </c>
      <c r="BI8" s="285" t="s">
        <v>605</v>
      </c>
      <c r="BJ8" s="285" t="s">
        <v>605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605</v>
      </c>
      <c r="BY8" s="285" t="s">
        <v>605</v>
      </c>
      <c r="BZ8" s="285" t="s">
        <v>605</v>
      </c>
      <c r="CA8" s="285" t="s">
        <v>605</v>
      </c>
      <c r="CB8" s="285" t="s">
        <v>605</v>
      </c>
      <c r="CC8" s="285" t="s">
        <v>605</v>
      </c>
      <c r="CD8" s="285" t="s">
        <v>605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605</v>
      </c>
      <c r="CS8" s="285" t="s">
        <v>605</v>
      </c>
      <c r="CT8" s="285" t="s">
        <v>605</v>
      </c>
      <c r="CU8" s="285" t="s">
        <v>605</v>
      </c>
      <c r="CV8" s="285" t="s">
        <v>605</v>
      </c>
      <c r="CW8" s="285" t="s">
        <v>605</v>
      </c>
      <c r="CX8" s="285" t="s">
        <v>605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605</v>
      </c>
      <c r="DM8" s="285" t="s">
        <v>605</v>
      </c>
      <c r="DN8" s="280">
        <v>0</v>
      </c>
      <c r="DO8" s="285" t="s">
        <v>605</v>
      </c>
      <c r="DP8" s="285" t="s">
        <v>605</v>
      </c>
      <c r="DQ8" s="285" t="s">
        <v>605</v>
      </c>
      <c r="DR8" s="285" t="s">
        <v>605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605</v>
      </c>
      <c r="EG8" s="280">
        <v>0</v>
      </c>
      <c r="EH8" s="280">
        <v>0</v>
      </c>
      <c r="EI8" s="285" t="s">
        <v>605</v>
      </c>
      <c r="EJ8" s="285" t="s">
        <v>605</v>
      </c>
      <c r="EK8" s="285" t="s">
        <v>605</v>
      </c>
      <c r="EL8" s="280">
        <v>0</v>
      </c>
      <c r="EM8" s="280">
        <v>0</v>
      </c>
      <c r="EN8" s="280">
        <f>SUM(EO8:FG8)</f>
        <v>0</v>
      </c>
      <c r="EO8" s="280">
        <v>0</v>
      </c>
      <c r="EP8" s="280">
        <v>0</v>
      </c>
      <c r="EQ8" s="280">
        <v>0</v>
      </c>
      <c r="ER8" s="280">
        <v>0</v>
      </c>
      <c r="ES8" s="280">
        <v>0</v>
      </c>
      <c r="ET8" s="280">
        <v>0</v>
      </c>
      <c r="EU8" s="280">
        <v>0</v>
      </c>
      <c r="EV8" s="280">
        <v>0</v>
      </c>
      <c r="EW8" s="280">
        <v>0</v>
      </c>
      <c r="EX8" s="280">
        <v>0</v>
      </c>
      <c r="EY8" s="284">
        <v>0</v>
      </c>
      <c r="EZ8" s="285" t="s">
        <v>605</v>
      </c>
      <c r="FA8" s="285" t="s">
        <v>605</v>
      </c>
      <c r="FB8" s="286" t="s">
        <v>605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169</v>
      </c>
      <c r="B9" s="283" t="s">
        <v>550</v>
      </c>
      <c r="C9" s="282" t="s">
        <v>578</v>
      </c>
      <c r="D9" s="280">
        <f aca="true" t="shared" si="6" ref="D9:D35">SUM(X9,AR9,BL9,CF9,CZ9,DT9,EN9)</f>
        <v>2687</v>
      </c>
      <c r="E9" s="280">
        <f aca="true" t="shared" si="7" ref="E9:E35">SUM(Y9,AS9,BM9,CG9,DA9,DU9,EO9)</f>
        <v>0</v>
      </c>
      <c r="F9" s="280">
        <f aca="true" t="shared" si="8" ref="F9:F35">SUM(Z9,AT9,BN9,CH9,DB9,DV9,EP9)</f>
        <v>0</v>
      </c>
      <c r="G9" s="280">
        <f aca="true" t="shared" si="9" ref="G9:G35">SUM(AA9,AU9,BO9,CI9,DC9,DW9,EQ9)</f>
        <v>0</v>
      </c>
      <c r="H9" s="280">
        <f aca="true" t="shared" si="10" ref="H9:H35">SUM(AB9,AV9,BP9,CJ9,DD9,DX9,ER9)</f>
        <v>826</v>
      </c>
      <c r="I9" s="280">
        <f aca="true" t="shared" si="11" ref="I9:I35">SUM(AC9,AW9,BQ9,CK9,DE9,DY9,ES9)</f>
        <v>583</v>
      </c>
      <c r="J9" s="280">
        <f aca="true" t="shared" si="12" ref="J9:J35">SUM(AD9,AX9,BR9,CL9,DF9,DZ9,ET9)</f>
        <v>0</v>
      </c>
      <c r="K9" s="280">
        <f aca="true" t="shared" si="13" ref="K9:K35">SUM(AE9,AY9,BS9,CM9,DG9,EA9,EU9)</f>
        <v>8</v>
      </c>
      <c r="L9" s="280">
        <f aca="true" t="shared" si="14" ref="L9:L35">SUM(AF9,AZ9,BT9,CN9,DH9,EB9,EV9)</f>
        <v>0</v>
      </c>
      <c r="M9" s="280">
        <f aca="true" t="shared" si="15" ref="M9:M35">SUM(AG9,BA9,BU9,CO9,DI9,EC9,EW9)</f>
        <v>0</v>
      </c>
      <c r="N9" s="280">
        <f aca="true" t="shared" si="16" ref="N9:N35">SUM(AH9,BB9,BV9,CP9,DJ9,ED9,EX9)</f>
        <v>0</v>
      </c>
      <c r="O9" s="280">
        <f aca="true" t="shared" si="17" ref="O9:O35">SUM(AI9,BC9,BW9,CQ9,DK9,EE9,EY9)</f>
        <v>0</v>
      </c>
      <c r="P9" s="280">
        <f aca="true" t="shared" si="18" ref="P9:P35">SUM(AJ9,BD9,BX9,CR9,DL9,EF9,EZ9)</f>
        <v>1270</v>
      </c>
      <c r="Q9" s="280">
        <f aca="true" t="shared" si="19" ref="Q9:Q35">SUM(AK9,BE9,BY9,CS9,DM9,EG9,FA9)</f>
        <v>0</v>
      </c>
      <c r="R9" s="280">
        <f aca="true" t="shared" si="20" ref="R9:R35">SUM(AL9,BF9,BZ9,CT9,DN9,EH9,FB9)</f>
        <v>0</v>
      </c>
      <c r="S9" s="280">
        <f aca="true" t="shared" si="21" ref="S9:S35">SUM(AM9,BG9,CA9,CU9,DO9,EI9,FC9)</f>
        <v>0</v>
      </c>
      <c r="T9" s="280">
        <f aca="true" t="shared" si="22" ref="T9:T35">SUM(AN9,BH9,CB9,CV9,DP9,EJ9,FD9)</f>
        <v>0</v>
      </c>
      <c r="U9" s="280">
        <f aca="true" t="shared" si="23" ref="U9:U35">SUM(AO9,BI9,CC9,CW9,DQ9,EK9,FE9)</f>
        <v>0</v>
      </c>
      <c r="V9" s="280">
        <f aca="true" t="shared" si="24" ref="V9:V35">SUM(AP9,BJ9,CD9,CX9,DR9,EL9,FF9)</f>
        <v>0</v>
      </c>
      <c r="W9" s="280">
        <f aca="true" t="shared" si="25" ref="W9:W35">SUM(AQ9,BK9,CE9,CY9,DS9,EM9,FG9)</f>
        <v>0</v>
      </c>
      <c r="X9" s="280">
        <f aca="true" t="shared" si="26" ref="X9:X35">SUM(Y9:AQ9)</f>
        <v>1458</v>
      </c>
      <c r="Y9" s="280">
        <v>0</v>
      </c>
      <c r="Z9" s="280">
        <v>0</v>
      </c>
      <c r="AA9" s="280">
        <v>0</v>
      </c>
      <c r="AB9" s="280">
        <v>188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1270</v>
      </c>
      <c r="AK9" s="285" t="s">
        <v>605</v>
      </c>
      <c r="AL9" s="285" t="s">
        <v>605</v>
      </c>
      <c r="AM9" s="280">
        <v>0</v>
      </c>
      <c r="AN9" s="286" t="s">
        <v>605</v>
      </c>
      <c r="AO9" s="280">
        <v>0</v>
      </c>
      <c r="AP9" s="285" t="s">
        <v>605</v>
      </c>
      <c r="AQ9" s="280">
        <v>0</v>
      </c>
      <c r="AR9" s="280">
        <f aca="true" t="shared" si="27" ref="AR9:AR35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605</v>
      </c>
      <c r="BE9" s="285" t="s">
        <v>605</v>
      </c>
      <c r="BF9" s="285" t="s">
        <v>605</v>
      </c>
      <c r="BG9" s="285" t="s">
        <v>605</v>
      </c>
      <c r="BH9" s="285" t="s">
        <v>605</v>
      </c>
      <c r="BI9" s="285" t="s">
        <v>605</v>
      </c>
      <c r="BJ9" s="285" t="s">
        <v>605</v>
      </c>
      <c r="BK9" s="280">
        <v>0</v>
      </c>
      <c r="BL9" s="280">
        <f aca="true" t="shared" si="28" ref="BL9:BL35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605</v>
      </c>
      <c r="BY9" s="285" t="s">
        <v>605</v>
      </c>
      <c r="BZ9" s="285" t="s">
        <v>605</v>
      </c>
      <c r="CA9" s="285" t="s">
        <v>605</v>
      </c>
      <c r="CB9" s="285" t="s">
        <v>605</v>
      </c>
      <c r="CC9" s="285" t="s">
        <v>605</v>
      </c>
      <c r="CD9" s="285" t="s">
        <v>605</v>
      </c>
      <c r="CE9" s="280">
        <v>0</v>
      </c>
      <c r="CF9" s="280">
        <f aca="true" t="shared" si="29" ref="CF9:CF35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605</v>
      </c>
      <c r="CS9" s="285" t="s">
        <v>605</v>
      </c>
      <c r="CT9" s="285" t="s">
        <v>605</v>
      </c>
      <c r="CU9" s="285" t="s">
        <v>605</v>
      </c>
      <c r="CV9" s="285" t="s">
        <v>605</v>
      </c>
      <c r="CW9" s="285" t="s">
        <v>605</v>
      </c>
      <c r="CX9" s="285" t="s">
        <v>605</v>
      </c>
      <c r="CY9" s="280">
        <v>0</v>
      </c>
      <c r="CZ9" s="280">
        <f aca="true" t="shared" si="30" ref="CZ9:CZ35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605</v>
      </c>
      <c r="DM9" s="285" t="s">
        <v>605</v>
      </c>
      <c r="DN9" s="280">
        <v>0</v>
      </c>
      <c r="DO9" s="285" t="s">
        <v>605</v>
      </c>
      <c r="DP9" s="285" t="s">
        <v>605</v>
      </c>
      <c r="DQ9" s="285" t="s">
        <v>605</v>
      </c>
      <c r="DR9" s="285" t="s">
        <v>605</v>
      </c>
      <c r="DS9" s="280">
        <v>0</v>
      </c>
      <c r="DT9" s="280">
        <f aca="true" t="shared" si="31" ref="DT9:DT35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605</v>
      </c>
      <c r="EG9" s="280">
        <v>0</v>
      </c>
      <c r="EH9" s="280">
        <v>0</v>
      </c>
      <c r="EI9" s="285" t="s">
        <v>605</v>
      </c>
      <c r="EJ9" s="285" t="s">
        <v>605</v>
      </c>
      <c r="EK9" s="285" t="s">
        <v>605</v>
      </c>
      <c r="EL9" s="280">
        <v>0</v>
      </c>
      <c r="EM9" s="280">
        <v>0</v>
      </c>
      <c r="EN9" s="280">
        <f aca="true" t="shared" si="32" ref="EN9:EN35">SUM(EO9:FG9)</f>
        <v>1229</v>
      </c>
      <c r="EO9" s="280">
        <v>0</v>
      </c>
      <c r="EP9" s="280">
        <v>0</v>
      </c>
      <c r="EQ9" s="280">
        <v>0</v>
      </c>
      <c r="ER9" s="280">
        <v>638</v>
      </c>
      <c r="ES9" s="280">
        <v>583</v>
      </c>
      <c r="ET9" s="280">
        <v>0</v>
      </c>
      <c r="EU9" s="280">
        <v>8</v>
      </c>
      <c r="EV9" s="280">
        <v>0</v>
      </c>
      <c r="EW9" s="280">
        <v>0</v>
      </c>
      <c r="EX9" s="280">
        <v>0</v>
      </c>
      <c r="EY9" s="284">
        <v>0</v>
      </c>
      <c r="EZ9" s="285" t="s">
        <v>605</v>
      </c>
      <c r="FA9" s="285" t="s">
        <v>605</v>
      </c>
      <c r="FB9" s="286" t="s">
        <v>605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169</v>
      </c>
      <c r="B10" s="283" t="s">
        <v>551</v>
      </c>
      <c r="C10" s="282" t="s">
        <v>579</v>
      </c>
      <c r="D10" s="280">
        <f t="shared" si="6"/>
        <v>648</v>
      </c>
      <c r="E10" s="280">
        <f t="shared" si="7"/>
        <v>138</v>
      </c>
      <c r="F10" s="280">
        <f t="shared" si="8"/>
        <v>7</v>
      </c>
      <c r="G10" s="280">
        <f t="shared" si="9"/>
        <v>83</v>
      </c>
      <c r="H10" s="280">
        <f t="shared" si="10"/>
        <v>354</v>
      </c>
      <c r="I10" s="280">
        <f t="shared" si="11"/>
        <v>49</v>
      </c>
      <c r="J10" s="280">
        <f t="shared" si="12"/>
        <v>2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15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15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15</v>
      </c>
      <c r="AK10" s="285" t="s">
        <v>605</v>
      </c>
      <c r="AL10" s="285" t="s">
        <v>605</v>
      </c>
      <c r="AM10" s="280">
        <v>0</v>
      </c>
      <c r="AN10" s="286" t="s">
        <v>605</v>
      </c>
      <c r="AO10" s="280">
        <v>0</v>
      </c>
      <c r="AP10" s="285" t="s">
        <v>605</v>
      </c>
      <c r="AQ10" s="280">
        <v>0</v>
      </c>
      <c r="AR10" s="280">
        <f t="shared" si="27"/>
        <v>268</v>
      </c>
      <c r="AS10" s="280">
        <v>0</v>
      </c>
      <c r="AT10" s="280">
        <v>0</v>
      </c>
      <c r="AU10" s="280">
        <v>0</v>
      </c>
      <c r="AV10" s="280">
        <v>268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605</v>
      </c>
      <c r="BE10" s="285" t="s">
        <v>605</v>
      </c>
      <c r="BF10" s="285" t="s">
        <v>605</v>
      </c>
      <c r="BG10" s="285" t="s">
        <v>605</v>
      </c>
      <c r="BH10" s="285" t="s">
        <v>605</v>
      </c>
      <c r="BI10" s="285" t="s">
        <v>605</v>
      </c>
      <c r="BJ10" s="285" t="s">
        <v>605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605</v>
      </c>
      <c r="BY10" s="285" t="s">
        <v>605</v>
      </c>
      <c r="BZ10" s="285" t="s">
        <v>605</v>
      </c>
      <c r="CA10" s="285" t="s">
        <v>605</v>
      </c>
      <c r="CB10" s="285" t="s">
        <v>605</v>
      </c>
      <c r="CC10" s="285" t="s">
        <v>605</v>
      </c>
      <c r="CD10" s="285" t="s">
        <v>605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605</v>
      </c>
      <c r="CS10" s="285" t="s">
        <v>605</v>
      </c>
      <c r="CT10" s="285" t="s">
        <v>605</v>
      </c>
      <c r="CU10" s="285" t="s">
        <v>605</v>
      </c>
      <c r="CV10" s="285" t="s">
        <v>605</v>
      </c>
      <c r="CW10" s="285" t="s">
        <v>605</v>
      </c>
      <c r="CX10" s="285" t="s">
        <v>605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605</v>
      </c>
      <c r="DM10" s="285" t="s">
        <v>605</v>
      </c>
      <c r="DN10" s="280">
        <v>0</v>
      </c>
      <c r="DO10" s="285" t="s">
        <v>605</v>
      </c>
      <c r="DP10" s="285" t="s">
        <v>605</v>
      </c>
      <c r="DQ10" s="285" t="s">
        <v>605</v>
      </c>
      <c r="DR10" s="285" t="s">
        <v>605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605</v>
      </c>
      <c r="EG10" s="280">
        <v>0</v>
      </c>
      <c r="EH10" s="280">
        <v>0</v>
      </c>
      <c r="EI10" s="285" t="s">
        <v>605</v>
      </c>
      <c r="EJ10" s="285" t="s">
        <v>605</v>
      </c>
      <c r="EK10" s="285" t="s">
        <v>605</v>
      </c>
      <c r="EL10" s="280">
        <v>0</v>
      </c>
      <c r="EM10" s="280">
        <v>0</v>
      </c>
      <c r="EN10" s="280">
        <f t="shared" si="32"/>
        <v>365</v>
      </c>
      <c r="EO10" s="280">
        <v>138</v>
      </c>
      <c r="EP10" s="280">
        <v>7</v>
      </c>
      <c r="EQ10" s="280">
        <v>83</v>
      </c>
      <c r="ER10" s="280">
        <v>86</v>
      </c>
      <c r="ES10" s="280">
        <v>49</v>
      </c>
      <c r="ET10" s="280">
        <v>2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605</v>
      </c>
      <c r="FA10" s="285" t="s">
        <v>605</v>
      </c>
      <c r="FB10" s="286" t="s">
        <v>605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169</v>
      </c>
      <c r="B11" s="283" t="s">
        <v>552</v>
      </c>
      <c r="C11" s="282" t="s">
        <v>580</v>
      </c>
      <c r="D11" s="280">
        <f t="shared" si="6"/>
        <v>2900</v>
      </c>
      <c r="E11" s="280">
        <f t="shared" si="7"/>
        <v>1603</v>
      </c>
      <c r="F11" s="280">
        <f t="shared" si="8"/>
        <v>11</v>
      </c>
      <c r="G11" s="280">
        <f t="shared" si="9"/>
        <v>153</v>
      </c>
      <c r="H11" s="280">
        <f t="shared" si="10"/>
        <v>507</v>
      </c>
      <c r="I11" s="280">
        <f t="shared" si="11"/>
        <v>431</v>
      </c>
      <c r="J11" s="280">
        <f t="shared" si="12"/>
        <v>65</v>
      </c>
      <c r="K11" s="280">
        <f t="shared" si="13"/>
        <v>0</v>
      </c>
      <c r="L11" s="280">
        <f t="shared" si="14"/>
        <v>100</v>
      </c>
      <c r="M11" s="280">
        <f t="shared" si="15"/>
        <v>18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12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605</v>
      </c>
      <c r="AL11" s="285" t="s">
        <v>605</v>
      </c>
      <c r="AM11" s="280">
        <v>0</v>
      </c>
      <c r="AN11" s="286" t="s">
        <v>605</v>
      </c>
      <c r="AO11" s="280">
        <v>0</v>
      </c>
      <c r="AP11" s="285" t="s">
        <v>605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605</v>
      </c>
      <c r="BE11" s="285" t="s">
        <v>605</v>
      </c>
      <c r="BF11" s="285" t="s">
        <v>605</v>
      </c>
      <c r="BG11" s="285" t="s">
        <v>605</v>
      </c>
      <c r="BH11" s="285" t="s">
        <v>605</v>
      </c>
      <c r="BI11" s="285" t="s">
        <v>605</v>
      </c>
      <c r="BJ11" s="285" t="s">
        <v>605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605</v>
      </c>
      <c r="BY11" s="285" t="s">
        <v>605</v>
      </c>
      <c r="BZ11" s="285" t="s">
        <v>605</v>
      </c>
      <c r="CA11" s="285" t="s">
        <v>605</v>
      </c>
      <c r="CB11" s="285" t="s">
        <v>605</v>
      </c>
      <c r="CC11" s="285" t="s">
        <v>605</v>
      </c>
      <c r="CD11" s="285" t="s">
        <v>605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605</v>
      </c>
      <c r="CS11" s="285" t="s">
        <v>605</v>
      </c>
      <c r="CT11" s="285" t="s">
        <v>605</v>
      </c>
      <c r="CU11" s="285" t="s">
        <v>605</v>
      </c>
      <c r="CV11" s="285" t="s">
        <v>605</v>
      </c>
      <c r="CW11" s="285" t="s">
        <v>605</v>
      </c>
      <c r="CX11" s="285" t="s">
        <v>605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605</v>
      </c>
      <c r="DM11" s="285" t="s">
        <v>605</v>
      </c>
      <c r="DN11" s="280">
        <v>0</v>
      </c>
      <c r="DO11" s="285" t="s">
        <v>605</v>
      </c>
      <c r="DP11" s="285" t="s">
        <v>605</v>
      </c>
      <c r="DQ11" s="285" t="s">
        <v>605</v>
      </c>
      <c r="DR11" s="285" t="s">
        <v>605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605</v>
      </c>
      <c r="EG11" s="280">
        <v>0</v>
      </c>
      <c r="EH11" s="280">
        <v>0</v>
      </c>
      <c r="EI11" s="285" t="s">
        <v>605</v>
      </c>
      <c r="EJ11" s="285" t="s">
        <v>605</v>
      </c>
      <c r="EK11" s="285" t="s">
        <v>605</v>
      </c>
      <c r="EL11" s="280">
        <v>0</v>
      </c>
      <c r="EM11" s="280">
        <v>0</v>
      </c>
      <c r="EN11" s="280">
        <f t="shared" si="32"/>
        <v>2900</v>
      </c>
      <c r="EO11" s="280">
        <v>1603</v>
      </c>
      <c r="EP11" s="280">
        <v>11</v>
      </c>
      <c r="EQ11" s="280">
        <v>153</v>
      </c>
      <c r="ER11" s="280">
        <v>507</v>
      </c>
      <c r="ES11" s="280">
        <v>431</v>
      </c>
      <c r="ET11" s="280">
        <v>65</v>
      </c>
      <c r="EU11" s="280">
        <v>0</v>
      </c>
      <c r="EV11" s="280">
        <v>100</v>
      </c>
      <c r="EW11" s="280">
        <v>18</v>
      </c>
      <c r="EX11" s="280">
        <v>0</v>
      </c>
      <c r="EY11" s="284">
        <v>0</v>
      </c>
      <c r="EZ11" s="285" t="s">
        <v>605</v>
      </c>
      <c r="FA11" s="285" t="s">
        <v>605</v>
      </c>
      <c r="FB11" s="286" t="s">
        <v>605</v>
      </c>
      <c r="FC11" s="280">
        <v>0</v>
      </c>
      <c r="FD11" s="280">
        <v>0</v>
      </c>
      <c r="FE11" s="280">
        <v>0</v>
      </c>
      <c r="FF11" s="280">
        <v>12</v>
      </c>
      <c r="FG11" s="280">
        <v>0</v>
      </c>
    </row>
    <row r="12" spans="1:163" ht="12" customHeight="1">
      <c r="A12" s="282" t="s">
        <v>169</v>
      </c>
      <c r="B12" s="283" t="s">
        <v>553</v>
      </c>
      <c r="C12" s="282" t="s">
        <v>581</v>
      </c>
      <c r="D12" s="280">
        <f t="shared" si="6"/>
        <v>589</v>
      </c>
      <c r="E12" s="280">
        <f t="shared" si="7"/>
        <v>115</v>
      </c>
      <c r="F12" s="280">
        <f t="shared" si="8"/>
        <v>6</v>
      </c>
      <c r="G12" s="280">
        <f t="shared" si="9"/>
        <v>0</v>
      </c>
      <c r="H12" s="280">
        <f t="shared" si="10"/>
        <v>327</v>
      </c>
      <c r="I12" s="280">
        <f t="shared" si="11"/>
        <v>80</v>
      </c>
      <c r="J12" s="280">
        <f t="shared" si="12"/>
        <v>47</v>
      </c>
      <c r="K12" s="280">
        <f t="shared" si="13"/>
        <v>2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12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12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12</v>
      </c>
      <c r="AK12" s="285" t="s">
        <v>605</v>
      </c>
      <c r="AL12" s="285" t="s">
        <v>605</v>
      </c>
      <c r="AM12" s="280">
        <v>0</v>
      </c>
      <c r="AN12" s="286" t="s">
        <v>605</v>
      </c>
      <c r="AO12" s="280">
        <v>0</v>
      </c>
      <c r="AP12" s="285" t="s">
        <v>605</v>
      </c>
      <c r="AQ12" s="280">
        <v>0</v>
      </c>
      <c r="AR12" s="280">
        <f t="shared" si="27"/>
        <v>264</v>
      </c>
      <c r="AS12" s="280">
        <v>0</v>
      </c>
      <c r="AT12" s="280">
        <v>0</v>
      </c>
      <c r="AU12" s="280">
        <v>0</v>
      </c>
      <c r="AV12" s="280">
        <v>264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605</v>
      </c>
      <c r="BE12" s="285" t="s">
        <v>605</v>
      </c>
      <c r="BF12" s="285" t="s">
        <v>605</v>
      </c>
      <c r="BG12" s="285" t="s">
        <v>605</v>
      </c>
      <c r="BH12" s="285" t="s">
        <v>605</v>
      </c>
      <c r="BI12" s="285" t="s">
        <v>605</v>
      </c>
      <c r="BJ12" s="285" t="s">
        <v>605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605</v>
      </c>
      <c r="BY12" s="285" t="s">
        <v>605</v>
      </c>
      <c r="BZ12" s="285" t="s">
        <v>605</v>
      </c>
      <c r="CA12" s="285" t="s">
        <v>605</v>
      </c>
      <c r="CB12" s="285" t="s">
        <v>605</v>
      </c>
      <c r="CC12" s="285" t="s">
        <v>605</v>
      </c>
      <c r="CD12" s="285" t="s">
        <v>605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605</v>
      </c>
      <c r="CS12" s="285" t="s">
        <v>605</v>
      </c>
      <c r="CT12" s="285" t="s">
        <v>605</v>
      </c>
      <c r="CU12" s="285" t="s">
        <v>605</v>
      </c>
      <c r="CV12" s="285" t="s">
        <v>605</v>
      </c>
      <c r="CW12" s="285" t="s">
        <v>605</v>
      </c>
      <c r="CX12" s="285" t="s">
        <v>605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605</v>
      </c>
      <c r="DM12" s="285" t="s">
        <v>605</v>
      </c>
      <c r="DN12" s="280">
        <v>0</v>
      </c>
      <c r="DO12" s="285" t="s">
        <v>605</v>
      </c>
      <c r="DP12" s="285" t="s">
        <v>605</v>
      </c>
      <c r="DQ12" s="285" t="s">
        <v>605</v>
      </c>
      <c r="DR12" s="285" t="s">
        <v>605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605</v>
      </c>
      <c r="EG12" s="280">
        <v>0</v>
      </c>
      <c r="EH12" s="280">
        <v>0</v>
      </c>
      <c r="EI12" s="285" t="s">
        <v>605</v>
      </c>
      <c r="EJ12" s="285" t="s">
        <v>605</v>
      </c>
      <c r="EK12" s="285" t="s">
        <v>605</v>
      </c>
      <c r="EL12" s="280">
        <v>0</v>
      </c>
      <c r="EM12" s="280">
        <v>0</v>
      </c>
      <c r="EN12" s="280">
        <f t="shared" si="32"/>
        <v>313</v>
      </c>
      <c r="EO12" s="280">
        <v>115</v>
      </c>
      <c r="EP12" s="280">
        <v>6</v>
      </c>
      <c r="EQ12" s="280">
        <v>0</v>
      </c>
      <c r="ER12" s="280">
        <v>63</v>
      </c>
      <c r="ES12" s="280">
        <v>80</v>
      </c>
      <c r="ET12" s="280">
        <v>47</v>
      </c>
      <c r="EU12" s="280">
        <v>2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605</v>
      </c>
      <c r="FA12" s="285" t="s">
        <v>605</v>
      </c>
      <c r="FB12" s="286" t="s">
        <v>605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169</v>
      </c>
      <c r="B13" s="283" t="s">
        <v>554</v>
      </c>
      <c r="C13" s="282" t="s">
        <v>582</v>
      </c>
      <c r="D13" s="280">
        <f t="shared" si="6"/>
        <v>1402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741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661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661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661</v>
      </c>
      <c r="AK13" s="285" t="s">
        <v>605</v>
      </c>
      <c r="AL13" s="285" t="s">
        <v>605</v>
      </c>
      <c r="AM13" s="280">
        <v>0</v>
      </c>
      <c r="AN13" s="286" t="s">
        <v>605</v>
      </c>
      <c r="AO13" s="280">
        <v>0</v>
      </c>
      <c r="AP13" s="285" t="s">
        <v>605</v>
      </c>
      <c r="AQ13" s="280">
        <v>0</v>
      </c>
      <c r="AR13" s="280">
        <f t="shared" si="27"/>
        <v>741</v>
      </c>
      <c r="AS13" s="280">
        <v>0</v>
      </c>
      <c r="AT13" s="280">
        <v>0</v>
      </c>
      <c r="AU13" s="280">
        <v>0</v>
      </c>
      <c r="AV13" s="280">
        <v>741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605</v>
      </c>
      <c r="BE13" s="285" t="s">
        <v>605</v>
      </c>
      <c r="BF13" s="285" t="s">
        <v>605</v>
      </c>
      <c r="BG13" s="285" t="s">
        <v>605</v>
      </c>
      <c r="BH13" s="285" t="s">
        <v>605</v>
      </c>
      <c r="BI13" s="285" t="s">
        <v>605</v>
      </c>
      <c r="BJ13" s="285" t="s">
        <v>605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605</v>
      </c>
      <c r="BY13" s="285" t="s">
        <v>605</v>
      </c>
      <c r="BZ13" s="285" t="s">
        <v>605</v>
      </c>
      <c r="CA13" s="285" t="s">
        <v>605</v>
      </c>
      <c r="CB13" s="285" t="s">
        <v>605</v>
      </c>
      <c r="CC13" s="285" t="s">
        <v>605</v>
      </c>
      <c r="CD13" s="285" t="s">
        <v>605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605</v>
      </c>
      <c r="CS13" s="285" t="s">
        <v>605</v>
      </c>
      <c r="CT13" s="285" t="s">
        <v>605</v>
      </c>
      <c r="CU13" s="285" t="s">
        <v>605</v>
      </c>
      <c r="CV13" s="285" t="s">
        <v>605</v>
      </c>
      <c r="CW13" s="285" t="s">
        <v>605</v>
      </c>
      <c r="CX13" s="285" t="s">
        <v>605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605</v>
      </c>
      <c r="DM13" s="285" t="s">
        <v>605</v>
      </c>
      <c r="DN13" s="280">
        <v>0</v>
      </c>
      <c r="DO13" s="285" t="s">
        <v>605</v>
      </c>
      <c r="DP13" s="285" t="s">
        <v>605</v>
      </c>
      <c r="DQ13" s="285" t="s">
        <v>605</v>
      </c>
      <c r="DR13" s="285" t="s">
        <v>605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605</v>
      </c>
      <c r="EG13" s="280">
        <v>0</v>
      </c>
      <c r="EH13" s="280">
        <v>0</v>
      </c>
      <c r="EI13" s="285" t="s">
        <v>605</v>
      </c>
      <c r="EJ13" s="285" t="s">
        <v>605</v>
      </c>
      <c r="EK13" s="285" t="s">
        <v>605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605</v>
      </c>
      <c r="FA13" s="285" t="s">
        <v>605</v>
      </c>
      <c r="FB13" s="286" t="s">
        <v>605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169</v>
      </c>
      <c r="B14" s="283" t="s">
        <v>555</v>
      </c>
      <c r="C14" s="282" t="s">
        <v>583</v>
      </c>
      <c r="D14" s="280">
        <f t="shared" si="6"/>
        <v>0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0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605</v>
      </c>
      <c r="AL14" s="285" t="s">
        <v>605</v>
      </c>
      <c r="AM14" s="280">
        <v>0</v>
      </c>
      <c r="AN14" s="286" t="s">
        <v>605</v>
      </c>
      <c r="AO14" s="280">
        <v>0</v>
      </c>
      <c r="AP14" s="285" t="s">
        <v>605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605</v>
      </c>
      <c r="BE14" s="285" t="s">
        <v>605</v>
      </c>
      <c r="BF14" s="285" t="s">
        <v>605</v>
      </c>
      <c r="BG14" s="285" t="s">
        <v>605</v>
      </c>
      <c r="BH14" s="285" t="s">
        <v>605</v>
      </c>
      <c r="BI14" s="285" t="s">
        <v>605</v>
      </c>
      <c r="BJ14" s="285" t="s">
        <v>605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605</v>
      </c>
      <c r="BY14" s="285" t="s">
        <v>605</v>
      </c>
      <c r="BZ14" s="285" t="s">
        <v>605</v>
      </c>
      <c r="CA14" s="285" t="s">
        <v>605</v>
      </c>
      <c r="CB14" s="285" t="s">
        <v>605</v>
      </c>
      <c r="CC14" s="285" t="s">
        <v>605</v>
      </c>
      <c r="CD14" s="285" t="s">
        <v>605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605</v>
      </c>
      <c r="CS14" s="285" t="s">
        <v>605</v>
      </c>
      <c r="CT14" s="285" t="s">
        <v>605</v>
      </c>
      <c r="CU14" s="285" t="s">
        <v>605</v>
      </c>
      <c r="CV14" s="285" t="s">
        <v>605</v>
      </c>
      <c r="CW14" s="285" t="s">
        <v>605</v>
      </c>
      <c r="CX14" s="285" t="s">
        <v>605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605</v>
      </c>
      <c r="DM14" s="285" t="s">
        <v>605</v>
      </c>
      <c r="DN14" s="280">
        <v>0</v>
      </c>
      <c r="DO14" s="285" t="s">
        <v>605</v>
      </c>
      <c r="DP14" s="285" t="s">
        <v>605</v>
      </c>
      <c r="DQ14" s="285" t="s">
        <v>605</v>
      </c>
      <c r="DR14" s="285" t="s">
        <v>605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605</v>
      </c>
      <c r="EG14" s="280">
        <v>0</v>
      </c>
      <c r="EH14" s="280">
        <v>0</v>
      </c>
      <c r="EI14" s="285" t="s">
        <v>605</v>
      </c>
      <c r="EJ14" s="285" t="s">
        <v>605</v>
      </c>
      <c r="EK14" s="285" t="s">
        <v>605</v>
      </c>
      <c r="EL14" s="280">
        <v>0</v>
      </c>
      <c r="EM14" s="280">
        <v>0</v>
      </c>
      <c r="EN14" s="280">
        <f t="shared" si="32"/>
        <v>0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605</v>
      </c>
      <c r="FA14" s="285" t="s">
        <v>605</v>
      </c>
      <c r="FB14" s="286" t="s">
        <v>605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169</v>
      </c>
      <c r="B15" s="283" t="s">
        <v>556</v>
      </c>
      <c r="C15" s="282" t="s">
        <v>584</v>
      </c>
      <c r="D15" s="280">
        <f t="shared" si="6"/>
        <v>3582</v>
      </c>
      <c r="E15" s="280">
        <f t="shared" si="7"/>
        <v>2020</v>
      </c>
      <c r="F15" s="280">
        <f t="shared" si="8"/>
        <v>8</v>
      </c>
      <c r="G15" s="280">
        <f t="shared" si="9"/>
        <v>0</v>
      </c>
      <c r="H15" s="280">
        <f t="shared" si="10"/>
        <v>453</v>
      </c>
      <c r="I15" s="280">
        <f t="shared" si="11"/>
        <v>213</v>
      </c>
      <c r="J15" s="280">
        <f t="shared" si="12"/>
        <v>54</v>
      </c>
      <c r="K15" s="280">
        <f t="shared" si="13"/>
        <v>10</v>
      </c>
      <c r="L15" s="280">
        <f t="shared" si="14"/>
        <v>65</v>
      </c>
      <c r="M15" s="280">
        <f t="shared" si="15"/>
        <v>8</v>
      </c>
      <c r="N15" s="280">
        <f t="shared" si="16"/>
        <v>0</v>
      </c>
      <c r="O15" s="280">
        <f t="shared" si="17"/>
        <v>0</v>
      </c>
      <c r="P15" s="280">
        <f t="shared" si="18"/>
        <v>751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1119</v>
      </c>
      <c r="Y15" s="280">
        <v>0</v>
      </c>
      <c r="Z15" s="280">
        <v>0</v>
      </c>
      <c r="AA15" s="280">
        <v>0</v>
      </c>
      <c r="AB15" s="280">
        <v>368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751</v>
      </c>
      <c r="AK15" s="285" t="s">
        <v>605</v>
      </c>
      <c r="AL15" s="285" t="s">
        <v>605</v>
      </c>
      <c r="AM15" s="280">
        <v>0</v>
      </c>
      <c r="AN15" s="286" t="s">
        <v>605</v>
      </c>
      <c r="AO15" s="280">
        <v>0</v>
      </c>
      <c r="AP15" s="285" t="s">
        <v>605</v>
      </c>
      <c r="AQ15" s="280">
        <v>0</v>
      </c>
      <c r="AR15" s="280">
        <f t="shared" si="27"/>
        <v>14</v>
      </c>
      <c r="AS15" s="280">
        <v>0</v>
      </c>
      <c r="AT15" s="280">
        <v>0</v>
      </c>
      <c r="AU15" s="280">
        <v>0</v>
      </c>
      <c r="AV15" s="280">
        <v>14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605</v>
      </c>
      <c r="BE15" s="285" t="s">
        <v>605</v>
      </c>
      <c r="BF15" s="285" t="s">
        <v>605</v>
      </c>
      <c r="BG15" s="285" t="s">
        <v>605</v>
      </c>
      <c r="BH15" s="285" t="s">
        <v>605</v>
      </c>
      <c r="BI15" s="285" t="s">
        <v>605</v>
      </c>
      <c r="BJ15" s="285" t="s">
        <v>605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605</v>
      </c>
      <c r="BY15" s="285" t="s">
        <v>605</v>
      </c>
      <c r="BZ15" s="285" t="s">
        <v>605</v>
      </c>
      <c r="CA15" s="285" t="s">
        <v>605</v>
      </c>
      <c r="CB15" s="285" t="s">
        <v>605</v>
      </c>
      <c r="CC15" s="285" t="s">
        <v>605</v>
      </c>
      <c r="CD15" s="285" t="s">
        <v>605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605</v>
      </c>
      <c r="CS15" s="285" t="s">
        <v>605</v>
      </c>
      <c r="CT15" s="285" t="s">
        <v>605</v>
      </c>
      <c r="CU15" s="285" t="s">
        <v>605</v>
      </c>
      <c r="CV15" s="285" t="s">
        <v>605</v>
      </c>
      <c r="CW15" s="285" t="s">
        <v>605</v>
      </c>
      <c r="CX15" s="285" t="s">
        <v>605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605</v>
      </c>
      <c r="DM15" s="285" t="s">
        <v>605</v>
      </c>
      <c r="DN15" s="280">
        <v>0</v>
      </c>
      <c r="DO15" s="285" t="s">
        <v>605</v>
      </c>
      <c r="DP15" s="285" t="s">
        <v>605</v>
      </c>
      <c r="DQ15" s="285" t="s">
        <v>605</v>
      </c>
      <c r="DR15" s="285" t="s">
        <v>605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605</v>
      </c>
      <c r="EG15" s="280">
        <v>0</v>
      </c>
      <c r="EH15" s="280">
        <v>0</v>
      </c>
      <c r="EI15" s="285" t="s">
        <v>605</v>
      </c>
      <c r="EJ15" s="285" t="s">
        <v>605</v>
      </c>
      <c r="EK15" s="285" t="s">
        <v>605</v>
      </c>
      <c r="EL15" s="280">
        <v>0</v>
      </c>
      <c r="EM15" s="280">
        <v>0</v>
      </c>
      <c r="EN15" s="280">
        <f t="shared" si="32"/>
        <v>2449</v>
      </c>
      <c r="EO15" s="280">
        <v>2020</v>
      </c>
      <c r="EP15" s="280">
        <v>8</v>
      </c>
      <c r="EQ15" s="280">
        <v>0</v>
      </c>
      <c r="ER15" s="280">
        <v>71</v>
      </c>
      <c r="ES15" s="280">
        <v>213</v>
      </c>
      <c r="ET15" s="280">
        <v>54</v>
      </c>
      <c r="EU15" s="280">
        <v>10</v>
      </c>
      <c r="EV15" s="280">
        <v>65</v>
      </c>
      <c r="EW15" s="280">
        <v>8</v>
      </c>
      <c r="EX15" s="280">
        <v>0</v>
      </c>
      <c r="EY15" s="284">
        <v>0</v>
      </c>
      <c r="EZ15" s="285" t="s">
        <v>605</v>
      </c>
      <c r="FA15" s="285" t="s">
        <v>605</v>
      </c>
      <c r="FB15" s="286" t="s">
        <v>605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169</v>
      </c>
      <c r="B16" s="283" t="s">
        <v>557</v>
      </c>
      <c r="C16" s="282" t="s">
        <v>585</v>
      </c>
      <c r="D16" s="280">
        <f t="shared" si="6"/>
        <v>1276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472</v>
      </c>
      <c r="I16" s="280">
        <f t="shared" si="11"/>
        <v>42</v>
      </c>
      <c r="J16" s="280">
        <f t="shared" si="12"/>
        <v>62</v>
      </c>
      <c r="K16" s="280">
        <f t="shared" si="13"/>
        <v>1</v>
      </c>
      <c r="L16" s="280">
        <f t="shared" si="14"/>
        <v>36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632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31</v>
      </c>
      <c r="X16" s="280">
        <f t="shared" si="26"/>
        <v>834</v>
      </c>
      <c r="Y16" s="280">
        <v>0</v>
      </c>
      <c r="Z16" s="280">
        <v>0</v>
      </c>
      <c r="AA16" s="280">
        <v>0</v>
      </c>
      <c r="AB16" s="280">
        <v>61</v>
      </c>
      <c r="AC16" s="280">
        <v>42</v>
      </c>
      <c r="AD16" s="280">
        <v>62</v>
      </c>
      <c r="AE16" s="280">
        <v>1</v>
      </c>
      <c r="AF16" s="280">
        <v>36</v>
      </c>
      <c r="AG16" s="280">
        <v>0</v>
      </c>
      <c r="AH16" s="280">
        <v>0</v>
      </c>
      <c r="AI16" s="280">
        <v>0</v>
      </c>
      <c r="AJ16" s="280">
        <v>632</v>
      </c>
      <c r="AK16" s="285" t="s">
        <v>605</v>
      </c>
      <c r="AL16" s="285" t="s">
        <v>605</v>
      </c>
      <c r="AM16" s="280">
        <v>0</v>
      </c>
      <c r="AN16" s="286" t="s">
        <v>605</v>
      </c>
      <c r="AO16" s="280">
        <v>0</v>
      </c>
      <c r="AP16" s="285" t="s">
        <v>605</v>
      </c>
      <c r="AQ16" s="280">
        <v>0</v>
      </c>
      <c r="AR16" s="280">
        <f t="shared" si="27"/>
        <v>442</v>
      </c>
      <c r="AS16" s="280">
        <v>0</v>
      </c>
      <c r="AT16" s="280">
        <v>0</v>
      </c>
      <c r="AU16" s="280">
        <v>0</v>
      </c>
      <c r="AV16" s="280">
        <v>411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605</v>
      </c>
      <c r="BE16" s="285" t="s">
        <v>605</v>
      </c>
      <c r="BF16" s="285" t="s">
        <v>605</v>
      </c>
      <c r="BG16" s="285" t="s">
        <v>605</v>
      </c>
      <c r="BH16" s="285" t="s">
        <v>605</v>
      </c>
      <c r="BI16" s="285" t="s">
        <v>605</v>
      </c>
      <c r="BJ16" s="285" t="s">
        <v>605</v>
      </c>
      <c r="BK16" s="280">
        <v>31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605</v>
      </c>
      <c r="BY16" s="285" t="s">
        <v>605</v>
      </c>
      <c r="BZ16" s="285" t="s">
        <v>605</v>
      </c>
      <c r="CA16" s="285" t="s">
        <v>605</v>
      </c>
      <c r="CB16" s="285" t="s">
        <v>605</v>
      </c>
      <c r="CC16" s="285" t="s">
        <v>605</v>
      </c>
      <c r="CD16" s="285" t="s">
        <v>605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605</v>
      </c>
      <c r="CS16" s="285" t="s">
        <v>605</v>
      </c>
      <c r="CT16" s="285" t="s">
        <v>605</v>
      </c>
      <c r="CU16" s="285" t="s">
        <v>605</v>
      </c>
      <c r="CV16" s="285" t="s">
        <v>605</v>
      </c>
      <c r="CW16" s="285" t="s">
        <v>605</v>
      </c>
      <c r="CX16" s="285" t="s">
        <v>605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605</v>
      </c>
      <c r="DM16" s="285" t="s">
        <v>605</v>
      </c>
      <c r="DN16" s="280">
        <v>0</v>
      </c>
      <c r="DO16" s="285" t="s">
        <v>605</v>
      </c>
      <c r="DP16" s="285" t="s">
        <v>605</v>
      </c>
      <c r="DQ16" s="285" t="s">
        <v>605</v>
      </c>
      <c r="DR16" s="285" t="s">
        <v>605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605</v>
      </c>
      <c r="EG16" s="280">
        <v>0</v>
      </c>
      <c r="EH16" s="280">
        <v>0</v>
      </c>
      <c r="EI16" s="285" t="s">
        <v>605</v>
      </c>
      <c r="EJ16" s="285" t="s">
        <v>605</v>
      </c>
      <c r="EK16" s="285" t="s">
        <v>605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605</v>
      </c>
      <c r="FA16" s="285" t="s">
        <v>605</v>
      </c>
      <c r="FB16" s="286" t="s">
        <v>605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169</v>
      </c>
      <c r="B17" s="283" t="s">
        <v>558</v>
      </c>
      <c r="C17" s="282" t="s">
        <v>586</v>
      </c>
      <c r="D17" s="280">
        <f t="shared" si="6"/>
        <v>5320</v>
      </c>
      <c r="E17" s="280">
        <f t="shared" si="7"/>
        <v>3041</v>
      </c>
      <c r="F17" s="280">
        <f t="shared" si="8"/>
        <v>11</v>
      </c>
      <c r="G17" s="280">
        <f t="shared" si="9"/>
        <v>597</v>
      </c>
      <c r="H17" s="280">
        <f t="shared" si="10"/>
        <v>470</v>
      </c>
      <c r="I17" s="280">
        <f t="shared" si="11"/>
        <v>438</v>
      </c>
      <c r="J17" s="280">
        <f t="shared" si="12"/>
        <v>178</v>
      </c>
      <c r="K17" s="280">
        <f t="shared" si="13"/>
        <v>0</v>
      </c>
      <c r="L17" s="280">
        <f t="shared" si="14"/>
        <v>257</v>
      </c>
      <c r="M17" s="280">
        <f t="shared" si="15"/>
        <v>7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321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605</v>
      </c>
      <c r="AL17" s="285" t="s">
        <v>605</v>
      </c>
      <c r="AM17" s="280">
        <v>0</v>
      </c>
      <c r="AN17" s="286" t="s">
        <v>605</v>
      </c>
      <c r="AO17" s="280">
        <v>0</v>
      </c>
      <c r="AP17" s="285" t="s">
        <v>605</v>
      </c>
      <c r="AQ17" s="280">
        <v>0</v>
      </c>
      <c r="AR17" s="280">
        <f t="shared" si="27"/>
        <v>4</v>
      </c>
      <c r="AS17" s="280">
        <v>0</v>
      </c>
      <c r="AT17" s="280">
        <v>0</v>
      </c>
      <c r="AU17" s="280">
        <v>0</v>
      </c>
      <c r="AV17" s="280">
        <v>4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605</v>
      </c>
      <c r="BE17" s="285" t="s">
        <v>605</v>
      </c>
      <c r="BF17" s="285" t="s">
        <v>605</v>
      </c>
      <c r="BG17" s="285" t="s">
        <v>605</v>
      </c>
      <c r="BH17" s="285" t="s">
        <v>605</v>
      </c>
      <c r="BI17" s="285" t="s">
        <v>605</v>
      </c>
      <c r="BJ17" s="285" t="s">
        <v>605</v>
      </c>
      <c r="BK17" s="280">
        <v>0</v>
      </c>
      <c r="BL17" s="280">
        <f t="shared" si="28"/>
        <v>22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605</v>
      </c>
      <c r="BY17" s="285" t="s">
        <v>605</v>
      </c>
      <c r="BZ17" s="285" t="s">
        <v>605</v>
      </c>
      <c r="CA17" s="285" t="s">
        <v>605</v>
      </c>
      <c r="CB17" s="285" t="s">
        <v>605</v>
      </c>
      <c r="CC17" s="285" t="s">
        <v>605</v>
      </c>
      <c r="CD17" s="285" t="s">
        <v>605</v>
      </c>
      <c r="CE17" s="280">
        <v>22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605</v>
      </c>
      <c r="CS17" s="285" t="s">
        <v>605</v>
      </c>
      <c r="CT17" s="285" t="s">
        <v>605</v>
      </c>
      <c r="CU17" s="285" t="s">
        <v>605</v>
      </c>
      <c r="CV17" s="285" t="s">
        <v>605</v>
      </c>
      <c r="CW17" s="285" t="s">
        <v>605</v>
      </c>
      <c r="CX17" s="285" t="s">
        <v>605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605</v>
      </c>
      <c r="DM17" s="285" t="s">
        <v>605</v>
      </c>
      <c r="DN17" s="280">
        <v>0</v>
      </c>
      <c r="DO17" s="285" t="s">
        <v>605</v>
      </c>
      <c r="DP17" s="285" t="s">
        <v>605</v>
      </c>
      <c r="DQ17" s="285" t="s">
        <v>605</v>
      </c>
      <c r="DR17" s="285" t="s">
        <v>605</v>
      </c>
      <c r="DS17" s="280">
        <v>0</v>
      </c>
      <c r="DT17" s="280">
        <f t="shared" si="31"/>
        <v>5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605</v>
      </c>
      <c r="EG17" s="280">
        <v>0</v>
      </c>
      <c r="EH17" s="280">
        <v>0</v>
      </c>
      <c r="EI17" s="285" t="s">
        <v>605</v>
      </c>
      <c r="EJ17" s="285" t="s">
        <v>605</v>
      </c>
      <c r="EK17" s="285" t="s">
        <v>605</v>
      </c>
      <c r="EL17" s="280">
        <v>0</v>
      </c>
      <c r="EM17" s="280">
        <v>5</v>
      </c>
      <c r="EN17" s="280">
        <f t="shared" si="32"/>
        <v>5289</v>
      </c>
      <c r="EO17" s="280">
        <v>3041</v>
      </c>
      <c r="EP17" s="280">
        <v>11</v>
      </c>
      <c r="EQ17" s="280">
        <v>597</v>
      </c>
      <c r="ER17" s="280">
        <v>466</v>
      </c>
      <c r="ES17" s="280">
        <v>438</v>
      </c>
      <c r="ET17" s="280">
        <v>178</v>
      </c>
      <c r="EU17" s="280">
        <v>0</v>
      </c>
      <c r="EV17" s="280">
        <v>257</v>
      </c>
      <c r="EW17" s="280">
        <v>7</v>
      </c>
      <c r="EX17" s="280">
        <v>0</v>
      </c>
      <c r="EY17" s="284">
        <v>0</v>
      </c>
      <c r="EZ17" s="285" t="s">
        <v>605</v>
      </c>
      <c r="FA17" s="285" t="s">
        <v>605</v>
      </c>
      <c r="FB17" s="286" t="s">
        <v>605</v>
      </c>
      <c r="FC17" s="280">
        <v>0</v>
      </c>
      <c r="FD17" s="280">
        <v>0</v>
      </c>
      <c r="FE17" s="280">
        <v>0</v>
      </c>
      <c r="FF17" s="280">
        <v>0</v>
      </c>
      <c r="FG17" s="280">
        <v>294</v>
      </c>
    </row>
    <row r="18" spans="1:163" ht="12" customHeight="1">
      <c r="A18" s="282" t="s">
        <v>169</v>
      </c>
      <c r="B18" s="283" t="s">
        <v>559</v>
      </c>
      <c r="C18" s="282" t="s">
        <v>587</v>
      </c>
      <c r="D18" s="280">
        <f t="shared" si="6"/>
        <v>1382</v>
      </c>
      <c r="E18" s="280">
        <f t="shared" si="7"/>
        <v>877</v>
      </c>
      <c r="F18" s="280">
        <f t="shared" si="8"/>
        <v>1</v>
      </c>
      <c r="G18" s="280">
        <f t="shared" si="9"/>
        <v>0</v>
      </c>
      <c r="H18" s="280">
        <f t="shared" si="10"/>
        <v>299</v>
      </c>
      <c r="I18" s="280">
        <f t="shared" si="11"/>
        <v>178</v>
      </c>
      <c r="J18" s="280">
        <f t="shared" si="12"/>
        <v>26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1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605</v>
      </c>
      <c r="AL18" s="285" t="s">
        <v>605</v>
      </c>
      <c r="AM18" s="280">
        <v>0</v>
      </c>
      <c r="AN18" s="286" t="s">
        <v>605</v>
      </c>
      <c r="AO18" s="280">
        <v>0</v>
      </c>
      <c r="AP18" s="285" t="s">
        <v>605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605</v>
      </c>
      <c r="BE18" s="285" t="s">
        <v>605</v>
      </c>
      <c r="BF18" s="285" t="s">
        <v>605</v>
      </c>
      <c r="BG18" s="285" t="s">
        <v>605</v>
      </c>
      <c r="BH18" s="285" t="s">
        <v>605</v>
      </c>
      <c r="BI18" s="285" t="s">
        <v>605</v>
      </c>
      <c r="BJ18" s="285" t="s">
        <v>605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605</v>
      </c>
      <c r="BY18" s="285" t="s">
        <v>605</v>
      </c>
      <c r="BZ18" s="285" t="s">
        <v>605</v>
      </c>
      <c r="CA18" s="285" t="s">
        <v>605</v>
      </c>
      <c r="CB18" s="285" t="s">
        <v>605</v>
      </c>
      <c r="CC18" s="285" t="s">
        <v>605</v>
      </c>
      <c r="CD18" s="285" t="s">
        <v>605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605</v>
      </c>
      <c r="CS18" s="285" t="s">
        <v>605</v>
      </c>
      <c r="CT18" s="285" t="s">
        <v>605</v>
      </c>
      <c r="CU18" s="285" t="s">
        <v>605</v>
      </c>
      <c r="CV18" s="285" t="s">
        <v>605</v>
      </c>
      <c r="CW18" s="285" t="s">
        <v>605</v>
      </c>
      <c r="CX18" s="285" t="s">
        <v>605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605</v>
      </c>
      <c r="DM18" s="285" t="s">
        <v>605</v>
      </c>
      <c r="DN18" s="280">
        <v>0</v>
      </c>
      <c r="DO18" s="285" t="s">
        <v>605</v>
      </c>
      <c r="DP18" s="285" t="s">
        <v>605</v>
      </c>
      <c r="DQ18" s="285" t="s">
        <v>605</v>
      </c>
      <c r="DR18" s="285" t="s">
        <v>605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605</v>
      </c>
      <c r="EG18" s="280">
        <v>0</v>
      </c>
      <c r="EH18" s="280">
        <v>0</v>
      </c>
      <c r="EI18" s="285" t="s">
        <v>605</v>
      </c>
      <c r="EJ18" s="285" t="s">
        <v>605</v>
      </c>
      <c r="EK18" s="285" t="s">
        <v>605</v>
      </c>
      <c r="EL18" s="280">
        <v>0</v>
      </c>
      <c r="EM18" s="280">
        <v>0</v>
      </c>
      <c r="EN18" s="280">
        <f t="shared" si="32"/>
        <v>1382</v>
      </c>
      <c r="EO18" s="280">
        <v>877</v>
      </c>
      <c r="EP18" s="280">
        <v>1</v>
      </c>
      <c r="EQ18" s="280">
        <v>0</v>
      </c>
      <c r="ER18" s="280">
        <v>299</v>
      </c>
      <c r="ES18" s="280">
        <v>178</v>
      </c>
      <c r="ET18" s="280">
        <v>26</v>
      </c>
      <c r="EU18" s="280">
        <v>0</v>
      </c>
      <c r="EV18" s="280">
        <v>0</v>
      </c>
      <c r="EW18" s="280">
        <v>0</v>
      </c>
      <c r="EX18" s="280">
        <v>1</v>
      </c>
      <c r="EY18" s="284">
        <v>0</v>
      </c>
      <c r="EZ18" s="285" t="s">
        <v>605</v>
      </c>
      <c r="FA18" s="285" t="s">
        <v>605</v>
      </c>
      <c r="FB18" s="286" t="s">
        <v>605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169</v>
      </c>
      <c r="B19" s="283" t="s">
        <v>560</v>
      </c>
      <c r="C19" s="282" t="s">
        <v>588</v>
      </c>
      <c r="D19" s="280">
        <f t="shared" si="6"/>
        <v>0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0</v>
      </c>
      <c r="I19" s="280">
        <f t="shared" si="11"/>
        <v>0</v>
      </c>
      <c r="J19" s="280">
        <f t="shared" si="12"/>
        <v>0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605</v>
      </c>
      <c r="AL19" s="285" t="s">
        <v>605</v>
      </c>
      <c r="AM19" s="280">
        <v>0</v>
      </c>
      <c r="AN19" s="286" t="s">
        <v>605</v>
      </c>
      <c r="AO19" s="280">
        <v>0</v>
      </c>
      <c r="AP19" s="285" t="s">
        <v>605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605</v>
      </c>
      <c r="BE19" s="285" t="s">
        <v>605</v>
      </c>
      <c r="BF19" s="285" t="s">
        <v>605</v>
      </c>
      <c r="BG19" s="285" t="s">
        <v>605</v>
      </c>
      <c r="BH19" s="285" t="s">
        <v>605</v>
      </c>
      <c r="BI19" s="285" t="s">
        <v>605</v>
      </c>
      <c r="BJ19" s="285" t="s">
        <v>605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605</v>
      </c>
      <c r="BY19" s="285" t="s">
        <v>605</v>
      </c>
      <c r="BZ19" s="285" t="s">
        <v>605</v>
      </c>
      <c r="CA19" s="285" t="s">
        <v>605</v>
      </c>
      <c r="CB19" s="285" t="s">
        <v>605</v>
      </c>
      <c r="CC19" s="285" t="s">
        <v>605</v>
      </c>
      <c r="CD19" s="285" t="s">
        <v>605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605</v>
      </c>
      <c r="CS19" s="285" t="s">
        <v>605</v>
      </c>
      <c r="CT19" s="285" t="s">
        <v>605</v>
      </c>
      <c r="CU19" s="285" t="s">
        <v>605</v>
      </c>
      <c r="CV19" s="285" t="s">
        <v>605</v>
      </c>
      <c r="CW19" s="285" t="s">
        <v>605</v>
      </c>
      <c r="CX19" s="285" t="s">
        <v>605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605</v>
      </c>
      <c r="DM19" s="285" t="s">
        <v>605</v>
      </c>
      <c r="DN19" s="280">
        <v>0</v>
      </c>
      <c r="DO19" s="285" t="s">
        <v>605</v>
      </c>
      <c r="DP19" s="285" t="s">
        <v>605</v>
      </c>
      <c r="DQ19" s="285" t="s">
        <v>605</v>
      </c>
      <c r="DR19" s="285" t="s">
        <v>605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605</v>
      </c>
      <c r="EG19" s="280">
        <v>0</v>
      </c>
      <c r="EH19" s="280">
        <v>0</v>
      </c>
      <c r="EI19" s="285" t="s">
        <v>605</v>
      </c>
      <c r="EJ19" s="285" t="s">
        <v>605</v>
      </c>
      <c r="EK19" s="285" t="s">
        <v>605</v>
      </c>
      <c r="EL19" s="280">
        <v>0</v>
      </c>
      <c r="EM19" s="280">
        <v>0</v>
      </c>
      <c r="EN19" s="280">
        <f t="shared" si="32"/>
        <v>0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605</v>
      </c>
      <c r="FA19" s="285" t="s">
        <v>605</v>
      </c>
      <c r="FB19" s="286" t="s">
        <v>605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169</v>
      </c>
      <c r="B20" s="283" t="s">
        <v>561</v>
      </c>
      <c r="C20" s="282" t="s">
        <v>589</v>
      </c>
      <c r="D20" s="280">
        <f t="shared" si="6"/>
        <v>1105</v>
      </c>
      <c r="E20" s="280">
        <f t="shared" si="7"/>
        <v>781</v>
      </c>
      <c r="F20" s="280">
        <f t="shared" si="8"/>
        <v>5</v>
      </c>
      <c r="G20" s="280">
        <f t="shared" si="9"/>
        <v>40</v>
      </c>
      <c r="H20" s="280">
        <f t="shared" si="10"/>
        <v>147</v>
      </c>
      <c r="I20" s="280">
        <f t="shared" si="11"/>
        <v>61</v>
      </c>
      <c r="J20" s="280">
        <f t="shared" si="12"/>
        <v>31</v>
      </c>
      <c r="K20" s="280">
        <f t="shared" si="13"/>
        <v>0</v>
      </c>
      <c r="L20" s="280">
        <f t="shared" si="14"/>
        <v>40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605</v>
      </c>
      <c r="AL20" s="285" t="s">
        <v>605</v>
      </c>
      <c r="AM20" s="280">
        <v>0</v>
      </c>
      <c r="AN20" s="286" t="s">
        <v>605</v>
      </c>
      <c r="AO20" s="280">
        <v>0</v>
      </c>
      <c r="AP20" s="285" t="s">
        <v>605</v>
      </c>
      <c r="AQ20" s="280">
        <v>0</v>
      </c>
      <c r="AR20" s="280">
        <f t="shared" si="27"/>
        <v>120</v>
      </c>
      <c r="AS20" s="280">
        <v>0</v>
      </c>
      <c r="AT20" s="280">
        <v>0</v>
      </c>
      <c r="AU20" s="280">
        <v>0</v>
      </c>
      <c r="AV20" s="280">
        <v>120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605</v>
      </c>
      <c r="BE20" s="285" t="s">
        <v>605</v>
      </c>
      <c r="BF20" s="285" t="s">
        <v>605</v>
      </c>
      <c r="BG20" s="285" t="s">
        <v>605</v>
      </c>
      <c r="BH20" s="285" t="s">
        <v>605</v>
      </c>
      <c r="BI20" s="285" t="s">
        <v>605</v>
      </c>
      <c r="BJ20" s="285" t="s">
        <v>605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605</v>
      </c>
      <c r="BY20" s="285" t="s">
        <v>605</v>
      </c>
      <c r="BZ20" s="285" t="s">
        <v>605</v>
      </c>
      <c r="CA20" s="285" t="s">
        <v>605</v>
      </c>
      <c r="CB20" s="285" t="s">
        <v>605</v>
      </c>
      <c r="CC20" s="285" t="s">
        <v>605</v>
      </c>
      <c r="CD20" s="285" t="s">
        <v>605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605</v>
      </c>
      <c r="CS20" s="285" t="s">
        <v>605</v>
      </c>
      <c r="CT20" s="285" t="s">
        <v>605</v>
      </c>
      <c r="CU20" s="285" t="s">
        <v>605</v>
      </c>
      <c r="CV20" s="285" t="s">
        <v>605</v>
      </c>
      <c r="CW20" s="285" t="s">
        <v>605</v>
      </c>
      <c r="CX20" s="285" t="s">
        <v>605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605</v>
      </c>
      <c r="DM20" s="285" t="s">
        <v>605</v>
      </c>
      <c r="DN20" s="280">
        <v>0</v>
      </c>
      <c r="DO20" s="285" t="s">
        <v>605</v>
      </c>
      <c r="DP20" s="285" t="s">
        <v>605</v>
      </c>
      <c r="DQ20" s="285" t="s">
        <v>605</v>
      </c>
      <c r="DR20" s="285" t="s">
        <v>605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605</v>
      </c>
      <c r="EG20" s="280">
        <v>0</v>
      </c>
      <c r="EH20" s="280">
        <v>0</v>
      </c>
      <c r="EI20" s="285" t="s">
        <v>605</v>
      </c>
      <c r="EJ20" s="285" t="s">
        <v>605</v>
      </c>
      <c r="EK20" s="285" t="s">
        <v>605</v>
      </c>
      <c r="EL20" s="280">
        <v>0</v>
      </c>
      <c r="EM20" s="280">
        <v>0</v>
      </c>
      <c r="EN20" s="280">
        <f t="shared" si="32"/>
        <v>985</v>
      </c>
      <c r="EO20" s="280">
        <v>781</v>
      </c>
      <c r="EP20" s="280">
        <v>5</v>
      </c>
      <c r="EQ20" s="280">
        <v>40</v>
      </c>
      <c r="ER20" s="280">
        <v>27</v>
      </c>
      <c r="ES20" s="280">
        <v>61</v>
      </c>
      <c r="ET20" s="280">
        <v>31</v>
      </c>
      <c r="EU20" s="280">
        <v>0</v>
      </c>
      <c r="EV20" s="280">
        <v>40</v>
      </c>
      <c r="EW20" s="280">
        <v>0</v>
      </c>
      <c r="EX20" s="280">
        <v>0</v>
      </c>
      <c r="EY20" s="284">
        <v>0</v>
      </c>
      <c r="EZ20" s="285" t="s">
        <v>605</v>
      </c>
      <c r="FA20" s="285" t="s">
        <v>605</v>
      </c>
      <c r="FB20" s="286" t="s">
        <v>605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169</v>
      </c>
      <c r="B21" s="283" t="s">
        <v>562</v>
      </c>
      <c r="C21" s="282" t="s">
        <v>590</v>
      </c>
      <c r="D21" s="280">
        <f t="shared" si="6"/>
        <v>931</v>
      </c>
      <c r="E21" s="280">
        <f t="shared" si="7"/>
        <v>633</v>
      </c>
      <c r="F21" s="280">
        <f t="shared" si="8"/>
        <v>4</v>
      </c>
      <c r="G21" s="280">
        <f t="shared" si="9"/>
        <v>0</v>
      </c>
      <c r="H21" s="280">
        <f t="shared" si="10"/>
        <v>38</v>
      </c>
      <c r="I21" s="280">
        <f t="shared" si="11"/>
        <v>73</v>
      </c>
      <c r="J21" s="280">
        <f t="shared" si="12"/>
        <v>91</v>
      </c>
      <c r="K21" s="280">
        <f t="shared" si="13"/>
        <v>1</v>
      </c>
      <c r="L21" s="280">
        <f t="shared" si="14"/>
        <v>19</v>
      </c>
      <c r="M21" s="280">
        <f t="shared" si="15"/>
        <v>1</v>
      </c>
      <c r="N21" s="280">
        <f t="shared" si="16"/>
        <v>0</v>
      </c>
      <c r="O21" s="280">
        <f t="shared" si="17"/>
        <v>14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57</v>
      </c>
      <c r="X21" s="280">
        <f t="shared" si="26"/>
        <v>22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22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605</v>
      </c>
      <c r="AL21" s="285" t="s">
        <v>605</v>
      </c>
      <c r="AM21" s="280">
        <v>0</v>
      </c>
      <c r="AN21" s="286" t="s">
        <v>605</v>
      </c>
      <c r="AO21" s="280">
        <v>0</v>
      </c>
      <c r="AP21" s="285" t="s">
        <v>605</v>
      </c>
      <c r="AQ21" s="280">
        <v>0</v>
      </c>
      <c r="AR21" s="280">
        <f t="shared" si="27"/>
        <v>98</v>
      </c>
      <c r="AS21" s="280">
        <v>0</v>
      </c>
      <c r="AT21" s="280">
        <v>0</v>
      </c>
      <c r="AU21" s="280">
        <v>0</v>
      </c>
      <c r="AV21" s="280">
        <v>0</v>
      </c>
      <c r="AW21" s="280">
        <v>10</v>
      </c>
      <c r="AX21" s="280">
        <v>31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605</v>
      </c>
      <c r="BE21" s="285" t="s">
        <v>605</v>
      </c>
      <c r="BF21" s="285" t="s">
        <v>605</v>
      </c>
      <c r="BG21" s="285" t="s">
        <v>605</v>
      </c>
      <c r="BH21" s="285" t="s">
        <v>605</v>
      </c>
      <c r="BI21" s="285" t="s">
        <v>605</v>
      </c>
      <c r="BJ21" s="285" t="s">
        <v>605</v>
      </c>
      <c r="BK21" s="280">
        <v>57</v>
      </c>
      <c r="BL21" s="280">
        <f t="shared" si="28"/>
        <v>14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14</v>
      </c>
      <c r="BX21" s="285" t="s">
        <v>605</v>
      </c>
      <c r="BY21" s="285" t="s">
        <v>605</v>
      </c>
      <c r="BZ21" s="285" t="s">
        <v>605</v>
      </c>
      <c r="CA21" s="285" t="s">
        <v>605</v>
      </c>
      <c r="CB21" s="285" t="s">
        <v>605</v>
      </c>
      <c r="CC21" s="285" t="s">
        <v>605</v>
      </c>
      <c r="CD21" s="285" t="s">
        <v>605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605</v>
      </c>
      <c r="CS21" s="285" t="s">
        <v>605</v>
      </c>
      <c r="CT21" s="285" t="s">
        <v>605</v>
      </c>
      <c r="CU21" s="285" t="s">
        <v>605</v>
      </c>
      <c r="CV21" s="285" t="s">
        <v>605</v>
      </c>
      <c r="CW21" s="285" t="s">
        <v>605</v>
      </c>
      <c r="CX21" s="285" t="s">
        <v>605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605</v>
      </c>
      <c r="DM21" s="285" t="s">
        <v>605</v>
      </c>
      <c r="DN21" s="280">
        <v>0</v>
      </c>
      <c r="DO21" s="285" t="s">
        <v>605</v>
      </c>
      <c r="DP21" s="285" t="s">
        <v>605</v>
      </c>
      <c r="DQ21" s="285" t="s">
        <v>605</v>
      </c>
      <c r="DR21" s="285" t="s">
        <v>605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605</v>
      </c>
      <c r="EG21" s="280">
        <v>0</v>
      </c>
      <c r="EH21" s="280">
        <v>0</v>
      </c>
      <c r="EI21" s="285" t="s">
        <v>605</v>
      </c>
      <c r="EJ21" s="285" t="s">
        <v>605</v>
      </c>
      <c r="EK21" s="285" t="s">
        <v>605</v>
      </c>
      <c r="EL21" s="280">
        <v>0</v>
      </c>
      <c r="EM21" s="280">
        <v>0</v>
      </c>
      <c r="EN21" s="280">
        <f t="shared" si="32"/>
        <v>797</v>
      </c>
      <c r="EO21" s="280">
        <v>633</v>
      </c>
      <c r="EP21" s="280">
        <v>4</v>
      </c>
      <c r="EQ21" s="280">
        <v>0</v>
      </c>
      <c r="ER21" s="280">
        <v>38</v>
      </c>
      <c r="ES21" s="280">
        <v>63</v>
      </c>
      <c r="ET21" s="280">
        <v>38</v>
      </c>
      <c r="EU21" s="280">
        <v>1</v>
      </c>
      <c r="EV21" s="280">
        <v>19</v>
      </c>
      <c r="EW21" s="280">
        <v>1</v>
      </c>
      <c r="EX21" s="280">
        <v>0</v>
      </c>
      <c r="EY21" s="284">
        <v>0</v>
      </c>
      <c r="EZ21" s="285" t="s">
        <v>605</v>
      </c>
      <c r="FA21" s="285" t="s">
        <v>605</v>
      </c>
      <c r="FB21" s="286" t="s">
        <v>605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169</v>
      </c>
      <c r="B22" s="283" t="s">
        <v>563</v>
      </c>
      <c r="C22" s="282" t="s">
        <v>591</v>
      </c>
      <c r="D22" s="280">
        <f t="shared" si="6"/>
        <v>394</v>
      </c>
      <c r="E22" s="280">
        <f t="shared" si="7"/>
        <v>162</v>
      </c>
      <c r="F22" s="280">
        <f t="shared" si="8"/>
        <v>0</v>
      </c>
      <c r="G22" s="280">
        <f t="shared" si="9"/>
        <v>0</v>
      </c>
      <c r="H22" s="280">
        <f t="shared" si="10"/>
        <v>71</v>
      </c>
      <c r="I22" s="280">
        <f t="shared" si="11"/>
        <v>81</v>
      </c>
      <c r="J22" s="280">
        <f t="shared" si="12"/>
        <v>17</v>
      </c>
      <c r="K22" s="280">
        <f t="shared" si="13"/>
        <v>0</v>
      </c>
      <c r="L22" s="280">
        <f t="shared" si="14"/>
        <v>30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1</v>
      </c>
      <c r="W22" s="280">
        <f t="shared" si="25"/>
        <v>32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605</v>
      </c>
      <c r="AL22" s="285" t="s">
        <v>605</v>
      </c>
      <c r="AM22" s="280">
        <v>0</v>
      </c>
      <c r="AN22" s="286" t="s">
        <v>605</v>
      </c>
      <c r="AO22" s="280">
        <v>0</v>
      </c>
      <c r="AP22" s="285" t="s">
        <v>605</v>
      </c>
      <c r="AQ22" s="280">
        <v>0</v>
      </c>
      <c r="AR22" s="280">
        <f t="shared" si="27"/>
        <v>13</v>
      </c>
      <c r="AS22" s="280">
        <v>0</v>
      </c>
      <c r="AT22" s="280">
        <v>0</v>
      </c>
      <c r="AU22" s="280">
        <v>0</v>
      </c>
      <c r="AV22" s="280">
        <v>13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605</v>
      </c>
      <c r="BE22" s="285" t="s">
        <v>605</v>
      </c>
      <c r="BF22" s="285" t="s">
        <v>605</v>
      </c>
      <c r="BG22" s="285" t="s">
        <v>605</v>
      </c>
      <c r="BH22" s="285" t="s">
        <v>605</v>
      </c>
      <c r="BI22" s="285" t="s">
        <v>605</v>
      </c>
      <c r="BJ22" s="285" t="s">
        <v>605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605</v>
      </c>
      <c r="BY22" s="285" t="s">
        <v>605</v>
      </c>
      <c r="BZ22" s="285" t="s">
        <v>605</v>
      </c>
      <c r="CA22" s="285" t="s">
        <v>605</v>
      </c>
      <c r="CB22" s="285" t="s">
        <v>605</v>
      </c>
      <c r="CC22" s="285" t="s">
        <v>605</v>
      </c>
      <c r="CD22" s="285" t="s">
        <v>605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605</v>
      </c>
      <c r="CS22" s="285" t="s">
        <v>605</v>
      </c>
      <c r="CT22" s="285" t="s">
        <v>605</v>
      </c>
      <c r="CU22" s="285" t="s">
        <v>605</v>
      </c>
      <c r="CV22" s="285" t="s">
        <v>605</v>
      </c>
      <c r="CW22" s="285" t="s">
        <v>605</v>
      </c>
      <c r="CX22" s="285" t="s">
        <v>605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605</v>
      </c>
      <c r="DM22" s="285" t="s">
        <v>605</v>
      </c>
      <c r="DN22" s="280">
        <v>0</v>
      </c>
      <c r="DO22" s="285" t="s">
        <v>605</v>
      </c>
      <c r="DP22" s="285" t="s">
        <v>605</v>
      </c>
      <c r="DQ22" s="285" t="s">
        <v>605</v>
      </c>
      <c r="DR22" s="285" t="s">
        <v>605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605</v>
      </c>
      <c r="EG22" s="280">
        <v>0</v>
      </c>
      <c r="EH22" s="280">
        <v>0</v>
      </c>
      <c r="EI22" s="285" t="s">
        <v>605</v>
      </c>
      <c r="EJ22" s="285" t="s">
        <v>605</v>
      </c>
      <c r="EK22" s="285" t="s">
        <v>605</v>
      </c>
      <c r="EL22" s="280">
        <v>0</v>
      </c>
      <c r="EM22" s="280">
        <v>0</v>
      </c>
      <c r="EN22" s="280">
        <f t="shared" si="32"/>
        <v>381</v>
      </c>
      <c r="EO22" s="280">
        <v>162</v>
      </c>
      <c r="EP22" s="280">
        <v>0</v>
      </c>
      <c r="EQ22" s="280">
        <v>0</v>
      </c>
      <c r="ER22" s="280">
        <v>58</v>
      </c>
      <c r="ES22" s="280">
        <v>81</v>
      </c>
      <c r="ET22" s="280">
        <v>17</v>
      </c>
      <c r="EU22" s="280">
        <v>0</v>
      </c>
      <c r="EV22" s="280">
        <v>30</v>
      </c>
      <c r="EW22" s="280">
        <v>0</v>
      </c>
      <c r="EX22" s="280">
        <v>0</v>
      </c>
      <c r="EY22" s="284">
        <v>0</v>
      </c>
      <c r="EZ22" s="285" t="s">
        <v>605</v>
      </c>
      <c r="FA22" s="285" t="s">
        <v>605</v>
      </c>
      <c r="FB22" s="286" t="s">
        <v>605</v>
      </c>
      <c r="FC22" s="280">
        <v>0</v>
      </c>
      <c r="FD22" s="280">
        <v>0</v>
      </c>
      <c r="FE22" s="280">
        <v>0</v>
      </c>
      <c r="FF22" s="280">
        <v>1</v>
      </c>
      <c r="FG22" s="280">
        <v>32</v>
      </c>
    </row>
    <row r="23" spans="1:163" ht="12" customHeight="1">
      <c r="A23" s="282" t="s">
        <v>169</v>
      </c>
      <c r="B23" s="283" t="s">
        <v>564</v>
      </c>
      <c r="C23" s="282" t="s">
        <v>592</v>
      </c>
      <c r="D23" s="280">
        <f t="shared" si="6"/>
        <v>140</v>
      </c>
      <c r="E23" s="280">
        <f t="shared" si="7"/>
        <v>84</v>
      </c>
      <c r="F23" s="280">
        <f t="shared" si="8"/>
        <v>0</v>
      </c>
      <c r="G23" s="280">
        <f t="shared" si="9"/>
        <v>0</v>
      </c>
      <c r="H23" s="280">
        <f t="shared" si="10"/>
        <v>19</v>
      </c>
      <c r="I23" s="280">
        <f t="shared" si="11"/>
        <v>21</v>
      </c>
      <c r="J23" s="280">
        <f t="shared" si="12"/>
        <v>6</v>
      </c>
      <c r="K23" s="280">
        <f t="shared" si="13"/>
        <v>0</v>
      </c>
      <c r="L23" s="280">
        <f t="shared" si="14"/>
        <v>10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605</v>
      </c>
      <c r="AL23" s="285" t="s">
        <v>605</v>
      </c>
      <c r="AM23" s="280">
        <v>0</v>
      </c>
      <c r="AN23" s="286" t="s">
        <v>605</v>
      </c>
      <c r="AO23" s="280">
        <v>0</v>
      </c>
      <c r="AP23" s="285" t="s">
        <v>605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605</v>
      </c>
      <c r="BE23" s="285" t="s">
        <v>605</v>
      </c>
      <c r="BF23" s="285" t="s">
        <v>605</v>
      </c>
      <c r="BG23" s="285" t="s">
        <v>605</v>
      </c>
      <c r="BH23" s="285" t="s">
        <v>605</v>
      </c>
      <c r="BI23" s="285" t="s">
        <v>605</v>
      </c>
      <c r="BJ23" s="285" t="s">
        <v>605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605</v>
      </c>
      <c r="BY23" s="285" t="s">
        <v>605</v>
      </c>
      <c r="BZ23" s="285" t="s">
        <v>605</v>
      </c>
      <c r="CA23" s="285" t="s">
        <v>605</v>
      </c>
      <c r="CB23" s="285" t="s">
        <v>605</v>
      </c>
      <c r="CC23" s="285" t="s">
        <v>605</v>
      </c>
      <c r="CD23" s="285" t="s">
        <v>605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605</v>
      </c>
      <c r="CS23" s="285" t="s">
        <v>605</v>
      </c>
      <c r="CT23" s="285" t="s">
        <v>605</v>
      </c>
      <c r="CU23" s="285" t="s">
        <v>605</v>
      </c>
      <c r="CV23" s="285" t="s">
        <v>605</v>
      </c>
      <c r="CW23" s="285" t="s">
        <v>605</v>
      </c>
      <c r="CX23" s="285" t="s">
        <v>605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605</v>
      </c>
      <c r="DM23" s="285" t="s">
        <v>605</v>
      </c>
      <c r="DN23" s="280">
        <v>0</v>
      </c>
      <c r="DO23" s="285" t="s">
        <v>605</v>
      </c>
      <c r="DP23" s="285" t="s">
        <v>605</v>
      </c>
      <c r="DQ23" s="285" t="s">
        <v>605</v>
      </c>
      <c r="DR23" s="285" t="s">
        <v>605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605</v>
      </c>
      <c r="EG23" s="280">
        <v>0</v>
      </c>
      <c r="EH23" s="280">
        <v>0</v>
      </c>
      <c r="EI23" s="285" t="s">
        <v>605</v>
      </c>
      <c r="EJ23" s="285" t="s">
        <v>605</v>
      </c>
      <c r="EK23" s="285" t="s">
        <v>605</v>
      </c>
      <c r="EL23" s="280">
        <v>0</v>
      </c>
      <c r="EM23" s="280">
        <v>0</v>
      </c>
      <c r="EN23" s="280">
        <f t="shared" si="32"/>
        <v>140</v>
      </c>
      <c r="EO23" s="280">
        <v>84</v>
      </c>
      <c r="EP23" s="280">
        <v>0</v>
      </c>
      <c r="EQ23" s="280">
        <v>0</v>
      </c>
      <c r="ER23" s="280">
        <v>19</v>
      </c>
      <c r="ES23" s="280">
        <v>21</v>
      </c>
      <c r="ET23" s="280">
        <v>6</v>
      </c>
      <c r="EU23" s="280">
        <v>0</v>
      </c>
      <c r="EV23" s="280">
        <v>10</v>
      </c>
      <c r="EW23" s="280">
        <v>0</v>
      </c>
      <c r="EX23" s="280">
        <v>0</v>
      </c>
      <c r="EY23" s="284">
        <v>0</v>
      </c>
      <c r="EZ23" s="285" t="s">
        <v>605</v>
      </c>
      <c r="FA23" s="285" t="s">
        <v>605</v>
      </c>
      <c r="FB23" s="286" t="s">
        <v>605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169</v>
      </c>
      <c r="B24" s="283" t="s">
        <v>565</v>
      </c>
      <c r="C24" s="282" t="s">
        <v>593</v>
      </c>
      <c r="D24" s="280">
        <f t="shared" si="6"/>
        <v>109</v>
      </c>
      <c r="E24" s="280">
        <f t="shared" si="7"/>
        <v>51</v>
      </c>
      <c r="F24" s="280">
        <f t="shared" si="8"/>
        <v>0</v>
      </c>
      <c r="G24" s="280">
        <f t="shared" si="9"/>
        <v>12</v>
      </c>
      <c r="H24" s="280">
        <f t="shared" si="10"/>
        <v>10</v>
      </c>
      <c r="I24" s="280">
        <f t="shared" si="11"/>
        <v>14</v>
      </c>
      <c r="J24" s="280">
        <f t="shared" si="12"/>
        <v>3</v>
      </c>
      <c r="K24" s="280">
        <f t="shared" si="13"/>
        <v>0</v>
      </c>
      <c r="L24" s="280">
        <f t="shared" si="14"/>
        <v>6</v>
      </c>
      <c r="M24" s="280">
        <f t="shared" si="15"/>
        <v>0</v>
      </c>
      <c r="N24" s="280">
        <f t="shared" si="16"/>
        <v>13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605</v>
      </c>
      <c r="AL24" s="285" t="s">
        <v>605</v>
      </c>
      <c r="AM24" s="280">
        <v>0</v>
      </c>
      <c r="AN24" s="286" t="s">
        <v>605</v>
      </c>
      <c r="AO24" s="280">
        <v>0</v>
      </c>
      <c r="AP24" s="285" t="s">
        <v>605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605</v>
      </c>
      <c r="BE24" s="285" t="s">
        <v>605</v>
      </c>
      <c r="BF24" s="285" t="s">
        <v>605</v>
      </c>
      <c r="BG24" s="285" t="s">
        <v>605</v>
      </c>
      <c r="BH24" s="285" t="s">
        <v>605</v>
      </c>
      <c r="BI24" s="285" t="s">
        <v>605</v>
      </c>
      <c r="BJ24" s="285" t="s">
        <v>605</v>
      </c>
      <c r="BK24" s="280">
        <v>0</v>
      </c>
      <c r="BL24" s="280">
        <f t="shared" si="28"/>
        <v>13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13</v>
      </c>
      <c r="BW24" s="280">
        <v>0</v>
      </c>
      <c r="BX24" s="285" t="s">
        <v>605</v>
      </c>
      <c r="BY24" s="285" t="s">
        <v>605</v>
      </c>
      <c r="BZ24" s="285" t="s">
        <v>605</v>
      </c>
      <c r="CA24" s="285" t="s">
        <v>605</v>
      </c>
      <c r="CB24" s="285" t="s">
        <v>605</v>
      </c>
      <c r="CC24" s="285" t="s">
        <v>605</v>
      </c>
      <c r="CD24" s="285" t="s">
        <v>605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605</v>
      </c>
      <c r="CS24" s="285" t="s">
        <v>605</v>
      </c>
      <c r="CT24" s="285" t="s">
        <v>605</v>
      </c>
      <c r="CU24" s="285" t="s">
        <v>605</v>
      </c>
      <c r="CV24" s="285" t="s">
        <v>605</v>
      </c>
      <c r="CW24" s="285" t="s">
        <v>605</v>
      </c>
      <c r="CX24" s="285" t="s">
        <v>605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605</v>
      </c>
      <c r="DM24" s="285" t="s">
        <v>605</v>
      </c>
      <c r="DN24" s="280">
        <v>0</v>
      </c>
      <c r="DO24" s="285" t="s">
        <v>605</v>
      </c>
      <c r="DP24" s="285" t="s">
        <v>605</v>
      </c>
      <c r="DQ24" s="285" t="s">
        <v>605</v>
      </c>
      <c r="DR24" s="285" t="s">
        <v>605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605</v>
      </c>
      <c r="EG24" s="280">
        <v>0</v>
      </c>
      <c r="EH24" s="280">
        <v>0</v>
      </c>
      <c r="EI24" s="285" t="s">
        <v>605</v>
      </c>
      <c r="EJ24" s="285" t="s">
        <v>605</v>
      </c>
      <c r="EK24" s="285" t="s">
        <v>605</v>
      </c>
      <c r="EL24" s="280">
        <v>0</v>
      </c>
      <c r="EM24" s="280">
        <v>0</v>
      </c>
      <c r="EN24" s="280">
        <f t="shared" si="32"/>
        <v>96</v>
      </c>
      <c r="EO24" s="280">
        <v>51</v>
      </c>
      <c r="EP24" s="280">
        <v>0</v>
      </c>
      <c r="EQ24" s="280">
        <v>12</v>
      </c>
      <c r="ER24" s="280">
        <v>10</v>
      </c>
      <c r="ES24" s="280">
        <v>14</v>
      </c>
      <c r="ET24" s="280">
        <v>3</v>
      </c>
      <c r="EU24" s="280">
        <v>0</v>
      </c>
      <c r="EV24" s="280">
        <v>6</v>
      </c>
      <c r="EW24" s="280">
        <v>0</v>
      </c>
      <c r="EX24" s="280">
        <v>0</v>
      </c>
      <c r="EY24" s="284">
        <v>0</v>
      </c>
      <c r="EZ24" s="285" t="s">
        <v>605</v>
      </c>
      <c r="FA24" s="285" t="s">
        <v>605</v>
      </c>
      <c r="FB24" s="286" t="s">
        <v>605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169</v>
      </c>
      <c r="B25" s="283" t="s">
        <v>566</v>
      </c>
      <c r="C25" s="282" t="s">
        <v>594</v>
      </c>
      <c r="D25" s="280">
        <f t="shared" si="6"/>
        <v>928</v>
      </c>
      <c r="E25" s="280">
        <f t="shared" si="7"/>
        <v>339</v>
      </c>
      <c r="F25" s="280">
        <f t="shared" si="8"/>
        <v>2</v>
      </c>
      <c r="G25" s="280">
        <f t="shared" si="9"/>
        <v>166</v>
      </c>
      <c r="H25" s="280">
        <f t="shared" si="10"/>
        <v>87</v>
      </c>
      <c r="I25" s="280">
        <f t="shared" si="11"/>
        <v>158</v>
      </c>
      <c r="J25" s="280">
        <f t="shared" si="12"/>
        <v>27</v>
      </c>
      <c r="K25" s="280">
        <f t="shared" si="13"/>
        <v>0</v>
      </c>
      <c r="L25" s="280">
        <f t="shared" si="14"/>
        <v>87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62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605</v>
      </c>
      <c r="AL25" s="285" t="s">
        <v>605</v>
      </c>
      <c r="AM25" s="280">
        <v>0</v>
      </c>
      <c r="AN25" s="286" t="s">
        <v>605</v>
      </c>
      <c r="AO25" s="280">
        <v>0</v>
      </c>
      <c r="AP25" s="285" t="s">
        <v>605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605</v>
      </c>
      <c r="BE25" s="285" t="s">
        <v>605</v>
      </c>
      <c r="BF25" s="285" t="s">
        <v>605</v>
      </c>
      <c r="BG25" s="285" t="s">
        <v>605</v>
      </c>
      <c r="BH25" s="285" t="s">
        <v>605</v>
      </c>
      <c r="BI25" s="285" t="s">
        <v>605</v>
      </c>
      <c r="BJ25" s="285" t="s">
        <v>605</v>
      </c>
      <c r="BK25" s="280">
        <v>0</v>
      </c>
      <c r="BL25" s="280">
        <f t="shared" si="28"/>
        <v>62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605</v>
      </c>
      <c r="BY25" s="285" t="s">
        <v>605</v>
      </c>
      <c r="BZ25" s="285" t="s">
        <v>605</v>
      </c>
      <c r="CA25" s="285" t="s">
        <v>605</v>
      </c>
      <c r="CB25" s="285" t="s">
        <v>605</v>
      </c>
      <c r="CC25" s="285" t="s">
        <v>605</v>
      </c>
      <c r="CD25" s="285" t="s">
        <v>605</v>
      </c>
      <c r="CE25" s="280">
        <v>62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605</v>
      </c>
      <c r="CS25" s="285" t="s">
        <v>605</v>
      </c>
      <c r="CT25" s="285" t="s">
        <v>605</v>
      </c>
      <c r="CU25" s="285" t="s">
        <v>605</v>
      </c>
      <c r="CV25" s="285" t="s">
        <v>605</v>
      </c>
      <c r="CW25" s="285" t="s">
        <v>605</v>
      </c>
      <c r="CX25" s="285" t="s">
        <v>605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605</v>
      </c>
      <c r="DM25" s="285" t="s">
        <v>605</v>
      </c>
      <c r="DN25" s="280">
        <v>0</v>
      </c>
      <c r="DO25" s="285" t="s">
        <v>605</v>
      </c>
      <c r="DP25" s="285" t="s">
        <v>605</v>
      </c>
      <c r="DQ25" s="285" t="s">
        <v>605</v>
      </c>
      <c r="DR25" s="285" t="s">
        <v>605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605</v>
      </c>
      <c r="EG25" s="280">
        <v>0</v>
      </c>
      <c r="EH25" s="280">
        <v>0</v>
      </c>
      <c r="EI25" s="285" t="s">
        <v>605</v>
      </c>
      <c r="EJ25" s="285" t="s">
        <v>605</v>
      </c>
      <c r="EK25" s="285" t="s">
        <v>605</v>
      </c>
      <c r="EL25" s="280">
        <v>0</v>
      </c>
      <c r="EM25" s="280">
        <v>0</v>
      </c>
      <c r="EN25" s="280">
        <f t="shared" si="32"/>
        <v>866</v>
      </c>
      <c r="EO25" s="280">
        <v>339</v>
      </c>
      <c r="EP25" s="280">
        <v>2</v>
      </c>
      <c r="EQ25" s="280">
        <v>166</v>
      </c>
      <c r="ER25" s="280">
        <v>87</v>
      </c>
      <c r="ES25" s="280">
        <v>158</v>
      </c>
      <c r="ET25" s="280">
        <v>27</v>
      </c>
      <c r="EU25" s="280">
        <v>0</v>
      </c>
      <c r="EV25" s="280">
        <v>87</v>
      </c>
      <c r="EW25" s="280">
        <v>0</v>
      </c>
      <c r="EX25" s="280">
        <v>0</v>
      </c>
      <c r="EY25" s="284">
        <v>0</v>
      </c>
      <c r="EZ25" s="285" t="s">
        <v>605</v>
      </c>
      <c r="FA25" s="285" t="s">
        <v>605</v>
      </c>
      <c r="FB25" s="286" t="s">
        <v>605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169</v>
      </c>
      <c r="B26" s="283" t="s">
        <v>567</v>
      </c>
      <c r="C26" s="282" t="s">
        <v>595</v>
      </c>
      <c r="D26" s="280">
        <f t="shared" si="6"/>
        <v>1070</v>
      </c>
      <c r="E26" s="280">
        <f t="shared" si="7"/>
        <v>10</v>
      </c>
      <c r="F26" s="280">
        <f t="shared" si="8"/>
        <v>0</v>
      </c>
      <c r="G26" s="280">
        <f t="shared" si="9"/>
        <v>0</v>
      </c>
      <c r="H26" s="280">
        <f t="shared" si="10"/>
        <v>105</v>
      </c>
      <c r="I26" s="280">
        <f t="shared" si="11"/>
        <v>0</v>
      </c>
      <c r="J26" s="280">
        <f t="shared" si="12"/>
        <v>0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955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605</v>
      </c>
      <c r="AL26" s="285" t="s">
        <v>605</v>
      </c>
      <c r="AM26" s="280">
        <v>0</v>
      </c>
      <c r="AN26" s="286" t="s">
        <v>605</v>
      </c>
      <c r="AO26" s="280">
        <v>0</v>
      </c>
      <c r="AP26" s="285" t="s">
        <v>605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605</v>
      </c>
      <c r="BE26" s="285" t="s">
        <v>605</v>
      </c>
      <c r="BF26" s="285" t="s">
        <v>605</v>
      </c>
      <c r="BG26" s="285" t="s">
        <v>605</v>
      </c>
      <c r="BH26" s="285" t="s">
        <v>605</v>
      </c>
      <c r="BI26" s="285" t="s">
        <v>605</v>
      </c>
      <c r="BJ26" s="285" t="s">
        <v>605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605</v>
      </c>
      <c r="BY26" s="285" t="s">
        <v>605</v>
      </c>
      <c r="BZ26" s="285" t="s">
        <v>605</v>
      </c>
      <c r="CA26" s="285" t="s">
        <v>605</v>
      </c>
      <c r="CB26" s="285" t="s">
        <v>605</v>
      </c>
      <c r="CC26" s="285" t="s">
        <v>605</v>
      </c>
      <c r="CD26" s="285" t="s">
        <v>605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605</v>
      </c>
      <c r="CS26" s="285" t="s">
        <v>605</v>
      </c>
      <c r="CT26" s="285" t="s">
        <v>605</v>
      </c>
      <c r="CU26" s="285" t="s">
        <v>605</v>
      </c>
      <c r="CV26" s="285" t="s">
        <v>605</v>
      </c>
      <c r="CW26" s="285" t="s">
        <v>605</v>
      </c>
      <c r="CX26" s="285" t="s">
        <v>605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605</v>
      </c>
      <c r="DM26" s="285" t="s">
        <v>605</v>
      </c>
      <c r="DN26" s="280">
        <v>0</v>
      </c>
      <c r="DO26" s="285" t="s">
        <v>605</v>
      </c>
      <c r="DP26" s="285" t="s">
        <v>605</v>
      </c>
      <c r="DQ26" s="285" t="s">
        <v>605</v>
      </c>
      <c r="DR26" s="285" t="s">
        <v>605</v>
      </c>
      <c r="DS26" s="280">
        <v>0</v>
      </c>
      <c r="DT26" s="280">
        <f t="shared" si="31"/>
        <v>955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605</v>
      </c>
      <c r="EG26" s="280">
        <v>955</v>
      </c>
      <c r="EH26" s="280">
        <v>0</v>
      </c>
      <c r="EI26" s="285" t="s">
        <v>605</v>
      </c>
      <c r="EJ26" s="285" t="s">
        <v>605</v>
      </c>
      <c r="EK26" s="285" t="s">
        <v>605</v>
      </c>
      <c r="EL26" s="280">
        <v>0</v>
      </c>
      <c r="EM26" s="280">
        <v>0</v>
      </c>
      <c r="EN26" s="280">
        <f t="shared" si="32"/>
        <v>115</v>
      </c>
      <c r="EO26" s="280">
        <v>10</v>
      </c>
      <c r="EP26" s="280">
        <v>0</v>
      </c>
      <c r="EQ26" s="280">
        <v>0</v>
      </c>
      <c r="ER26" s="280">
        <v>105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605</v>
      </c>
      <c r="FA26" s="285" t="s">
        <v>605</v>
      </c>
      <c r="FB26" s="286" t="s">
        <v>605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169</v>
      </c>
      <c r="B27" s="283" t="s">
        <v>568</v>
      </c>
      <c r="C27" s="282" t="s">
        <v>596</v>
      </c>
      <c r="D27" s="280">
        <f t="shared" si="6"/>
        <v>73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73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605</v>
      </c>
      <c r="AL27" s="285" t="s">
        <v>605</v>
      </c>
      <c r="AM27" s="280">
        <v>0</v>
      </c>
      <c r="AN27" s="286" t="s">
        <v>605</v>
      </c>
      <c r="AO27" s="280">
        <v>0</v>
      </c>
      <c r="AP27" s="285" t="s">
        <v>605</v>
      </c>
      <c r="AQ27" s="280">
        <v>0</v>
      </c>
      <c r="AR27" s="280">
        <f t="shared" si="27"/>
        <v>73</v>
      </c>
      <c r="AS27" s="280">
        <v>0</v>
      </c>
      <c r="AT27" s="280">
        <v>0</v>
      </c>
      <c r="AU27" s="280">
        <v>0</v>
      </c>
      <c r="AV27" s="280">
        <v>73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605</v>
      </c>
      <c r="BE27" s="285" t="s">
        <v>605</v>
      </c>
      <c r="BF27" s="285" t="s">
        <v>605</v>
      </c>
      <c r="BG27" s="285" t="s">
        <v>605</v>
      </c>
      <c r="BH27" s="285" t="s">
        <v>605</v>
      </c>
      <c r="BI27" s="285" t="s">
        <v>605</v>
      </c>
      <c r="BJ27" s="285" t="s">
        <v>605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605</v>
      </c>
      <c r="BY27" s="285" t="s">
        <v>605</v>
      </c>
      <c r="BZ27" s="285" t="s">
        <v>605</v>
      </c>
      <c r="CA27" s="285" t="s">
        <v>605</v>
      </c>
      <c r="CB27" s="285" t="s">
        <v>605</v>
      </c>
      <c r="CC27" s="285" t="s">
        <v>605</v>
      </c>
      <c r="CD27" s="285" t="s">
        <v>605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605</v>
      </c>
      <c r="CS27" s="285" t="s">
        <v>605</v>
      </c>
      <c r="CT27" s="285" t="s">
        <v>605</v>
      </c>
      <c r="CU27" s="285" t="s">
        <v>605</v>
      </c>
      <c r="CV27" s="285" t="s">
        <v>605</v>
      </c>
      <c r="CW27" s="285" t="s">
        <v>605</v>
      </c>
      <c r="CX27" s="285" t="s">
        <v>605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605</v>
      </c>
      <c r="DM27" s="285" t="s">
        <v>605</v>
      </c>
      <c r="DN27" s="280">
        <v>0</v>
      </c>
      <c r="DO27" s="285" t="s">
        <v>605</v>
      </c>
      <c r="DP27" s="285" t="s">
        <v>605</v>
      </c>
      <c r="DQ27" s="285" t="s">
        <v>605</v>
      </c>
      <c r="DR27" s="285" t="s">
        <v>605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605</v>
      </c>
      <c r="EG27" s="280">
        <v>0</v>
      </c>
      <c r="EH27" s="280">
        <v>0</v>
      </c>
      <c r="EI27" s="285" t="s">
        <v>605</v>
      </c>
      <c r="EJ27" s="285" t="s">
        <v>605</v>
      </c>
      <c r="EK27" s="285" t="s">
        <v>605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605</v>
      </c>
      <c r="FA27" s="285" t="s">
        <v>605</v>
      </c>
      <c r="FB27" s="286" t="s">
        <v>605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169</v>
      </c>
      <c r="B28" s="283" t="s">
        <v>569</v>
      </c>
      <c r="C28" s="282" t="s">
        <v>597</v>
      </c>
      <c r="D28" s="280">
        <f t="shared" si="6"/>
        <v>0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0</v>
      </c>
      <c r="I28" s="280">
        <f t="shared" si="11"/>
        <v>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605</v>
      </c>
      <c r="AL28" s="285" t="s">
        <v>605</v>
      </c>
      <c r="AM28" s="280">
        <v>0</v>
      </c>
      <c r="AN28" s="286" t="s">
        <v>605</v>
      </c>
      <c r="AO28" s="280">
        <v>0</v>
      </c>
      <c r="AP28" s="285" t="s">
        <v>605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605</v>
      </c>
      <c r="BE28" s="285" t="s">
        <v>605</v>
      </c>
      <c r="BF28" s="285" t="s">
        <v>605</v>
      </c>
      <c r="BG28" s="285" t="s">
        <v>605</v>
      </c>
      <c r="BH28" s="285" t="s">
        <v>605</v>
      </c>
      <c r="BI28" s="285" t="s">
        <v>605</v>
      </c>
      <c r="BJ28" s="285" t="s">
        <v>605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605</v>
      </c>
      <c r="BY28" s="285" t="s">
        <v>605</v>
      </c>
      <c r="BZ28" s="285" t="s">
        <v>605</v>
      </c>
      <c r="CA28" s="285" t="s">
        <v>605</v>
      </c>
      <c r="CB28" s="285" t="s">
        <v>605</v>
      </c>
      <c r="CC28" s="285" t="s">
        <v>605</v>
      </c>
      <c r="CD28" s="285" t="s">
        <v>605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605</v>
      </c>
      <c r="CS28" s="285" t="s">
        <v>605</v>
      </c>
      <c r="CT28" s="285" t="s">
        <v>605</v>
      </c>
      <c r="CU28" s="285" t="s">
        <v>605</v>
      </c>
      <c r="CV28" s="285" t="s">
        <v>605</v>
      </c>
      <c r="CW28" s="285" t="s">
        <v>605</v>
      </c>
      <c r="CX28" s="285" t="s">
        <v>605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605</v>
      </c>
      <c r="DM28" s="285" t="s">
        <v>605</v>
      </c>
      <c r="DN28" s="280">
        <v>0</v>
      </c>
      <c r="DO28" s="285" t="s">
        <v>605</v>
      </c>
      <c r="DP28" s="285" t="s">
        <v>605</v>
      </c>
      <c r="DQ28" s="285" t="s">
        <v>605</v>
      </c>
      <c r="DR28" s="285" t="s">
        <v>605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605</v>
      </c>
      <c r="EG28" s="280">
        <v>0</v>
      </c>
      <c r="EH28" s="280">
        <v>0</v>
      </c>
      <c r="EI28" s="285" t="s">
        <v>605</v>
      </c>
      <c r="EJ28" s="285" t="s">
        <v>605</v>
      </c>
      <c r="EK28" s="285" t="s">
        <v>605</v>
      </c>
      <c r="EL28" s="280">
        <v>0</v>
      </c>
      <c r="EM28" s="280">
        <v>0</v>
      </c>
      <c r="EN28" s="280">
        <f t="shared" si="32"/>
        <v>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605</v>
      </c>
      <c r="FA28" s="285" t="s">
        <v>605</v>
      </c>
      <c r="FB28" s="286" t="s">
        <v>605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169</v>
      </c>
      <c r="B29" s="283" t="s">
        <v>570</v>
      </c>
      <c r="C29" s="282" t="s">
        <v>598</v>
      </c>
      <c r="D29" s="280">
        <f t="shared" si="6"/>
        <v>191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63</v>
      </c>
      <c r="I29" s="280">
        <f t="shared" si="11"/>
        <v>33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95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109</v>
      </c>
      <c r="Y29" s="280">
        <v>0</v>
      </c>
      <c r="Z29" s="280">
        <v>0</v>
      </c>
      <c r="AA29" s="280">
        <v>0</v>
      </c>
      <c r="AB29" s="280">
        <v>14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95</v>
      </c>
      <c r="AK29" s="285" t="s">
        <v>605</v>
      </c>
      <c r="AL29" s="285" t="s">
        <v>605</v>
      </c>
      <c r="AM29" s="280">
        <v>0</v>
      </c>
      <c r="AN29" s="286" t="s">
        <v>605</v>
      </c>
      <c r="AO29" s="280">
        <v>0</v>
      </c>
      <c r="AP29" s="285" t="s">
        <v>605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605</v>
      </c>
      <c r="BE29" s="285" t="s">
        <v>605</v>
      </c>
      <c r="BF29" s="285" t="s">
        <v>605</v>
      </c>
      <c r="BG29" s="285" t="s">
        <v>605</v>
      </c>
      <c r="BH29" s="285" t="s">
        <v>605</v>
      </c>
      <c r="BI29" s="285" t="s">
        <v>605</v>
      </c>
      <c r="BJ29" s="285" t="s">
        <v>605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605</v>
      </c>
      <c r="BY29" s="285" t="s">
        <v>605</v>
      </c>
      <c r="BZ29" s="285" t="s">
        <v>605</v>
      </c>
      <c r="CA29" s="285" t="s">
        <v>605</v>
      </c>
      <c r="CB29" s="285" t="s">
        <v>605</v>
      </c>
      <c r="CC29" s="285" t="s">
        <v>605</v>
      </c>
      <c r="CD29" s="285" t="s">
        <v>605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605</v>
      </c>
      <c r="CS29" s="285" t="s">
        <v>605</v>
      </c>
      <c r="CT29" s="285" t="s">
        <v>605</v>
      </c>
      <c r="CU29" s="285" t="s">
        <v>605</v>
      </c>
      <c r="CV29" s="285" t="s">
        <v>605</v>
      </c>
      <c r="CW29" s="285" t="s">
        <v>605</v>
      </c>
      <c r="CX29" s="285" t="s">
        <v>605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605</v>
      </c>
      <c r="DM29" s="285" t="s">
        <v>605</v>
      </c>
      <c r="DN29" s="280">
        <v>0</v>
      </c>
      <c r="DO29" s="285" t="s">
        <v>605</v>
      </c>
      <c r="DP29" s="285" t="s">
        <v>605</v>
      </c>
      <c r="DQ29" s="285" t="s">
        <v>605</v>
      </c>
      <c r="DR29" s="285" t="s">
        <v>605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605</v>
      </c>
      <c r="EG29" s="280">
        <v>0</v>
      </c>
      <c r="EH29" s="280">
        <v>0</v>
      </c>
      <c r="EI29" s="285" t="s">
        <v>605</v>
      </c>
      <c r="EJ29" s="285" t="s">
        <v>605</v>
      </c>
      <c r="EK29" s="285" t="s">
        <v>605</v>
      </c>
      <c r="EL29" s="280">
        <v>0</v>
      </c>
      <c r="EM29" s="280">
        <v>0</v>
      </c>
      <c r="EN29" s="280">
        <f t="shared" si="32"/>
        <v>82</v>
      </c>
      <c r="EO29" s="280">
        <v>0</v>
      </c>
      <c r="EP29" s="280">
        <v>0</v>
      </c>
      <c r="EQ29" s="280">
        <v>0</v>
      </c>
      <c r="ER29" s="280">
        <v>49</v>
      </c>
      <c r="ES29" s="280">
        <v>33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605</v>
      </c>
      <c r="FA29" s="285" t="s">
        <v>605</v>
      </c>
      <c r="FB29" s="286" t="s">
        <v>605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169</v>
      </c>
      <c r="B30" s="283" t="s">
        <v>571</v>
      </c>
      <c r="C30" s="282" t="s">
        <v>599</v>
      </c>
      <c r="D30" s="280">
        <f t="shared" si="6"/>
        <v>370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121</v>
      </c>
      <c r="I30" s="280">
        <f t="shared" si="11"/>
        <v>69</v>
      </c>
      <c r="J30" s="280">
        <f t="shared" si="12"/>
        <v>0</v>
      </c>
      <c r="K30" s="280">
        <f t="shared" si="13"/>
        <v>0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180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207</v>
      </c>
      <c r="Y30" s="280">
        <v>0</v>
      </c>
      <c r="Z30" s="280">
        <v>0</v>
      </c>
      <c r="AA30" s="280">
        <v>0</v>
      </c>
      <c r="AB30" s="280">
        <v>27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180</v>
      </c>
      <c r="AK30" s="285" t="s">
        <v>605</v>
      </c>
      <c r="AL30" s="285" t="s">
        <v>605</v>
      </c>
      <c r="AM30" s="280">
        <v>0</v>
      </c>
      <c r="AN30" s="286" t="s">
        <v>605</v>
      </c>
      <c r="AO30" s="280">
        <v>0</v>
      </c>
      <c r="AP30" s="285" t="s">
        <v>605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605</v>
      </c>
      <c r="BE30" s="285" t="s">
        <v>605</v>
      </c>
      <c r="BF30" s="285" t="s">
        <v>605</v>
      </c>
      <c r="BG30" s="285" t="s">
        <v>605</v>
      </c>
      <c r="BH30" s="285" t="s">
        <v>605</v>
      </c>
      <c r="BI30" s="285" t="s">
        <v>605</v>
      </c>
      <c r="BJ30" s="285" t="s">
        <v>605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605</v>
      </c>
      <c r="BY30" s="285" t="s">
        <v>605</v>
      </c>
      <c r="BZ30" s="285" t="s">
        <v>605</v>
      </c>
      <c r="CA30" s="285" t="s">
        <v>605</v>
      </c>
      <c r="CB30" s="285" t="s">
        <v>605</v>
      </c>
      <c r="CC30" s="285" t="s">
        <v>605</v>
      </c>
      <c r="CD30" s="285" t="s">
        <v>605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605</v>
      </c>
      <c r="CS30" s="285" t="s">
        <v>605</v>
      </c>
      <c r="CT30" s="285" t="s">
        <v>605</v>
      </c>
      <c r="CU30" s="285" t="s">
        <v>605</v>
      </c>
      <c r="CV30" s="285" t="s">
        <v>605</v>
      </c>
      <c r="CW30" s="285" t="s">
        <v>605</v>
      </c>
      <c r="CX30" s="285" t="s">
        <v>605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605</v>
      </c>
      <c r="DM30" s="285" t="s">
        <v>605</v>
      </c>
      <c r="DN30" s="280">
        <v>0</v>
      </c>
      <c r="DO30" s="285" t="s">
        <v>605</v>
      </c>
      <c r="DP30" s="285" t="s">
        <v>605</v>
      </c>
      <c r="DQ30" s="285" t="s">
        <v>605</v>
      </c>
      <c r="DR30" s="285" t="s">
        <v>605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605</v>
      </c>
      <c r="EG30" s="280">
        <v>0</v>
      </c>
      <c r="EH30" s="280">
        <v>0</v>
      </c>
      <c r="EI30" s="285" t="s">
        <v>605</v>
      </c>
      <c r="EJ30" s="285" t="s">
        <v>605</v>
      </c>
      <c r="EK30" s="285" t="s">
        <v>605</v>
      </c>
      <c r="EL30" s="280">
        <v>0</v>
      </c>
      <c r="EM30" s="280">
        <v>0</v>
      </c>
      <c r="EN30" s="280">
        <f t="shared" si="32"/>
        <v>163</v>
      </c>
      <c r="EO30" s="280">
        <v>0</v>
      </c>
      <c r="EP30" s="280">
        <v>0</v>
      </c>
      <c r="EQ30" s="280">
        <v>0</v>
      </c>
      <c r="ER30" s="280">
        <v>94</v>
      </c>
      <c r="ES30" s="280">
        <v>69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605</v>
      </c>
      <c r="FA30" s="285" t="s">
        <v>605</v>
      </c>
      <c r="FB30" s="286" t="s">
        <v>605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169</v>
      </c>
      <c r="B31" s="283" t="s">
        <v>572</v>
      </c>
      <c r="C31" s="282" t="s">
        <v>600</v>
      </c>
      <c r="D31" s="280">
        <f t="shared" si="6"/>
        <v>896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221</v>
      </c>
      <c r="I31" s="280">
        <f t="shared" si="11"/>
        <v>117</v>
      </c>
      <c r="J31" s="280">
        <f t="shared" si="12"/>
        <v>34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522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2</v>
      </c>
      <c r="X31" s="280">
        <f t="shared" si="26"/>
        <v>522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522</v>
      </c>
      <c r="AK31" s="285" t="s">
        <v>605</v>
      </c>
      <c r="AL31" s="285" t="s">
        <v>605</v>
      </c>
      <c r="AM31" s="280">
        <v>0</v>
      </c>
      <c r="AN31" s="286" t="s">
        <v>605</v>
      </c>
      <c r="AO31" s="280">
        <v>0</v>
      </c>
      <c r="AP31" s="285" t="s">
        <v>605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605</v>
      </c>
      <c r="BE31" s="285" t="s">
        <v>605</v>
      </c>
      <c r="BF31" s="285" t="s">
        <v>605</v>
      </c>
      <c r="BG31" s="285" t="s">
        <v>605</v>
      </c>
      <c r="BH31" s="285" t="s">
        <v>605</v>
      </c>
      <c r="BI31" s="285" t="s">
        <v>605</v>
      </c>
      <c r="BJ31" s="285" t="s">
        <v>605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605</v>
      </c>
      <c r="BY31" s="285" t="s">
        <v>605</v>
      </c>
      <c r="BZ31" s="285" t="s">
        <v>605</v>
      </c>
      <c r="CA31" s="285" t="s">
        <v>605</v>
      </c>
      <c r="CB31" s="285" t="s">
        <v>605</v>
      </c>
      <c r="CC31" s="285" t="s">
        <v>605</v>
      </c>
      <c r="CD31" s="285" t="s">
        <v>605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605</v>
      </c>
      <c r="CS31" s="285" t="s">
        <v>605</v>
      </c>
      <c r="CT31" s="285" t="s">
        <v>605</v>
      </c>
      <c r="CU31" s="285" t="s">
        <v>605</v>
      </c>
      <c r="CV31" s="285" t="s">
        <v>605</v>
      </c>
      <c r="CW31" s="285" t="s">
        <v>605</v>
      </c>
      <c r="CX31" s="285" t="s">
        <v>605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605</v>
      </c>
      <c r="DM31" s="285" t="s">
        <v>605</v>
      </c>
      <c r="DN31" s="280">
        <v>0</v>
      </c>
      <c r="DO31" s="285" t="s">
        <v>605</v>
      </c>
      <c r="DP31" s="285" t="s">
        <v>605</v>
      </c>
      <c r="DQ31" s="285" t="s">
        <v>605</v>
      </c>
      <c r="DR31" s="285" t="s">
        <v>605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605</v>
      </c>
      <c r="EG31" s="280">
        <v>0</v>
      </c>
      <c r="EH31" s="280">
        <v>0</v>
      </c>
      <c r="EI31" s="285" t="s">
        <v>605</v>
      </c>
      <c r="EJ31" s="285" t="s">
        <v>605</v>
      </c>
      <c r="EK31" s="285" t="s">
        <v>605</v>
      </c>
      <c r="EL31" s="280">
        <v>0</v>
      </c>
      <c r="EM31" s="280">
        <v>0</v>
      </c>
      <c r="EN31" s="280">
        <f t="shared" si="32"/>
        <v>374</v>
      </c>
      <c r="EO31" s="280">
        <v>0</v>
      </c>
      <c r="EP31" s="280">
        <v>0</v>
      </c>
      <c r="EQ31" s="280">
        <v>0</v>
      </c>
      <c r="ER31" s="280">
        <v>221</v>
      </c>
      <c r="ES31" s="280">
        <v>117</v>
      </c>
      <c r="ET31" s="280">
        <v>34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605</v>
      </c>
      <c r="FA31" s="285" t="s">
        <v>605</v>
      </c>
      <c r="FB31" s="286" t="s">
        <v>605</v>
      </c>
      <c r="FC31" s="280">
        <v>0</v>
      </c>
      <c r="FD31" s="280">
        <v>0</v>
      </c>
      <c r="FE31" s="280">
        <v>0</v>
      </c>
      <c r="FF31" s="280">
        <v>0</v>
      </c>
      <c r="FG31" s="280">
        <v>2</v>
      </c>
    </row>
    <row r="32" spans="1:163" ht="12" customHeight="1">
      <c r="A32" s="282" t="s">
        <v>169</v>
      </c>
      <c r="B32" s="283" t="s">
        <v>573</v>
      </c>
      <c r="C32" s="282" t="s">
        <v>601</v>
      </c>
      <c r="D32" s="280">
        <f t="shared" si="6"/>
        <v>181</v>
      </c>
      <c r="E32" s="280">
        <f t="shared" si="7"/>
        <v>94</v>
      </c>
      <c r="F32" s="280">
        <f t="shared" si="8"/>
        <v>1</v>
      </c>
      <c r="G32" s="280">
        <f t="shared" si="9"/>
        <v>1</v>
      </c>
      <c r="H32" s="280">
        <f t="shared" si="10"/>
        <v>59</v>
      </c>
      <c r="I32" s="280">
        <f t="shared" si="11"/>
        <v>15</v>
      </c>
      <c r="J32" s="280">
        <f t="shared" si="12"/>
        <v>6</v>
      </c>
      <c r="K32" s="280">
        <f t="shared" si="13"/>
        <v>0</v>
      </c>
      <c r="L32" s="280">
        <f t="shared" si="14"/>
        <v>0</v>
      </c>
      <c r="M32" s="280">
        <f t="shared" si="15"/>
        <v>5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605</v>
      </c>
      <c r="AL32" s="285" t="s">
        <v>605</v>
      </c>
      <c r="AM32" s="280">
        <v>0</v>
      </c>
      <c r="AN32" s="286" t="s">
        <v>605</v>
      </c>
      <c r="AO32" s="280">
        <v>0</v>
      </c>
      <c r="AP32" s="285" t="s">
        <v>605</v>
      </c>
      <c r="AQ32" s="280">
        <v>0</v>
      </c>
      <c r="AR32" s="280">
        <f t="shared" si="27"/>
        <v>35</v>
      </c>
      <c r="AS32" s="280">
        <v>0</v>
      </c>
      <c r="AT32" s="280">
        <v>0</v>
      </c>
      <c r="AU32" s="280">
        <v>0</v>
      </c>
      <c r="AV32" s="280">
        <v>35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605</v>
      </c>
      <c r="BE32" s="285" t="s">
        <v>605</v>
      </c>
      <c r="BF32" s="285" t="s">
        <v>605</v>
      </c>
      <c r="BG32" s="285" t="s">
        <v>605</v>
      </c>
      <c r="BH32" s="285" t="s">
        <v>605</v>
      </c>
      <c r="BI32" s="285" t="s">
        <v>605</v>
      </c>
      <c r="BJ32" s="285" t="s">
        <v>605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605</v>
      </c>
      <c r="BY32" s="285" t="s">
        <v>605</v>
      </c>
      <c r="BZ32" s="285" t="s">
        <v>605</v>
      </c>
      <c r="CA32" s="285" t="s">
        <v>605</v>
      </c>
      <c r="CB32" s="285" t="s">
        <v>605</v>
      </c>
      <c r="CC32" s="285" t="s">
        <v>605</v>
      </c>
      <c r="CD32" s="285" t="s">
        <v>605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605</v>
      </c>
      <c r="CS32" s="285" t="s">
        <v>605</v>
      </c>
      <c r="CT32" s="285" t="s">
        <v>605</v>
      </c>
      <c r="CU32" s="285" t="s">
        <v>605</v>
      </c>
      <c r="CV32" s="285" t="s">
        <v>605</v>
      </c>
      <c r="CW32" s="285" t="s">
        <v>605</v>
      </c>
      <c r="CX32" s="285" t="s">
        <v>605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605</v>
      </c>
      <c r="DM32" s="285" t="s">
        <v>605</v>
      </c>
      <c r="DN32" s="280">
        <v>0</v>
      </c>
      <c r="DO32" s="285" t="s">
        <v>605</v>
      </c>
      <c r="DP32" s="285" t="s">
        <v>605</v>
      </c>
      <c r="DQ32" s="285" t="s">
        <v>605</v>
      </c>
      <c r="DR32" s="285" t="s">
        <v>605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605</v>
      </c>
      <c r="EG32" s="280">
        <v>0</v>
      </c>
      <c r="EH32" s="280">
        <v>0</v>
      </c>
      <c r="EI32" s="285" t="s">
        <v>605</v>
      </c>
      <c r="EJ32" s="285" t="s">
        <v>605</v>
      </c>
      <c r="EK32" s="285" t="s">
        <v>605</v>
      </c>
      <c r="EL32" s="280">
        <v>0</v>
      </c>
      <c r="EM32" s="280">
        <v>0</v>
      </c>
      <c r="EN32" s="280">
        <f t="shared" si="32"/>
        <v>146</v>
      </c>
      <c r="EO32" s="280">
        <v>94</v>
      </c>
      <c r="EP32" s="280">
        <v>1</v>
      </c>
      <c r="EQ32" s="280">
        <v>1</v>
      </c>
      <c r="ER32" s="280">
        <v>24</v>
      </c>
      <c r="ES32" s="280">
        <v>15</v>
      </c>
      <c r="ET32" s="280">
        <v>6</v>
      </c>
      <c r="EU32" s="280">
        <v>0</v>
      </c>
      <c r="EV32" s="280">
        <v>0</v>
      </c>
      <c r="EW32" s="280">
        <v>5</v>
      </c>
      <c r="EX32" s="280">
        <v>0</v>
      </c>
      <c r="EY32" s="284">
        <v>0</v>
      </c>
      <c r="EZ32" s="285" t="s">
        <v>605</v>
      </c>
      <c r="FA32" s="285" t="s">
        <v>605</v>
      </c>
      <c r="FB32" s="286" t="s">
        <v>605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169</v>
      </c>
      <c r="B33" s="283" t="s">
        <v>574</v>
      </c>
      <c r="C33" s="282" t="s">
        <v>602</v>
      </c>
      <c r="D33" s="280">
        <f t="shared" si="6"/>
        <v>1345</v>
      </c>
      <c r="E33" s="280">
        <f t="shared" si="7"/>
        <v>52</v>
      </c>
      <c r="F33" s="280">
        <f t="shared" si="8"/>
        <v>3</v>
      </c>
      <c r="G33" s="280">
        <f t="shared" si="9"/>
        <v>0</v>
      </c>
      <c r="H33" s="280">
        <f t="shared" si="10"/>
        <v>539</v>
      </c>
      <c r="I33" s="280">
        <f t="shared" si="11"/>
        <v>43</v>
      </c>
      <c r="J33" s="280">
        <f t="shared" si="12"/>
        <v>20</v>
      </c>
      <c r="K33" s="280">
        <f t="shared" si="13"/>
        <v>1</v>
      </c>
      <c r="L33" s="280">
        <f t="shared" si="14"/>
        <v>1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686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788</v>
      </c>
      <c r="Y33" s="280">
        <v>0</v>
      </c>
      <c r="Z33" s="280">
        <v>0</v>
      </c>
      <c r="AA33" s="280">
        <v>0</v>
      </c>
      <c r="AB33" s="280">
        <v>102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686</v>
      </c>
      <c r="AK33" s="285" t="s">
        <v>605</v>
      </c>
      <c r="AL33" s="285" t="s">
        <v>605</v>
      </c>
      <c r="AM33" s="280">
        <v>0</v>
      </c>
      <c r="AN33" s="286" t="s">
        <v>605</v>
      </c>
      <c r="AO33" s="280">
        <v>0</v>
      </c>
      <c r="AP33" s="285" t="s">
        <v>605</v>
      </c>
      <c r="AQ33" s="280">
        <v>0</v>
      </c>
      <c r="AR33" s="280">
        <f t="shared" si="27"/>
        <v>230</v>
      </c>
      <c r="AS33" s="280">
        <v>0</v>
      </c>
      <c r="AT33" s="280">
        <v>0</v>
      </c>
      <c r="AU33" s="280">
        <v>0</v>
      </c>
      <c r="AV33" s="280">
        <v>230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605</v>
      </c>
      <c r="BE33" s="285" t="s">
        <v>605</v>
      </c>
      <c r="BF33" s="285" t="s">
        <v>605</v>
      </c>
      <c r="BG33" s="285" t="s">
        <v>605</v>
      </c>
      <c r="BH33" s="285" t="s">
        <v>605</v>
      </c>
      <c r="BI33" s="285" t="s">
        <v>605</v>
      </c>
      <c r="BJ33" s="285" t="s">
        <v>605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605</v>
      </c>
      <c r="BY33" s="285" t="s">
        <v>605</v>
      </c>
      <c r="BZ33" s="285" t="s">
        <v>605</v>
      </c>
      <c r="CA33" s="285" t="s">
        <v>605</v>
      </c>
      <c r="CB33" s="285" t="s">
        <v>605</v>
      </c>
      <c r="CC33" s="285" t="s">
        <v>605</v>
      </c>
      <c r="CD33" s="285" t="s">
        <v>605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605</v>
      </c>
      <c r="CS33" s="285" t="s">
        <v>605</v>
      </c>
      <c r="CT33" s="285" t="s">
        <v>605</v>
      </c>
      <c r="CU33" s="285" t="s">
        <v>605</v>
      </c>
      <c r="CV33" s="285" t="s">
        <v>605</v>
      </c>
      <c r="CW33" s="285" t="s">
        <v>605</v>
      </c>
      <c r="CX33" s="285" t="s">
        <v>605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605</v>
      </c>
      <c r="DM33" s="285" t="s">
        <v>605</v>
      </c>
      <c r="DN33" s="280">
        <v>0</v>
      </c>
      <c r="DO33" s="285" t="s">
        <v>605</v>
      </c>
      <c r="DP33" s="285" t="s">
        <v>605</v>
      </c>
      <c r="DQ33" s="285" t="s">
        <v>605</v>
      </c>
      <c r="DR33" s="285" t="s">
        <v>605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605</v>
      </c>
      <c r="EG33" s="280">
        <v>0</v>
      </c>
      <c r="EH33" s="280">
        <v>0</v>
      </c>
      <c r="EI33" s="285" t="s">
        <v>605</v>
      </c>
      <c r="EJ33" s="285" t="s">
        <v>605</v>
      </c>
      <c r="EK33" s="285" t="s">
        <v>605</v>
      </c>
      <c r="EL33" s="280">
        <v>0</v>
      </c>
      <c r="EM33" s="280">
        <v>0</v>
      </c>
      <c r="EN33" s="280">
        <f t="shared" si="32"/>
        <v>327</v>
      </c>
      <c r="EO33" s="280">
        <v>52</v>
      </c>
      <c r="EP33" s="280">
        <v>3</v>
      </c>
      <c r="EQ33" s="280">
        <v>0</v>
      </c>
      <c r="ER33" s="280">
        <v>207</v>
      </c>
      <c r="ES33" s="280">
        <v>43</v>
      </c>
      <c r="ET33" s="280">
        <v>20</v>
      </c>
      <c r="EU33" s="280">
        <v>1</v>
      </c>
      <c r="EV33" s="280">
        <v>1</v>
      </c>
      <c r="EW33" s="280">
        <v>0</v>
      </c>
      <c r="EX33" s="280">
        <v>0</v>
      </c>
      <c r="EY33" s="284">
        <v>0</v>
      </c>
      <c r="EZ33" s="285" t="s">
        <v>605</v>
      </c>
      <c r="FA33" s="285" t="s">
        <v>605</v>
      </c>
      <c r="FB33" s="286" t="s">
        <v>605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169</v>
      </c>
      <c r="B34" s="283" t="s">
        <v>575</v>
      </c>
      <c r="C34" s="282" t="s">
        <v>603</v>
      </c>
      <c r="D34" s="280">
        <f t="shared" si="6"/>
        <v>112</v>
      </c>
      <c r="E34" s="280">
        <f t="shared" si="7"/>
        <v>36</v>
      </c>
      <c r="F34" s="280">
        <f t="shared" si="8"/>
        <v>0</v>
      </c>
      <c r="G34" s="280">
        <f t="shared" si="9"/>
        <v>0</v>
      </c>
      <c r="H34" s="280">
        <f t="shared" si="10"/>
        <v>7</v>
      </c>
      <c r="I34" s="280">
        <f t="shared" si="11"/>
        <v>16</v>
      </c>
      <c r="J34" s="280">
        <f t="shared" si="12"/>
        <v>3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50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605</v>
      </c>
      <c r="AL34" s="285" t="s">
        <v>605</v>
      </c>
      <c r="AM34" s="280">
        <v>0</v>
      </c>
      <c r="AN34" s="286" t="s">
        <v>605</v>
      </c>
      <c r="AO34" s="280">
        <v>0</v>
      </c>
      <c r="AP34" s="285" t="s">
        <v>605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605</v>
      </c>
      <c r="BE34" s="285" t="s">
        <v>605</v>
      </c>
      <c r="BF34" s="285" t="s">
        <v>605</v>
      </c>
      <c r="BG34" s="285" t="s">
        <v>605</v>
      </c>
      <c r="BH34" s="285" t="s">
        <v>605</v>
      </c>
      <c r="BI34" s="285" t="s">
        <v>605</v>
      </c>
      <c r="BJ34" s="285" t="s">
        <v>605</v>
      </c>
      <c r="BK34" s="280">
        <v>0</v>
      </c>
      <c r="BL34" s="280">
        <f t="shared" si="28"/>
        <v>50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50</v>
      </c>
      <c r="BW34" s="280">
        <v>0</v>
      </c>
      <c r="BX34" s="285" t="s">
        <v>605</v>
      </c>
      <c r="BY34" s="285" t="s">
        <v>605</v>
      </c>
      <c r="BZ34" s="285" t="s">
        <v>605</v>
      </c>
      <c r="CA34" s="285" t="s">
        <v>605</v>
      </c>
      <c r="CB34" s="285" t="s">
        <v>605</v>
      </c>
      <c r="CC34" s="285" t="s">
        <v>605</v>
      </c>
      <c r="CD34" s="285" t="s">
        <v>605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605</v>
      </c>
      <c r="CS34" s="285" t="s">
        <v>605</v>
      </c>
      <c r="CT34" s="285" t="s">
        <v>605</v>
      </c>
      <c r="CU34" s="285" t="s">
        <v>605</v>
      </c>
      <c r="CV34" s="285" t="s">
        <v>605</v>
      </c>
      <c r="CW34" s="285" t="s">
        <v>605</v>
      </c>
      <c r="CX34" s="285" t="s">
        <v>605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605</v>
      </c>
      <c r="DM34" s="285" t="s">
        <v>605</v>
      </c>
      <c r="DN34" s="280">
        <v>0</v>
      </c>
      <c r="DO34" s="285" t="s">
        <v>605</v>
      </c>
      <c r="DP34" s="285" t="s">
        <v>605</v>
      </c>
      <c r="DQ34" s="285" t="s">
        <v>605</v>
      </c>
      <c r="DR34" s="285" t="s">
        <v>605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605</v>
      </c>
      <c r="EG34" s="280">
        <v>0</v>
      </c>
      <c r="EH34" s="280">
        <v>0</v>
      </c>
      <c r="EI34" s="285" t="s">
        <v>605</v>
      </c>
      <c r="EJ34" s="285" t="s">
        <v>605</v>
      </c>
      <c r="EK34" s="285" t="s">
        <v>605</v>
      </c>
      <c r="EL34" s="280">
        <v>0</v>
      </c>
      <c r="EM34" s="280">
        <v>0</v>
      </c>
      <c r="EN34" s="280">
        <f t="shared" si="32"/>
        <v>62</v>
      </c>
      <c r="EO34" s="280">
        <v>36</v>
      </c>
      <c r="EP34" s="280">
        <v>0</v>
      </c>
      <c r="EQ34" s="280">
        <v>0</v>
      </c>
      <c r="ER34" s="280">
        <v>7</v>
      </c>
      <c r="ES34" s="280">
        <v>16</v>
      </c>
      <c r="ET34" s="280">
        <v>3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605</v>
      </c>
      <c r="FA34" s="285" t="s">
        <v>605</v>
      </c>
      <c r="FB34" s="286" t="s">
        <v>605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169</v>
      </c>
      <c r="B35" s="283" t="s">
        <v>576</v>
      </c>
      <c r="C35" s="282" t="s">
        <v>604</v>
      </c>
      <c r="D35" s="280">
        <f t="shared" si="6"/>
        <v>54</v>
      </c>
      <c r="E35" s="280">
        <f t="shared" si="7"/>
        <v>30</v>
      </c>
      <c r="F35" s="280">
        <f t="shared" si="8"/>
        <v>0</v>
      </c>
      <c r="G35" s="280">
        <f t="shared" si="9"/>
        <v>0</v>
      </c>
      <c r="H35" s="280">
        <f t="shared" si="10"/>
        <v>5</v>
      </c>
      <c r="I35" s="280">
        <f t="shared" si="11"/>
        <v>17</v>
      </c>
      <c r="J35" s="280">
        <f t="shared" si="12"/>
        <v>2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605</v>
      </c>
      <c r="AL35" s="285" t="s">
        <v>605</v>
      </c>
      <c r="AM35" s="280">
        <v>0</v>
      </c>
      <c r="AN35" s="286" t="s">
        <v>605</v>
      </c>
      <c r="AO35" s="280">
        <v>0</v>
      </c>
      <c r="AP35" s="285" t="s">
        <v>605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605</v>
      </c>
      <c r="BE35" s="285" t="s">
        <v>605</v>
      </c>
      <c r="BF35" s="285" t="s">
        <v>605</v>
      </c>
      <c r="BG35" s="285" t="s">
        <v>605</v>
      </c>
      <c r="BH35" s="285" t="s">
        <v>605</v>
      </c>
      <c r="BI35" s="285" t="s">
        <v>605</v>
      </c>
      <c r="BJ35" s="285" t="s">
        <v>605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605</v>
      </c>
      <c r="BY35" s="285" t="s">
        <v>605</v>
      </c>
      <c r="BZ35" s="285" t="s">
        <v>605</v>
      </c>
      <c r="CA35" s="285" t="s">
        <v>605</v>
      </c>
      <c r="CB35" s="285" t="s">
        <v>605</v>
      </c>
      <c r="CC35" s="285" t="s">
        <v>605</v>
      </c>
      <c r="CD35" s="285" t="s">
        <v>605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605</v>
      </c>
      <c r="CS35" s="285" t="s">
        <v>605</v>
      </c>
      <c r="CT35" s="285" t="s">
        <v>605</v>
      </c>
      <c r="CU35" s="285" t="s">
        <v>605</v>
      </c>
      <c r="CV35" s="285" t="s">
        <v>605</v>
      </c>
      <c r="CW35" s="285" t="s">
        <v>605</v>
      </c>
      <c r="CX35" s="285" t="s">
        <v>605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605</v>
      </c>
      <c r="DM35" s="285" t="s">
        <v>605</v>
      </c>
      <c r="DN35" s="280">
        <v>0</v>
      </c>
      <c r="DO35" s="285" t="s">
        <v>605</v>
      </c>
      <c r="DP35" s="285" t="s">
        <v>605</v>
      </c>
      <c r="DQ35" s="285" t="s">
        <v>605</v>
      </c>
      <c r="DR35" s="285" t="s">
        <v>605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605</v>
      </c>
      <c r="EG35" s="280">
        <v>0</v>
      </c>
      <c r="EH35" s="280">
        <v>0</v>
      </c>
      <c r="EI35" s="285" t="s">
        <v>605</v>
      </c>
      <c r="EJ35" s="285" t="s">
        <v>605</v>
      </c>
      <c r="EK35" s="285" t="s">
        <v>605</v>
      </c>
      <c r="EL35" s="280">
        <v>0</v>
      </c>
      <c r="EM35" s="280">
        <v>0</v>
      </c>
      <c r="EN35" s="280">
        <f t="shared" si="32"/>
        <v>54</v>
      </c>
      <c r="EO35" s="280">
        <v>30</v>
      </c>
      <c r="EP35" s="280">
        <v>0</v>
      </c>
      <c r="EQ35" s="280">
        <v>0</v>
      </c>
      <c r="ER35" s="280">
        <v>5</v>
      </c>
      <c r="ES35" s="280">
        <v>17</v>
      </c>
      <c r="ET35" s="280">
        <v>2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605</v>
      </c>
      <c r="FA35" s="285" t="s">
        <v>605</v>
      </c>
      <c r="FB35" s="286" t="s">
        <v>605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607</v>
      </c>
      <c r="B7" s="278" t="s">
        <v>608</v>
      </c>
      <c r="C7" s="279" t="s">
        <v>609</v>
      </c>
      <c r="D7" s="280">
        <f aca="true" t="shared" si="0" ref="D7:AI7">SUM(D8:D35)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SUM(CV8:CV35)</f>
        <v>0</v>
      </c>
      <c r="CW7" s="280">
        <f>SUM(CW8:CW35)</f>
        <v>0</v>
      </c>
      <c r="CX7" s="280">
        <f>SUM(CX8:CX35)</f>
        <v>0</v>
      </c>
      <c r="CY7" s="280">
        <f>SUM(CY8:CY35)</f>
        <v>0</v>
      </c>
    </row>
    <row r="8" spans="1:103" ht="12" customHeight="1">
      <c r="A8" s="287" t="s">
        <v>169</v>
      </c>
      <c r="B8" s="278" t="s">
        <v>549</v>
      </c>
      <c r="C8" s="287" t="s">
        <v>577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169</v>
      </c>
      <c r="B9" s="278" t="s">
        <v>550</v>
      </c>
      <c r="C9" s="287" t="s">
        <v>578</v>
      </c>
      <c r="D9" s="280">
        <f aca="true" t="shared" si="4" ref="D9:D35">SUM(E9,F9,N9,O9)</f>
        <v>0</v>
      </c>
      <c r="E9" s="280">
        <f aca="true" t="shared" si="5" ref="E9:E35">X9</f>
        <v>0</v>
      </c>
      <c r="F9" s="280">
        <f aca="true" t="shared" si="6" ref="F9:F35">SUM(G9:M9)</f>
        <v>0</v>
      </c>
      <c r="G9" s="280">
        <f aca="true" t="shared" si="7" ref="G9:G35">AF9</f>
        <v>0</v>
      </c>
      <c r="H9" s="280">
        <f aca="true" t="shared" si="8" ref="H9:H35">AN9</f>
        <v>0</v>
      </c>
      <c r="I9" s="280">
        <f aca="true" t="shared" si="9" ref="I9:I35">AV9</f>
        <v>0</v>
      </c>
      <c r="J9" s="280">
        <f aca="true" t="shared" si="10" ref="J9:J35">BD9</f>
        <v>0</v>
      </c>
      <c r="K9" s="280">
        <f aca="true" t="shared" si="11" ref="K9:K35">BL9</f>
        <v>0</v>
      </c>
      <c r="L9" s="280">
        <f aca="true" t="shared" si="12" ref="L9:L35">BT9</f>
        <v>0</v>
      </c>
      <c r="M9" s="280">
        <f aca="true" t="shared" si="13" ref="M9:M35">CB9</f>
        <v>0</v>
      </c>
      <c r="N9" s="280">
        <f aca="true" t="shared" si="14" ref="N9:N35">CJ9</f>
        <v>0</v>
      </c>
      <c r="O9" s="280">
        <f aca="true" t="shared" si="15" ref="O9:O35">CR9</f>
        <v>0</v>
      </c>
      <c r="P9" s="280">
        <f aca="true" t="shared" si="16" ref="P9:P35">SUM(Q9:W9)</f>
        <v>0</v>
      </c>
      <c r="Q9" s="280">
        <f aca="true" t="shared" si="17" ref="Q9:Q35">SUM(Y9,AG9,AO9,AW9,BE9,BM9,BU9,CC9,CK9,CS9)</f>
        <v>0</v>
      </c>
      <c r="R9" s="280">
        <f aca="true" t="shared" si="18" ref="R9:R35">SUM(Z9,AH9,AP9,AX9,BF9,BN9,BV9,CD9,CL9,CT9)</f>
        <v>0</v>
      </c>
      <c r="S9" s="280">
        <f aca="true" t="shared" si="19" ref="S9:S35">SUM(AA9,AI9,AQ9,AY9,BG9,BO9,BW9,CE9,CM9,CU9)</f>
        <v>0</v>
      </c>
      <c r="T9" s="280">
        <f aca="true" t="shared" si="20" ref="T9:T35">SUM(AB9,AJ9,AR9,AZ9,BH9,BP9,BX9,CF9,CN9,CV9)</f>
        <v>0</v>
      </c>
      <c r="U9" s="280">
        <f aca="true" t="shared" si="21" ref="U9:U35">SUM(AC9,AK9,AS9,BA9,BI9,BQ9,BY9,CG9,CO9,CW9)</f>
        <v>0</v>
      </c>
      <c r="V9" s="280">
        <f aca="true" t="shared" si="22" ref="V9:V35">SUM(AD9,AL9,AT9,BB9,BJ9,BR9,BZ9,CH9,CP9,CX9)</f>
        <v>0</v>
      </c>
      <c r="W9" s="280">
        <f aca="true" t="shared" si="23" ref="W9:W35">SUM(AE9,AM9,AU9,BC9,BK9,BS9,CA9,CI9,CQ9,CY9)</f>
        <v>0</v>
      </c>
      <c r="X9" s="280">
        <f aca="true" t="shared" si="24" ref="X9:X35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5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5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5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5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5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5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5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5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5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169</v>
      </c>
      <c r="B10" s="278" t="s">
        <v>551</v>
      </c>
      <c r="C10" s="287" t="s">
        <v>579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169</v>
      </c>
      <c r="B11" s="278" t="s">
        <v>552</v>
      </c>
      <c r="C11" s="287" t="s">
        <v>580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169</v>
      </c>
      <c r="B12" s="278" t="s">
        <v>553</v>
      </c>
      <c r="C12" s="287" t="s">
        <v>581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169</v>
      </c>
      <c r="B13" s="278" t="s">
        <v>554</v>
      </c>
      <c r="C13" s="287" t="s">
        <v>582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169</v>
      </c>
      <c r="B14" s="278" t="s">
        <v>555</v>
      </c>
      <c r="C14" s="287" t="s">
        <v>583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169</v>
      </c>
      <c r="B15" s="278" t="s">
        <v>556</v>
      </c>
      <c r="C15" s="287" t="s">
        <v>584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169</v>
      </c>
      <c r="B16" s="278" t="s">
        <v>557</v>
      </c>
      <c r="C16" s="287" t="s">
        <v>585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169</v>
      </c>
      <c r="B17" s="278" t="s">
        <v>558</v>
      </c>
      <c r="C17" s="287" t="s">
        <v>586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169</v>
      </c>
      <c r="B18" s="278" t="s">
        <v>559</v>
      </c>
      <c r="C18" s="287" t="s">
        <v>587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169</v>
      </c>
      <c r="B19" s="278" t="s">
        <v>560</v>
      </c>
      <c r="C19" s="287" t="s">
        <v>588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169</v>
      </c>
      <c r="B20" s="278" t="s">
        <v>561</v>
      </c>
      <c r="C20" s="287" t="s">
        <v>589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169</v>
      </c>
      <c r="B21" s="278" t="s">
        <v>562</v>
      </c>
      <c r="C21" s="287" t="s">
        <v>590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169</v>
      </c>
      <c r="B22" s="278" t="s">
        <v>563</v>
      </c>
      <c r="C22" s="287" t="s">
        <v>591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169</v>
      </c>
      <c r="B23" s="278" t="s">
        <v>564</v>
      </c>
      <c r="C23" s="287" t="s">
        <v>592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169</v>
      </c>
      <c r="B24" s="278" t="s">
        <v>565</v>
      </c>
      <c r="C24" s="287" t="s">
        <v>593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169</v>
      </c>
      <c r="B25" s="278" t="s">
        <v>566</v>
      </c>
      <c r="C25" s="287" t="s">
        <v>594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169</v>
      </c>
      <c r="B26" s="278" t="s">
        <v>567</v>
      </c>
      <c r="C26" s="287" t="s">
        <v>595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169</v>
      </c>
      <c r="B27" s="278" t="s">
        <v>568</v>
      </c>
      <c r="C27" s="287" t="s">
        <v>596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169</v>
      </c>
      <c r="B28" s="278" t="s">
        <v>569</v>
      </c>
      <c r="C28" s="287" t="s">
        <v>597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169</v>
      </c>
      <c r="B29" s="278" t="s">
        <v>570</v>
      </c>
      <c r="C29" s="287" t="s">
        <v>598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169</v>
      </c>
      <c r="B30" s="278" t="s">
        <v>571</v>
      </c>
      <c r="C30" s="287" t="s">
        <v>599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169</v>
      </c>
      <c r="B31" s="278" t="s">
        <v>572</v>
      </c>
      <c r="C31" s="287" t="s">
        <v>600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169</v>
      </c>
      <c r="B32" s="278" t="s">
        <v>573</v>
      </c>
      <c r="C32" s="287" t="s">
        <v>601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169</v>
      </c>
      <c r="B33" s="278" t="s">
        <v>574</v>
      </c>
      <c r="C33" s="287" t="s">
        <v>602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169</v>
      </c>
      <c r="B34" s="278" t="s">
        <v>575</v>
      </c>
      <c r="C34" s="287" t="s">
        <v>603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169</v>
      </c>
      <c r="B35" s="278" t="s">
        <v>576</v>
      </c>
      <c r="C35" s="287" t="s">
        <v>604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610</v>
      </c>
      <c r="E2" s="65" t="s">
        <v>441</v>
      </c>
      <c r="F2" s="65"/>
      <c r="N2" s="26" t="str">
        <f>LEFT(D2,2)</f>
        <v>19</v>
      </c>
      <c r="O2" s="26" t="str">
        <f>IF(N2&gt;0,VLOOKUP(N2,$AD$6:$AE$52,2,FALSE),"-")</f>
        <v>山梨県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870273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870273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50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251280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50</v>
      </c>
      <c r="Z7" s="63"/>
      <c r="AA7" s="63" t="str">
        <f>'ごみ処理概要'!B7</f>
        <v>19000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870323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1261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17209</v>
      </c>
      <c r="Z8" s="63"/>
      <c r="AA8" s="63" t="str">
        <f>'ごみ処理概要'!B8</f>
        <v>19201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17209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19202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169733</v>
      </c>
      <c r="Z10" s="63"/>
      <c r="AA10" s="63" t="str">
        <f>'ごみ処理概要'!B10</f>
        <v>19204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14153</v>
      </c>
      <c r="Z11" s="63"/>
      <c r="AA11" s="63" t="str">
        <f>'ごみ処理概要'!B11</f>
        <v>19205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26780</v>
      </c>
      <c r="Z12" s="63"/>
      <c r="AA12" s="63" t="str">
        <f>'ごみ処理概要'!B12</f>
        <v>19206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169733</v>
      </c>
      <c r="F13" s="68">
        <f t="shared" si="3"/>
        <v>64317</v>
      </c>
      <c r="H13" s="366"/>
      <c r="I13" s="368"/>
      <c r="J13" s="378"/>
      <c r="K13" s="73" t="s">
        <v>92</v>
      </c>
      <c r="L13" s="68">
        <f t="shared" si="1"/>
        <v>694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1647</v>
      </c>
      <c r="Z13" s="63"/>
      <c r="AA13" s="63" t="str">
        <f>'ごみ処理概要'!B13</f>
        <v>19207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14153</v>
      </c>
      <c r="F14" s="68">
        <f t="shared" si="3"/>
        <v>1440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3174</v>
      </c>
      <c r="Z14" s="63"/>
      <c r="AA14" s="63" t="str">
        <f>'ごみ処理概要'!B14</f>
        <v>19208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26780</v>
      </c>
      <c r="F15" s="68">
        <f t="shared" si="3"/>
        <v>2677</v>
      </c>
      <c r="H15" s="366"/>
      <c r="I15" s="37"/>
      <c r="J15" s="38" t="s">
        <v>96</v>
      </c>
      <c r="K15" s="39"/>
      <c r="L15" s="180">
        <f>SUM(L7:L14)</f>
        <v>253235</v>
      </c>
      <c r="M15" s="181" t="s">
        <v>79</v>
      </c>
      <c r="N15" s="182">
        <f>Y59</f>
        <v>22653</v>
      </c>
      <c r="O15" s="183">
        <f>Y67</f>
        <v>6120</v>
      </c>
      <c r="V15" s="63" t="s">
        <v>98</v>
      </c>
      <c r="W15" s="258" t="s">
        <v>126</v>
      </c>
      <c r="X15" s="259" t="s">
        <v>452</v>
      </c>
      <c r="Y15" s="63">
        <f ca="1" t="shared" si="0"/>
        <v>25298</v>
      </c>
      <c r="Z15" s="63"/>
      <c r="AA15" s="63" t="str">
        <f>'ごみ処理概要'!B15</f>
        <v>19209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1647</v>
      </c>
      <c r="F16" s="68">
        <f t="shared" si="3"/>
        <v>31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21752</v>
      </c>
      <c r="M16" s="185">
        <f aca="true" t="shared" si="5" ref="M16:M22">L8</f>
        <v>1261</v>
      </c>
      <c r="N16" s="186">
        <f>Y60</f>
        <v>5062</v>
      </c>
      <c r="O16" s="187">
        <f aca="true" t="shared" si="6" ref="O16:O21">Y68</f>
        <v>8115</v>
      </c>
      <c r="V16" s="63" t="s">
        <v>104</v>
      </c>
      <c r="W16" s="258" t="s">
        <v>125</v>
      </c>
      <c r="X16" s="259" t="s">
        <v>453</v>
      </c>
      <c r="Y16" s="63">
        <f ca="1" t="shared" si="0"/>
        <v>15248</v>
      </c>
      <c r="Z16" s="63"/>
      <c r="AA16" s="63" t="str">
        <f>'ごみ処理概要'!B16</f>
        <v>19210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3174</v>
      </c>
      <c r="F17" s="68">
        <f t="shared" si="3"/>
        <v>137</v>
      </c>
      <c r="H17" s="366"/>
      <c r="I17" s="368"/>
      <c r="J17" s="43" t="s">
        <v>83</v>
      </c>
      <c r="K17" s="44"/>
      <c r="L17" s="68">
        <f t="shared" si="4"/>
        <v>161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161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19211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215487</v>
      </c>
      <c r="F18" s="164">
        <f>SUM(F12:F17)</f>
        <v>68602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169733</v>
      </c>
      <c r="Z18" s="63"/>
      <c r="AA18" s="63" t="str">
        <f>'ごみ処理概要'!B18</f>
        <v>19212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14153</v>
      </c>
      <c r="Z19" s="63"/>
      <c r="AA19" s="63" t="str">
        <f>'ごみ処理概要'!B19</f>
        <v>19213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5516</v>
      </c>
      <c r="F20" s="68">
        <f t="shared" si="9"/>
        <v>13720</v>
      </c>
      <c r="H20" s="366"/>
      <c r="I20" s="368"/>
      <c r="J20" s="43" t="s">
        <v>90</v>
      </c>
      <c r="K20" s="44"/>
      <c r="L20" s="68">
        <f t="shared" si="4"/>
        <v>1805</v>
      </c>
      <c r="M20" s="188">
        <f t="shared" si="5"/>
        <v>0</v>
      </c>
      <c r="N20" s="189">
        <f t="shared" si="7"/>
        <v>0</v>
      </c>
      <c r="O20" s="190">
        <f t="shared" si="6"/>
        <v>960</v>
      </c>
      <c r="V20" s="63" t="s">
        <v>303</v>
      </c>
      <c r="W20" s="258" t="s">
        <v>126</v>
      </c>
      <c r="X20" s="259" t="s">
        <v>457</v>
      </c>
      <c r="Y20" s="63">
        <f ca="1" t="shared" si="0"/>
        <v>26780</v>
      </c>
      <c r="Z20" s="63"/>
      <c r="AA20" s="63" t="str">
        <f>'ごみ処理概要'!B20</f>
        <v>19214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1351</v>
      </c>
      <c r="F21" s="68">
        <f t="shared" si="9"/>
        <v>1011</v>
      </c>
      <c r="H21" s="366"/>
      <c r="I21" s="368"/>
      <c r="J21" s="43" t="s">
        <v>92</v>
      </c>
      <c r="K21" s="44"/>
      <c r="L21" s="68">
        <f t="shared" si="4"/>
        <v>20764</v>
      </c>
      <c r="M21" s="188">
        <f t="shared" si="5"/>
        <v>694</v>
      </c>
      <c r="N21" s="189">
        <f t="shared" si="7"/>
        <v>720</v>
      </c>
      <c r="O21" s="190">
        <f t="shared" si="6"/>
        <v>18515</v>
      </c>
      <c r="V21" s="63" t="s">
        <v>304</v>
      </c>
      <c r="W21" s="258" t="s">
        <v>126</v>
      </c>
      <c r="X21" s="259" t="s">
        <v>458</v>
      </c>
      <c r="Y21" s="63">
        <f ca="1" t="shared" si="0"/>
        <v>1647</v>
      </c>
      <c r="Z21" s="63"/>
      <c r="AA21" s="63" t="str">
        <f>'ごみ処理概要'!B21</f>
        <v>19346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213</v>
      </c>
      <c r="F22" s="68">
        <f t="shared" si="9"/>
        <v>865</v>
      </c>
      <c r="H22" s="366"/>
      <c r="I22" s="368"/>
      <c r="J22" s="46" t="s">
        <v>94</v>
      </c>
      <c r="K22" s="47"/>
      <c r="L22" s="163">
        <f t="shared" si="4"/>
        <v>232</v>
      </c>
      <c r="M22" s="191">
        <f t="shared" si="5"/>
        <v>0</v>
      </c>
      <c r="N22" s="192">
        <f t="shared" si="7"/>
        <v>18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3174</v>
      </c>
      <c r="Z22" s="63"/>
      <c r="AA22" s="63" t="str">
        <f>'ごみ処理概要'!B22</f>
        <v>19361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12</v>
      </c>
      <c r="F23" s="68">
        <f t="shared" si="9"/>
        <v>1</v>
      </c>
      <c r="H23" s="366"/>
      <c r="I23" s="37"/>
      <c r="J23" s="48" t="s">
        <v>96</v>
      </c>
      <c r="K23" s="49"/>
      <c r="L23" s="193">
        <f>SUM(L16:L22)</f>
        <v>44714</v>
      </c>
      <c r="M23" s="194">
        <f>SUM(M16:M22)</f>
        <v>1955</v>
      </c>
      <c r="N23" s="195">
        <f>SUM(N16:N22)</f>
        <v>5800</v>
      </c>
      <c r="O23" s="196">
        <f>SUM(O16:O21)</f>
        <v>27751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19362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2419</v>
      </c>
      <c r="F24" s="68">
        <f t="shared" si="9"/>
        <v>190</v>
      </c>
      <c r="H24" s="50"/>
      <c r="I24" s="51" t="s">
        <v>264</v>
      </c>
      <c r="J24" s="48"/>
      <c r="K24" s="48"/>
      <c r="L24" s="167">
        <f>SUM(L7,L23)</f>
        <v>295994</v>
      </c>
      <c r="M24" s="197">
        <f>M23</f>
        <v>1955</v>
      </c>
      <c r="N24" s="198">
        <f>SUM(N15,N23)</f>
        <v>28453</v>
      </c>
      <c r="O24" s="199">
        <f>SUM(O15,O23)</f>
        <v>33871</v>
      </c>
      <c r="V24" s="63" t="s">
        <v>313</v>
      </c>
      <c r="W24" s="258" t="s">
        <v>126</v>
      </c>
      <c r="X24" s="259" t="s">
        <v>461</v>
      </c>
      <c r="Y24" s="63">
        <f ca="1" t="shared" si="10"/>
        <v>5516</v>
      </c>
      <c r="Z24" s="63"/>
      <c r="AA24" s="63" t="str">
        <f>'ごみ処理概要'!B24</f>
        <v>19364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9511</v>
      </c>
      <c r="F25" s="68">
        <f>SUM(F19:F24)</f>
        <v>15787</v>
      </c>
      <c r="H25" s="52" t="s">
        <v>101</v>
      </c>
      <c r="I25" s="53"/>
      <c r="J25" s="53"/>
      <c r="K25" s="54"/>
      <c r="L25" s="184">
        <f>Y57</f>
        <v>10547</v>
      </c>
      <c r="M25" s="200" t="s">
        <v>79</v>
      </c>
      <c r="N25" s="201" t="s">
        <v>79</v>
      </c>
      <c r="O25" s="187">
        <f>L25</f>
        <v>10547</v>
      </c>
      <c r="V25" s="63" t="s">
        <v>314</v>
      </c>
      <c r="W25" s="258" t="s">
        <v>126</v>
      </c>
      <c r="X25" s="259" t="s">
        <v>462</v>
      </c>
      <c r="Y25" s="63">
        <f ca="1" t="shared" si="10"/>
        <v>1351</v>
      </c>
      <c r="Z25" s="63"/>
      <c r="AA25" s="63" t="str">
        <f>'ごみ処理概要'!B25</f>
        <v>19365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224998</v>
      </c>
      <c r="F26" s="163">
        <f>F18+F25</f>
        <v>84389</v>
      </c>
      <c r="H26" s="55" t="s">
        <v>102</v>
      </c>
      <c r="I26" s="56"/>
      <c r="J26" s="56"/>
      <c r="K26" s="57"/>
      <c r="L26" s="164">
        <f>Y58</f>
        <v>261</v>
      </c>
      <c r="M26" s="202" t="s">
        <v>79</v>
      </c>
      <c r="N26" s="203">
        <f>L26</f>
        <v>261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213</v>
      </c>
      <c r="Z26" s="63"/>
      <c r="AA26" s="63" t="str">
        <f>'ごみ処理概要'!B26</f>
        <v>19366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306802</v>
      </c>
      <c r="M27" s="206">
        <f>SUM(M24:M26)</f>
        <v>1955</v>
      </c>
      <c r="N27" s="207">
        <f>SUM(N24:N26)</f>
        <v>28714</v>
      </c>
      <c r="O27" s="208">
        <f>SUM(O24:O26)</f>
        <v>44418</v>
      </c>
      <c r="V27" s="63" t="s">
        <v>316</v>
      </c>
      <c r="W27" s="258" t="s">
        <v>126</v>
      </c>
      <c r="X27" s="259" t="s">
        <v>464</v>
      </c>
      <c r="Y27" s="63">
        <f ca="1" t="shared" si="10"/>
        <v>12</v>
      </c>
      <c r="Z27" s="63"/>
      <c r="AA27" s="63" t="str">
        <f>'ごみ処理概要'!B27</f>
        <v>19384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2419</v>
      </c>
      <c r="Z28" s="63"/>
      <c r="AA28" s="63" t="str">
        <f>'ごみ処理概要'!B28</f>
        <v>19422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224998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19423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84389</v>
      </c>
      <c r="F30" s="97"/>
      <c r="L30" s="99" t="s">
        <v>327</v>
      </c>
      <c r="M30" s="189">
        <f aca="true" t="shared" si="12" ref="M30:M38">Y74</f>
        <v>8541</v>
      </c>
      <c r="N30" s="189">
        <f>Y92</f>
        <v>13211</v>
      </c>
      <c r="O30" s="190">
        <f aca="true" t="shared" si="13" ref="O30:O38">Y111</f>
        <v>12751</v>
      </c>
      <c r="V30" s="63" t="s">
        <v>307</v>
      </c>
      <c r="W30" s="258" t="s">
        <v>126</v>
      </c>
      <c r="X30" s="259" t="s">
        <v>467</v>
      </c>
      <c r="Y30" s="63">
        <f ca="1" t="shared" si="11"/>
        <v>64317</v>
      </c>
      <c r="Z30" s="63"/>
      <c r="AA30" s="63" t="str">
        <f>'ごみ処理概要'!B30</f>
        <v>19424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15248</v>
      </c>
      <c r="F31" s="97"/>
      <c r="L31" s="99" t="s">
        <v>210</v>
      </c>
      <c r="M31" s="189">
        <f t="shared" si="12"/>
        <v>29</v>
      </c>
      <c r="N31" s="189">
        <f aca="true" t="shared" si="14" ref="N31:N44">Y93</f>
        <v>68</v>
      </c>
      <c r="O31" s="190">
        <f t="shared" si="13"/>
        <v>175</v>
      </c>
      <c r="V31" s="63" t="s">
        <v>308</v>
      </c>
      <c r="W31" s="258" t="s">
        <v>126</v>
      </c>
      <c r="X31" s="259" t="s">
        <v>468</v>
      </c>
      <c r="Y31" s="63">
        <f ca="1" t="shared" si="11"/>
        <v>1440</v>
      </c>
      <c r="Z31" s="63"/>
      <c r="AA31" s="63" t="str">
        <f>'ごみ処理概要'!B31</f>
        <v>19425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324635</v>
      </c>
      <c r="F32" s="97"/>
      <c r="L32" s="99" t="s">
        <v>211</v>
      </c>
      <c r="M32" s="189">
        <f t="shared" si="12"/>
        <v>40</v>
      </c>
      <c r="N32" s="189">
        <f t="shared" si="14"/>
        <v>1067</v>
      </c>
      <c r="O32" s="190">
        <f t="shared" si="13"/>
        <v>83</v>
      </c>
      <c r="V32" s="63" t="s">
        <v>309</v>
      </c>
      <c r="W32" s="258" t="s">
        <v>126</v>
      </c>
      <c r="X32" s="259" t="s">
        <v>469</v>
      </c>
      <c r="Y32" s="63">
        <f ca="1" t="shared" si="11"/>
        <v>2677</v>
      </c>
      <c r="Z32" s="63"/>
      <c r="AA32" s="63" t="str">
        <f>'ごみ処理概要'!B32</f>
        <v>19429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393</v>
      </c>
      <c r="N33" s="189">
        <f t="shared" si="14"/>
        <v>8125</v>
      </c>
      <c r="O33" s="190">
        <f t="shared" si="13"/>
        <v>645</v>
      </c>
      <c r="V33" s="63" t="s">
        <v>310</v>
      </c>
      <c r="W33" s="258" t="s">
        <v>126</v>
      </c>
      <c r="X33" s="259" t="s">
        <v>470</v>
      </c>
      <c r="Y33" s="63">
        <f ca="1" t="shared" si="11"/>
        <v>31</v>
      </c>
      <c r="Z33" s="63"/>
      <c r="AA33" s="63" t="str">
        <f>'ごみ処理概要'!B33</f>
        <v>19430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805</v>
      </c>
      <c r="N34" s="189">
        <f t="shared" si="14"/>
        <v>3490</v>
      </c>
      <c r="O34" s="190">
        <f t="shared" si="13"/>
        <v>1018</v>
      </c>
      <c r="V34" s="63" t="s">
        <v>311</v>
      </c>
      <c r="W34" s="258" t="s">
        <v>126</v>
      </c>
      <c r="X34" s="259" t="s">
        <v>471</v>
      </c>
      <c r="Y34" s="63">
        <f ca="1" t="shared" si="11"/>
        <v>137</v>
      </c>
      <c r="Z34" s="63"/>
      <c r="AA34" s="63" t="str">
        <f>'ごみ処理概要'!B34</f>
        <v>19442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303</v>
      </c>
      <c r="N35" s="189">
        <f t="shared" si="14"/>
        <v>794</v>
      </c>
      <c r="O35" s="190">
        <f t="shared" si="13"/>
        <v>315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19443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収集ごみ（混合ごみ＋可燃ごみ＋不燃ごみ＋資源ごみ＋粗大ごみ＋その他）＝284,089t/年</v>
      </c>
      <c r="L36" s="99" t="s">
        <v>214</v>
      </c>
      <c r="M36" s="189">
        <f t="shared" si="12"/>
        <v>7</v>
      </c>
      <c r="N36" s="189">
        <f t="shared" si="14"/>
        <v>24</v>
      </c>
      <c r="O36" s="190">
        <f t="shared" si="13"/>
        <v>8</v>
      </c>
      <c r="V36" s="63" t="s">
        <v>319</v>
      </c>
      <c r="W36" s="258" t="s">
        <v>126</v>
      </c>
      <c r="X36" s="259" t="s">
        <v>473</v>
      </c>
      <c r="Y36" s="63">
        <f ca="1" t="shared" si="15"/>
        <v>13720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計画収集量（収集ごみ＋直接搬入ごみ）＝309,387t/年</v>
      </c>
      <c r="L37" s="99" t="s">
        <v>328</v>
      </c>
      <c r="M37" s="189">
        <f t="shared" si="12"/>
        <v>352</v>
      </c>
      <c r="N37" s="189">
        <f t="shared" si="14"/>
        <v>651</v>
      </c>
      <c r="O37" s="190">
        <f t="shared" si="13"/>
        <v>39</v>
      </c>
      <c r="V37" s="63" t="s">
        <v>320</v>
      </c>
      <c r="W37" s="258" t="s">
        <v>126</v>
      </c>
      <c r="X37" s="259" t="s">
        <v>474</v>
      </c>
      <c r="Y37" s="63">
        <f ca="1" t="shared" si="15"/>
        <v>1011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ごみ総排出量（計画収集量＋集団回収量）＝324,635t/年</v>
      </c>
      <c r="L38" s="99" t="s">
        <v>216</v>
      </c>
      <c r="M38" s="189">
        <f t="shared" si="12"/>
        <v>45</v>
      </c>
      <c r="N38" s="189">
        <f t="shared" si="14"/>
        <v>66</v>
      </c>
      <c r="O38" s="190">
        <f t="shared" si="13"/>
        <v>193</v>
      </c>
      <c r="V38" s="63" t="s">
        <v>321</v>
      </c>
      <c r="W38" s="258" t="s">
        <v>126</v>
      </c>
      <c r="X38" s="259" t="s">
        <v>475</v>
      </c>
      <c r="Y38" s="63">
        <f ca="1" t="shared" si="15"/>
        <v>865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ごみ処理量（直接最終処分量＋直接焼却量＋焼却以外の中間処理量＋直接資源化量）＝306,802t/年</v>
      </c>
      <c r="L39" s="99" t="s">
        <v>217</v>
      </c>
      <c r="M39" s="189"/>
      <c r="N39" s="189">
        <f t="shared" si="14"/>
        <v>64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１人１日あたりごみ排出量（ごみ総排出量/総人口）＝1,022g/人日</v>
      </c>
      <c r="L40" s="99" t="s">
        <v>218</v>
      </c>
      <c r="M40" s="189"/>
      <c r="N40" s="189">
        <f t="shared" si="14"/>
        <v>14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190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リサイクル率（[資源化量合計＋集団回収量]/[ごみ処理量＋集団回収量]）＝18.53％</v>
      </c>
      <c r="L41" s="99" t="s">
        <v>219</v>
      </c>
      <c r="M41" s="189"/>
      <c r="N41" s="189">
        <f t="shared" si="14"/>
        <v>4824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中間処理による減量化量（施設処理量-施設処理後資源化量-施設処理後残渣処分量）＝233,670t/年</v>
      </c>
      <c r="L42" s="99" t="s">
        <v>378</v>
      </c>
      <c r="M42" s="189"/>
      <c r="N42" s="189">
        <f t="shared" si="14"/>
        <v>955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251280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1261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7</v>
      </c>
      <c r="N47" s="189">
        <f>Y109</f>
        <v>13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25</v>
      </c>
      <c r="N48" s="189">
        <f>Y110</f>
        <v>505</v>
      </c>
      <c r="O48" s="209">
        <f>Y128</f>
        <v>21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694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10547</v>
      </c>
      <c r="N49" s="198">
        <f>SUM(N30:N48)</f>
        <v>33871</v>
      </c>
      <c r="O49" s="199">
        <f>SUM(O30:O48)</f>
        <v>15248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21752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161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1805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20764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232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10547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261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22653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5062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720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18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6120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8115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161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960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18515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8541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29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40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393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805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303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7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352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45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7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25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13211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68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1067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8125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3490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794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24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651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66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64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14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4824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955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13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505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12751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175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83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645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1018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315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8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39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193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21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15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261</v>
      </c>
      <c r="H5" s="108"/>
      <c r="I5" s="109"/>
      <c r="L5" s="109"/>
      <c r="M5" s="109"/>
      <c r="O5" s="113" t="s">
        <v>338</v>
      </c>
      <c r="P5" s="114">
        <f>'ごみ集計結果'!N27</f>
        <v>28714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22653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251280</v>
      </c>
      <c r="H8" s="113" t="s">
        <v>341</v>
      </c>
      <c r="I8" s="114">
        <f>'ごみ集計結果'!L15</f>
        <v>253235</v>
      </c>
      <c r="K8" s="120" t="s">
        <v>110</v>
      </c>
      <c r="L8" s="121" t="s">
        <v>342</v>
      </c>
      <c r="M8" s="122">
        <f>'ごみ集計結果'!O15</f>
        <v>6120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1955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5800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234050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1261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21752</v>
      </c>
      <c r="K13" s="129" t="s">
        <v>112</v>
      </c>
      <c r="L13" s="130" t="s">
        <v>346</v>
      </c>
      <c r="M13" s="131">
        <f>'ごみ集計結果'!N16</f>
        <v>5062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15593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8115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29457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694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20764</v>
      </c>
      <c r="K17" s="129" t="s">
        <v>112</v>
      </c>
      <c r="L17" s="130" t="s">
        <v>369</v>
      </c>
      <c r="M17" s="131">
        <f>'ごみ集計結果'!N21</f>
        <v>720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1678</v>
      </c>
      <c r="H18" s="108"/>
      <c r="I18" s="115"/>
      <c r="K18" s="132" t="s">
        <v>110</v>
      </c>
      <c r="L18" s="133" t="s">
        <v>370</v>
      </c>
      <c r="M18" s="114">
        <f>'ごみ集計結果'!O21</f>
        <v>18515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3311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44714</v>
      </c>
      <c r="H21" s="113" t="s">
        <v>349</v>
      </c>
      <c r="I21" s="114">
        <f>'ごみ集計結果'!L17</f>
        <v>161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25298</v>
      </c>
      <c r="F22" s="115"/>
      <c r="K22" s="132" t="s">
        <v>110</v>
      </c>
      <c r="L22" s="133" t="s">
        <v>351</v>
      </c>
      <c r="M22" s="114">
        <f>'ごみ集計結果'!O17</f>
        <v>161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15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15248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1805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960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232</v>
      </c>
      <c r="K37" s="132" t="s">
        <v>112</v>
      </c>
      <c r="L37" s="133" t="s">
        <v>366</v>
      </c>
      <c r="M37" s="122">
        <f>'ごみ集計結果'!N22</f>
        <v>18</v>
      </c>
      <c r="O37" s="394">
        <f>'ごみ集計結果'!O24</f>
        <v>33871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870273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50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870323</v>
      </c>
      <c r="E40" s="113" t="s">
        <v>371</v>
      </c>
      <c r="F40" s="114">
        <f>'ごみ集計結果'!L25</f>
        <v>10547</v>
      </c>
      <c r="H40" s="108"/>
      <c r="I40" s="109"/>
      <c r="L40" s="109"/>
      <c r="M40" s="109"/>
      <c r="O40" s="113"/>
      <c r="P40" s="114">
        <f>'ごみ集計結果'!O27</f>
        <v>44418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2010-04-14T07:40:46Z</dcterms:modified>
  <cp:category/>
  <cp:version/>
  <cp:contentType/>
  <cp:contentStatus/>
</cp:coreProperties>
</file>