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<sst xmlns="http://schemas.openxmlformats.org/spreadsheetml/2006/main" count="756" uniqueCount="339">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</sst>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7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194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69</v>
      </c>
      <c r="B2" s="112" t="s">
        <v>264</v>
      </c>
      <c r="C2" s="114" t="s">
        <v>265</v>
      </c>
      <c r="D2" s="6" t="s">
        <v>70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199</v>
      </c>
      <c r="S2" s="116" t="s">
        <v>71</v>
      </c>
      <c r="T2" s="106"/>
      <c r="U2" s="106"/>
      <c r="V2" s="107"/>
      <c r="W2" s="122" t="s">
        <v>72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73</v>
      </c>
      <c r="F3" s="7"/>
      <c r="G3" s="7"/>
      <c r="H3" s="11"/>
      <c r="I3" s="10" t="s">
        <v>266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74</v>
      </c>
      <c r="F4" s="118" t="s">
        <v>267</v>
      </c>
      <c r="G4" s="118" t="s">
        <v>268</v>
      </c>
      <c r="H4" s="118" t="s">
        <v>269</v>
      </c>
      <c r="I4" s="12" t="s">
        <v>74</v>
      </c>
      <c r="J4" s="118" t="s">
        <v>270</v>
      </c>
      <c r="K4" s="118" t="s">
        <v>271</v>
      </c>
      <c r="L4" s="118" t="s">
        <v>272</v>
      </c>
      <c r="M4" s="118" t="s">
        <v>273</v>
      </c>
      <c r="N4" s="118" t="s">
        <v>274</v>
      </c>
      <c r="O4" s="123" t="s">
        <v>275</v>
      </c>
      <c r="P4" s="13"/>
      <c r="Q4" s="118" t="s">
        <v>276</v>
      </c>
      <c r="R4" s="41"/>
      <c r="S4" s="118" t="s">
        <v>75</v>
      </c>
      <c r="T4" s="118" t="s">
        <v>76</v>
      </c>
      <c r="U4" s="120" t="s">
        <v>77</v>
      </c>
      <c r="V4" s="120" t="s">
        <v>78</v>
      </c>
      <c r="W4" s="118" t="s">
        <v>75</v>
      </c>
      <c r="X4" s="118" t="s">
        <v>76</v>
      </c>
      <c r="Y4" s="120" t="s">
        <v>77</v>
      </c>
      <c r="Z4" s="120" t="s">
        <v>78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79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80</v>
      </c>
      <c r="E6" s="37" t="s">
        <v>80</v>
      </c>
      <c r="F6" s="14" t="s">
        <v>277</v>
      </c>
      <c r="G6" s="37" t="s">
        <v>80</v>
      </c>
      <c r="H6" s="37" t="s">
        <v>80</v>
      </c>
      <c r="I6" s="37" t="s">
        <v>80</v>
      </c>
      <c r="J6" s="14" t="s">
        <v>277</v>
      </c>
      <c r="K6" s="37" t="s">
        <v>80</v>
      </c>
      <c r="L6" s="14" t="s">
        <v>277</v>
      </c>
      <c r="M6" s="37" t="s">
        <v>80</v>
      </c>
      <c r="N6" s="14" t="s">
        <v>277</v>
      </c>
      <c r="O6" s="37" t="s">
        <v>80</v>
      </c>
      <c r="P6" s="37" t="s">
        <v>80</v>
      </c>
      <c r="Q6" s="14" t="s">
        <v>277</v>
      </c>
      <c r="R6" s="43" t="s">
        <v>200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155</v>
      </c>
      <c r="B7" s="174" t="s">
        <v>0</v>
      </c>
      <c r="C7" s="173" t="s">
        <v>337</v>
      </c>
      <c r="D7" s="99">
        <f>SUM(D8:D300)</f>
        <v>790763</v>
      </c>
      <c r="E7" s="99">
        <f>SUM(E8:E300)</f>
        <v>234588</v>
      </c>
      <c r="F7" s="96">
        <f>IF(D7&gt;0,E7/D7*100,0)</f>
        <v>29.666031415228076</v>
      </c>
      <c r="G7" s="99">
        <f>SUM(G8:G300)</f>
        <v>229998</v>
      </c>
      <c r="H7" s="99">
        <f>SUM(H8:H300)</f>
        <v>4590</v>
      </c>
      <c r="I7" s="99">
        <f>SUM(I8:I300)</f>
        <v>556175</v>
      </c>
      <c r="J7" s="96">
        <f>IF($D7&gt;0,I7/$D7*100,0)</f>
        <v>70.33396858477192</v>
      </c>
      <c r="K7" s="99">
        <f>SUM(K8:K300)</f>
        <v>185706</v>
      </c>
      <c r="L7" s="96">
        <f>IF($D7&gt;0,K7/$D7*100,0)</f>
        <v>23.484406832388466</v>
      </c>
      <c r="M7" s="99">
        <f>SUM(M8:M300)</f>
        <v>7528</v>
      </c>
      <c r="N7" s="96">
        <f>IF($D7&gt;0,M7/$D7*100,0)</f>
        <v>0.9519919369014483</v>
      </c>
      <c r="O7" s="99">
        <f>SUM(O8:O300)</f>
        <v>362941</v>
      </c>
      <c r="P7" s="99">
        <f>SUM(P8:P300)</f>
        <v>208993</v>
      </c>
      <c r="Q7" s="96">
        <f>IF($D7&gt;0,O7/$D7*100,0)</f>
        <v>45.89756981548201</v>
      </c>
      <c r="R7" s="99">
        <f>SUM(R8:R300)</f>
        <v>3222</v>
      </c>
      <c r="S7" s="175">
        <f>COUNTIF(S8:S300,"○")</f>
        <v>31</v>
      </c>
      <c r="T7" s="175">
        <f>COUNTIF(T8:T300,"○")</f>
        <v>1</v>
      </c>
      <c r="U7" s="175">
        <f>COUNTIF(U8:U300,"○")</f>
        <v>0</v>
      </c>
      <c r="V7" s="175">
        <f>COUNTIF(V8:V300,"○")</f>
        <v>2</v>
      </c>
      <c r="W7" s="175">
        <f>COUNTIF(W8:W300,"○")</f>
        <v>30</v>
      </c>
      <c r="X7" s="175">
        <f>COUNTIF(X8:X300,"○")</f>
        <v>1</v>
      </c>
      <c r="Y7" s="175">
        <f>COUNTIF(Y8:Y300,"○")</f>
        <v>0</v>
      </c>
      <c r="Z7" s="175">
        <f>COUNTIF(Z8:Z300,"○")</f>
        <v>3</v>
      </c>
    </row>
    <row r="8" spans="1:26" s="92" customFormat="1" ht="11.25">
      <c r="A8" s="94" t="s">
        <v>155</v>
      </c>
      <c r="B8" s="95" t="s">
        <v>1</v>
      </c>
      <c r="C8" s="94" t="s">
        <v>2</v>
      </c>
      <c r="D8" s="93">
        <v>343265</v>
      </c>
      <c r="E8" s="93">
        <v>42742</v>
      </c>
      <c r="F8" s="97">
        <f aca="true" t="shared" si="0" ref="F7:F41">IF(D8&gt;0,E8/D8*100,0)</f>
        <v>12.451604445544987</v>
      </c>
      <c r="G8" s="93">
        <v>41542</v>
      </c>
      <c r="H8" s="93">
        <v>1200</v>
      </c>
      <c r="I8" s="93">
        <v>300523</v>
      </c>
      <c r="J8" s="97">
        <f aca="true" t="shared" si="1" ref="J7:J41">IF($D8&gt;0,I8/$D8*100,0)</f>
        <v>87.54839555445501</v>
      </c>
      <c r="K8" s="93">
        <v>132625</v>
      </c>
      <c r="L8" s="97">
        <f aca="true" t="shared" si="2" ref="L7:L41">IF($D8&gt;0,K8/$D8*100,0)</f>
        <v>38.63633053180487</v>
      </c>
      <c r="M8" s="93">
        <v>7528</v>
      </c>
      <c r="N8" s="97">
        <f aca="true" t="shared" si="3" ref="N7:N41">IF($D8&gt;0,M8/$D8*100,0)</f>
        <v>2.1930578416092525</v>
      </c>
      <c r="O8" s="93">
        <v>160370</v>
      </c>
      <c r="P8" s="93">
        <v>81308</v>
      </c>
      <c r="Q8" s="97">
        <f aca="true" t="shared" si="4" ref="Q7:Q41">IF($D8&gt;0,O8/$D8*100,0)</f>
        <v>46.71900718104089</v>
      </c>
      <c r="R8" s="93">
        <v>1508</v>
      </c>
      <c r="S8" s="94"/>
      <c r="T8" s="94" t="s">
        <v>338</v>
      </c>
      <c r="U8" s="94"/>
      <c r="V8" s="94"/>
      <c r="W8" s="94"/>
      <c r="X8" s="94"/>
      <c r="Y8" s="94"/>
      <c r="Z8" s="94" t="s">
        <v>338</v>
      </c>
    </row>
    <row r="9" spans="1:26" s="92" customFormat="1" ht="11.25">
      <c r="A9" s="94" t="s">
        <v>155</v>
      </c>
      <c r="B9" s="95" t="s">
        <v>3</v>
      </c>
      <c r="C9" s="94" t="s">
        <v>4</v>
      </c>
      <c r="D9" s="93">
        <v>17854</v>
      </c>
      <c r="E9" s="93">
        <v>9493</v>
      </c>
      <c r="F9" s="97">
        <f t="shared" si="0"/>
        <v>53.17015794779881</v>
      </c>
      <c r="G9" s="93">
        <v>9250</v>
      </c>
      <c r="H9" s="93">
        <v>243</v>
      </c>
      <c r="I9" s="93">
        <v>8361</v>
      </c>
      <c r="J9" s="97">
        <f t="shared" si="1"/>
        <v>46.82984205220119</v>
      </c>
      <c r="K9" s="93">
        <v>0</v>
      </c>
      <c r="L9" s="97">
        <f t="shared" si="2"/>
        <v>0</v>
      </c>
      <c r="M9" s="93">
        <v>0</v>
      </c>
      <c r="N9" s="97">
        <f t="shared" si="3"/>
        <v>0</v>
      </c>
      <c r="O9" s="93">
        <v>8361</v>
      </c>
      <c r="P9" s="93">
        <v>3912</v>
      </c>
      <c r="Q9" s="97">
        <f t="shared" si="4"/>
        <v>46.82984205220119</v>
      </c>
      <c r="R9" s="93">
        <v>0</v>
      </c>
      <c r="S9" s="94" t="s">
        <v>338</v>
      </c>
      <c r="T9" s="94"/>
      <c r="U9" s="94"/>
      <c r="V9" s="94"/>
      <c r="W9" s="94" t="s">
        <v>338</v>
      </c>
      <c r="X9" s="94"/>
      <c r="Y9" s="94"/>
      <c r="Z9" s="94"/>
    </row>
    <row r="10" spans="1:26" s="92" customFormat="1" ht="11.25">
      <c r="A10" s="94" t="s">
        <v>155</v>
      </c>
      <c r="B10" s="95" t="s">
        <v>5</v>
      </c>
      <c r="C10" s="94" t="s">
        <v>6</v>
      </c>
      <c r="D10" s="93">
        <v>20703</v>
      </c>
      <c r="E10" s="93">
        <v>11191</v>
      </c>
      <c r="F10" s="97">
        <f t="shared" si="0"/>
        <v>54.05496787905134</v>
      </c>
      <c r="G10" s="93">
        <v>11191</v>
      </c>
      <c r="H10" s="93">
        <v>0</v>
      </c>
      <c r="I10" s="93">
        <v>9512</v>
      </c>
      <c r="J10" s="97">
        <f t="shared" si="1"/>
        <v>45.94503212094865</v>
      </c>
      <c r="K10" s="93">
        <v>3867</v>
      </c>
      <c r="L10" s="97">
        <f t="shared" si="2"/>
        <v>18.67845239820316</v>
      </c>
      <c r="M10" s="93">
        <v>0</v>
      </c>
      <c r="N10" s="97">
        <f t="shared" si="3"/>
        <v>0</v>
      </c>
      <c r="O10" s="93">
        <v>5645</v>
      </c>
      <c r="P10" s="93">
        <v>4100</v>
      </c>
      <c r="Q10" s="97">
        <f t="shared" si="4"/>
        <v>27.266579722745494</v>
      </c>
      <c r="R10" s="93">
        <v>46</v>
      </c>
      <c r="S10" s="94" t="s">
        <v>338</v>
      </c>
      <c r="T10" s="94"/>
      <c r="U10" s="94"/>
      <c r="V10" s="94"/>
      <c r="W10" s="94" t="s">
        <v>338</v>
      </c>
      <c r="X10" s="94"/>
      <c r="Y10" s="94"/>
      <c r="Z10" s="94"/>
    </row>
    <row r="11" spans="1:26" s="92" customFormat="1" ht="11.25">
      <c r="A11" s="94" t="s">
        <v>155</v>
      </c>
      <c r="B11" s="95" t="s">
        <v>7</v>
      </c>
      <c r="C11" s="94" t="s">
        <v>8</v>
      </c>
      <c r="D11" s="93">
        <v>50471</v>
      </c>
      <c r="E11" s="93">
        <v>11289</v>
      </c>
      <c r="F11" s="97">
        <f t="shared" si="0"/>
        <v>22.367300033682707</v>
      </c>
      <c r="G11" s="93">
        <v>11131</v>
      </c>
      <c r="H11" s="93">
        <v>158</v>
      </c>
      <c r="I11" s="93">
        <v>39182</v>
      </c>
      <c r="J11" s="97">
        <f t="shared" si="1"/>
        <v>77.63269996631729</v>
      </c>
      <c r="K11" s="93">
        <v>14142</v>
      </c>
      <c r="L11" s="97">
        <f t="shared" si="2"/>
        <v>28.020051118464067</v>
      </c>
      <c r="M11" s="93">
        <v>0</v>
      </c>
      <c r="N11" s="97">
        <f t="shared" si="3"/>
        <v>0</v>
      </c>
      <c r="O11" s="93">
        <v>25040</v>
      </c>
      <c r="P11" s="93">
        <v>15417</v>
      </c>
      <c r="Q11" s="97">
        <f t="shared" si="4"/>
        <v>49.61264884785322</v>
      </c>
      <c r="R11" s="93">
        <v>0</v>
      </c>
      <c r="S11" s="94" t="s">
        <v>338</v>
      </c>
      <c r="T11" s="94"/>
      <c r="U11" s="94"/>
      <c r="V11" s="94"/>
      <c r="W11" s="94" t="s">
        <v>338</v>
      </c>
      <c r="X11" s="94"/>
      <c r="Y11" s="94"/>
      <c r="Z11" s="94"/>
    </row>
    <row r="12" spans="1:26" s="92" customFormat="1" ht="11.25">
      <c r="A12" s="94" t="s">
        <v>155</v>
      </c>
      <c r="B12" s="95" t="s">
        <v>9</v>
      </c>
      <c r="C12" s="94" t="s">
        <v>10</v>
      </c>
      <c r="D12" s="93">
        <v>29795</v>
      </c>
      <c r="E12" s="93">
        <v>11721</v>
      </c>
      <c r="F12" s="97">
        <f t="shared" si="0"/>
        <v>39.33881523745595</v>
      </c>
      <c r="G12" s="93">
        <v>11721</v>
      </c>
      <c r="H12" s="93">
        <v>0</v>
      </c>
      <c r="I12" s="93">
        <v>18074</v>
      </c>
      <c r="J12" s="97">
        <f t="shared" si="1"/>
        <v>60.66118476254405</v>
      </c>
      <c r="K12" s="93">
        <v>0</v>
      </c>
      <c r="L12" s="97">
        <f t="shared" si="2"/>
        <v>0</v>
      </c>
      <c r="M12" s="93">
        <v>0</v>
      </c>
      <c r="N12" s="97">
        <f t="shared" si="3"/>
        <v>0</v>
      </c>
      <c r="O12" s="93">
        <v>18074</v>
      </c>
      <c r="P12" s="93">
        <v>5850</v>
      </c>
      <c r="Q12" s="97">
        <f t="shared" si="4"/>
        <v>60.66118476254405</v>
      </c>
      <c r="R12" s="93">
        <v>61</v>
      </c>
      <c r="S12" s="94" t="s">
        <v>338</v>
      </c>
      <c r="T12" s="94"/>
      <c r="U12" s="94"/>
      <c r="V12" s="94"/>
      <c r="W12" s="94" t="s">
        <v>338</v>
      </c>
      <c r="X12" s="94"/>
      <c r="Y12" s="94"/>
      <c r="Z12" s="94"/>
    </row>
    <row r="13" spans="1:26" s="92" customFormat="1" ht="11.25">
      <c r="A13" s="94" t="s">
        <v>155</v>
      </c>
      <c r="B13" s="95" t="s">
        <v>11</v>
      </c>
      <c r="C13" s="94" t="s">
        <v>12</v>
      </c>
      <c r="D13" s="93">
        <v>25834</v>
      </c>
      <c r="E13" s="93">
        <v>5488</v>
      </c>
      <c r="F13" s="97">
        <f t="shared" si="0"/>
        <v>21.243322752961213</v>
      </c>
      <c r="G13" s="93">
        <v>5488</v>
      </c>
      <c r="H13" s="93">
        <v>0</v>
      </c>
      <c r="I13" s="93">
        <v>20346</v>
      </c>
      <c r="J13" s="97">
        <f t="shared" si="1"/>
        <v>78.75667724703878</v>
      </c>
      <c r="K13" s="93">
        <v>1074</v>
      </c>
      <c r="L13" s="97">
        <f t="shared" si="2"/>
        <v>4.157312069365951</v>
      </c>
      <c r="M13" s="93">
        <v>0</v>
      </c>
      <c r="N13" s="97">
        <f t="shared" si="3"/>
        <v>0</v>
      </c>
      <c r="O13" s="93">
        <v>19272</v>
      </c>
      <c r="P13" s="93">
        <v>7136</v>
      </c>
      <c r="Q13" s="97">
        <f t="shared" si="4"/>
        <v>74.59936517767284</v>
      </c>
      <c r="R13" s="93">
        <v>363</v>
      </c>
      <c r="S13" s="94" t="s">
        <v>338</v>
      </c>
      <c r="T13" s="94"/>
      <c r="U13" s="94"/>
      <c r="V13" s="94"/>
      <c r="W13" s="94" t="s">
        <v>338</v>
      </c>
      <c r="X13" s="94"/>
      <c r="Y13" s="94"/>
      <c r="Z13" s="94"/>
    </row>
    <row r="14" spans="1:26" s="92" customFormat="1" ht="11.25">
      <c r="A14" s="94" t="s">
        <v>155</v>
      </c>
      <c r="B14" s="95" t="s">
        <v>13</v>
      </c>
      <c r="C14" s="94" t="s">
        <v>14</v>
      </c>
      <c r="D14" s="93">
        <v>23859</v>
      </c>
      <c r="E14" s="93">
        <v>9753</v>
      </c>
      <c r="F14" s="97">
        <f t="shared" si="0"/>
        <v>40.877656230353324</v>
      </c>
      <c r="G14" s="93">
        <v>9436</v>
      </c>
      <c r="H14" s="93">
        <v>317</v>
      </c>
      <c r="I14" s="93">
        <v>14106</v>
      </c>
      <c r="J14" s="97">
        <f t="shared" si="1"/>
        <v>59.122343769646676</v>
      </c>
      <c r="K14" s="93">
        <v>2279</v>
      </c>
      <c r="L14" s="97">
        <f t="shared" si="2"/>
        <v>9.551951045726979</v>
      </c>
      <c r="M14" s="93">
        <v>0</v>
      </c>
      <c r="N14" s="97">
        <f t="shared" si="3"/>
        <v>0</v>
      </c>
      <c r="O14" s="93">
        <v>11827</v>
      </c>
      <c r="P14" s="93">
        <v>7430</v>
      </c>
      <c r="Q14" s="97">
        <f t="shared" si="4"/>
        <v>49.570392723919696</v>
      </c>
      <c r="R14" s="93">
        <v>88</v>
      </c>
      <c r="S14" s="94" t="s">
        <v>338</v>
      </c>
      <c r="T14" s="94"/>
      <c r="U14" s="94"/>
      <c r="V14" s="94"/>
      <c r="W14" s="94" t="s">
        <v>338</v>
      </c>
      <c r="X14" s="94"/>
      <c r="Y14" s="94"/>
      <c r="Z14" s="94"/>
    </row>
    <row r="15" spans="1:26" s="92" customFormat="1" ht="11.25">
      <c r="A15" s="94" t="s">
        <v>155</v>
      </c>
      <c r="B15" s="95" t="s">
        <v>15</v>
      </c>
      <c r="C15" s="94" t="s">
        <v>16</v>
      </c>
      <c r="D15" s="93">
        <v>17560</v>
      </c>
      <c r="E15" s="93">
        <v>9383</v>
      </c>
      <c r="F15" s="97">
        <f t="shared" si="0"/>
        <v>53.433940774487475</v>
      </c>
      <c r="G15" s="93">
        <v>9333</v>
      </c>
      <c r="H15" s="93">
        <v>50</v>
      </c>
      <c r="I15" s="93">
        <v>8177</v>
      </c>
      <c r="J15" s="97">
        <f t="shared" si="1"/>
        <v>46.56605922551253</v>
      </c>
      <c r="K15" s="93">
        <v>0</v>
      </c>
      <c r="L15" s="97">
        <f t="shared" si="2"/>
        <v>0</v>
      </c>
      <c r="M15" s="93">
        <v>0</v>
      </c>
      <c r="N15" s="97">
        <f t="shared" si="3"/>
        <v>0</v>
      </c>
      <c r="O15" s="93">
        <v>8177</v>
      </c>
      <c r="P15" s="93">
        <v>3737</v>
      </c>
      <c r="Q15" s="97">
        <f t="shared" si="4"/>
        <v>46.56605922551253</v>
      </c>
      <c r="R15" s="93">
        <v>73</v>
      </c>
      <c r="S15" s="94" t="s">
        <v>338</v>
      </c>
      <c r="T15" s="94"/>
      <c r="U15" s="94"/>
      <c r="V15" s="94"/>
      <c r="W15" s="94"/>
      <c r="X15" s="94" t="s">
        <v>338</v>
      </c>
      <c r="Y15" s="94"/>
      <c r="Z15" s="94"/>
    </row>
    <row r="16" spans="1:26" s="92" customFormat="1" ht="11.25">
      <c r="A16" s="94" t="s">
        <v>155</v>
      </c>
      <c r="B16" s="95" t="s">
        <v>17</v>
      </c>
      <c r="C16" s="94" t="s">
        <v>18</v>
      </c>
      <c r="D16" s="93">
        <v>37352</v>
      </c>
      <c r="E16" s="93">
        <v>15411</v>
      </c>
      <c r="F16" s="97">
        <f t="shared" si="0"/>
        <v>41.25883486828015</v>
      </c>
      <c r="G16" s="93">
        <v>15371</v>
      </c>
      <c r="H16" s="93">
        <v>40</v>
      </c>
      <c r="I16" s="93">
        <v>21941</v>
      </c>
      <c r="J16" s="97">
        <f t="shared" si="1"/>
        <v>58.74116513171985</v>
      </c>
      <c r="K16" s="93">
        <v>9416</v>
      </c>
      <c r="L16" s="97">
        <f t="shared" si="2"/>
        <v>25.208824159348897</v>
      </c>
      <c r="M16" s="93">
        <v>0</v>
      </c>
      <c r="N16" s="97">
        <f t="shared" si="3"/>
        <v>0</v>
      </c>
      <c r="O16" s="93">
        <v>12525</v>
      </c>
      <c r="P16" s="93">
        <v>11280</v>
      </c>
      <c r="Q16" s="97">
        <f t="shared" si="4"/>
        <v>33.53234097237095</v>
      </c>
      <c r="R16" s="93">
        <v>139</v>
      </c>
      <c r="S16" s="94"/>
      <c r="T16" s="94"/>
      <c r="U16" s="94"/>
      <c r="V16" s="94" t="s">
        <v>338</v>
      </c>
      <c r="W16" s="94"/>
      <c r="X16" s="94"/>
      <c r="Y16" s="94"/>
      <c r="Z16" s="94" t="s">
        <v>338</v>
      </c>
    </row>
    <row r="17" spans="1:26" s="92" customFormat="1" ht="11.25">
      <c r="A17" s="94" t="s">
        <v>155</v>
      </c>
      <c r="B17" s="95" t="s">
        <v>19</v>
      </c>
      <c r="C17" s="94" t="s">
        <v>20</v>
      </c>
      <c r="D17" s="93">
        <v>34145</v>
      </c>
      <c r="E17" s="93">
        <v>10160</v>
      </c>
      <c r="F17" s="97">
        <f t="shared" si="0"/>
        <v>29.75545467857666</v>
      </c>
      <c r="G17" s="93">
        <v>10146</v>
      </c>
      <c r="H17" s="93">
        <v>14</v>
      </c>
      <c r="I17" s="93">
        <v>23985</v>
      </c>
      <c r="J17" s="97">
        <f t="shared" si="1"/>
        <v>70.24454532142335</v>
      </c>
      <c r="K17" s="93">
        <v>4777</v>
      </c>
      <c r="L17" s="97">
        <f t="shared" si="2"/>
        <v>13.99033533460243</v>
      </c>
      <c r="M17" s="93">
        <v>0</v>
      </c>
      <c r="N17" s="97">
        <f t="shared" si="3"/>
        <v>0</v>
      </c>
      <c r="O17" s="93">
        <v>19208</v>
      </c>
      <c r="P17" s="93">
        <v>15616</v>
      </c>
      <c r="Q17" s="97">
        <f t="shared" si="4"/>
        <v>56.25420998682091</v>
      </c>
      <c r="R17" s="93">
        <v>133</v>
      </c>
      <c r="S17" s="94" t="s">
        <v>338</v>
      </c>
      <c r="T17" s="94"/>
      <c r="U17" s="94"/>
      <c r="V17" s="94"/>
      <c r="W17" s="94" t="s">
        <v>338</v>
      </c>
      <c r="X17" s="94"/>
      <c r="Y17" s="94"/>
      <c r="Z17" s="94"/>
    </row>
    <row r="18" spans="1:26" s="92" customFormat="1" ht="11.25">
      <c r="A18" s="94" t="s">
        <v>155</v>
      </c>
      <c r="B18" s="95" t="s">
        <v>21</v>
      </c>
      <c r="C18" s="94" t="s">
        <v>22</v>
      </c>
      <c r="D18" s="93">
        <v>29244</v>
      </c>
      <c r="E18" s="93">
        <v>16910</v>
      </c>
      <c r="F18" s="97">
        <f t="shared" si="0"/>
        <v>57.82382710983449</v>
      </c>
      <c r="G18" s="93">
        <v>16507</v>
      </c>
      <c r="H18" s="93">
        <v>403</v>
      </c>
      <c r="I18" s="93">
        <v>12334</v>
      </c>
      <c r="J18" s="97">
        <f t="shared" si="1"/>
        <v>42.1761728901655</v>
      </c>
      <c r="K18" s="93">
        <v>6891</v>
      </c>
      <c r="L18" s="97">
        <f t="shared" si="2"/>
        <v>23.563807960607306</v>
      </c>
      <c r="M18" s="93">
        <v>0</v>
      </c>
      <c r="N18" s="97">
        <f t="shared" si="3"/>
        <v>0</v>
      </c>
      <c r="O18" s="93">
        <v>5443</v>
      </c>
      <c r="P18" s="93">
        <v>4006</v>
      </c>
      <c r="Q18" s="97">
        <f t="shared" si="4"/>
        <v>18.6123649295582</v>
      </c>
      <c r="R18" s="93">
        <v>220</v>
      </c>
      <c r="S18" s="94" t="s">
        <v>338</v>
      </c>
      <c r="T18" s="94"/>
      <c r="U18" s="94"/>
      <c r="V18" s="94"/>
      <c r="W18" s="94" t="s">
        <v>338</v>
      </c>
      <c r="X18" s="94"/>
      <c r="Y18" s="94"/>
      <c r="Z18" s="94"/>
    </row>
    <row r="19" spans="1:26" s="92" customFormat="1" ht="11.25">
      <c r="A19" s="94" t="s">
        <v>155</v>
      </c>
      <c r="B19" s="95" t="s">
        <v>23</v>
      </c>
      <c r="C19" s="94" t="s">
        <v>24</v>
      </c>
      <c r="D19" s="93">
        <v>3379</v>
      </c>
      <c r="E19" s="93">
        <v>1708</v>
      </c>
      <c r="F19" s="97">
        <f t="shared" si="0"/>
        <v>50.54749926013613</v>
      </c>
      <c r="G19" s="93">
        <v>1681</v>
      </c>
      <c r="H19" s="93">
        <v>27</v>
      </c>
      <c r="I19" s="93">
        <v>1671</v>
      </c>
      <c r="J19" s="97">
        <f t="shared" si="1"/>
        <v>49.452500739863865</v>
      </c>
      <c r="K19" s="93">
        <v>1111</v>
      </c>
      <c r="L19" s="97">
        <f t="shared" si="2"/>
        <v>32.87955016277005</v>
      </c>
      <c r="M19" s="93">
        <v>0</v>
      </c>
      <c r="N19" s="97">
        <f t="shared" si="3"/>
        <v>0</v>
      </c>
      <c r="O19" s="93">
        <v>560</v>
      </c>
      <c r="P19" s="93">
        <v>295</v>
      </c>
      <c r="Q19" s="97">
        <f t="shared" si="4"/>
        <v>16.572950577093813</v>
      </c>
      <c r="R19" s="93">
        <v>37</v>
      </c>
      <c r="S19" s="94" t="s">
        <v>338</v>
      </c>
      <c r="T19" s="94"/>
      <c r="U19" s="94"/>
      <c r="V19" s="94"/>
      <c r="W19" s="94" t="s">
        <v>338</v>
      </c>
      <c r="X19" s="94"/>
      <c r="Y19" s="94"/>
      <c r="Z19" s="94"/>
    </row>
    <row r="20" spans="1:26" s="92" customFormat="1" ht="11.25">
      <c r="A20" s="94" t="s">
        <v>155</v>
      </c>
      <c r="B20" s="95" t="s">
        <v>25</v>
      </c>
      <c r="C20" s="94" t="s">
        <v>26</v>
      </c>
      <c r="D20" s="93">
        <v>3837</v>
      </c>
      <c r="E20" s="93">
        <v>1897</v>
      </c>
      <c r="F20" s="97">
        <f t="shared" si="0"/>
        <v>49.43966640604639</v>
      </c>
      <c r="G20" s="93">
        <v>1897</v>
      </c>
      <c r="H20" s="93">
        <v>0</v>
      </c>
      <c r="I20" s="93">
        <v>1940</v>
      </c>
      <c r="J20" s="97">
        <f t="shared" si="1"/>
        <v>50.56033359395361</v>
      </c>
      <c r="K20" s="93">
        <v>0</v>
      </c>
      <c r="L20" s="97">
        <f t="shared" si="2"/>
        <v>0</v>
      </c>
      <c r="M20" s="93">
        <v>0</v>
      </c>
      <c r="N20" s="97">
        <f t="shared" si="3"/>
        <v>0</v>
      </c>
      <c r="O20" s="93">
        <v>1940</v>
      </c>
      <c r="P20" s="93">
        <v>1031</v>
      </c>
      <c r="Q20" s="97">
        <f t="shared" si="4"/>
        <v>50.56033359395361</v>
      </c>
      <c r="R20" s="93">
        <v>0</v>
      </c>
      <c r="S20" s="94"/>
      <c r="T20" s="94"/>
      <c r="U20" s="94"/>
      <c r="V20" s="94" t="s">
        <v>338</v>
      </c>
      <c r="W20" s="94"/>
      <c r="X20" s="94"/>
      <c r="Y20" s="94"/>
      <c r="Z20" s="94" t="s">
        <v>338</v>
      </c>
    </row>
    <row r="21" spans="1:26" s="92" customFormat="1" ht="11.25">
      <c r="A21" s="94" t="s">
        <v>155</v>
      </c>
      <c r="B21" s="95" t="s">
        <v>27</v>
      </c>
      <c r="C21" s="94" t="s">
        <v>28</v>
      </c>
      <c r="D21" s="93">
        <v>3211</v>
      </c>
      <c r="E21" s="93">
        <v>1529</v>
      </c>
      <c r="F21" s="97">
        <f t="shared" si="0"/>
        <v>47.617564621613205</v>
      </c>
      <c r="G21" s="93">
        <v>1529</v>
      </c>
      <c r="H21" s="93">
        <v>0</v>
      </c>
      <c r="I21" s="93">
        <v>1682</v>
      </c>
      <c r="J21" s="97">
        <f t="shared" si="1"/>
        <v>52.382435378386795</v>
      </c>
      <c r="K21" s="93">
        <v>0</v>
      </c>
      <c r="L21" s="97">
        <f t="shared" si="2"/>
        <v>0</v>
      </c>
      <c r="M21" s="93">
        <v>0</v>
      </c>
      <c r="N21" s="97">
        <f t="shared" si="3"/>
        <v>0</v>
      </c>
      <c r="O21" s="93">
        <v>1682</v>
      </c>
      <c r="P21" s="93">
        <v>1133</v>
      </c>
      <c r="Q21" s="97">
        <f t="shared" si="4"/>
        <v>52.382435378386795</v>
      </c>
      <c r="R21" s="93">
        <v>5</v>
      </c>
      <c r="S21" s="94" t="s">
        <v>338</v>
      </c>
      <c r="T21" s="94"/>
      <c r="U21" s="94"/>
      <c r="V21" s="94"/>
      <c r="W21" s="94" t="s">
        <v>338</v>
      </c>
      <c r="X21" s="94"/>
      <c r="Y21" s="94"/>
      <c r="Z21" s="94"/>
    </row>
    <row r="22" spans="1:26" s="92" customFormat="1" ht="11.25">
      <c r="A22" s="94" t="s">
        <v>155</v>
      </c>
      <c r="B22" s="95" t="s">
        <v>29</v>
      </c>
      <c r="C22" s="94" t="s">
        <v>30</v>
      </c>
      <c r="D22" s="93">
        <v>3337</v>
      </c>
      <c r="E22" s="93">
        <v>2212</v>
      </c>
      <c r="F22" s="97">
        <f t="shared" si="0"/>
        <v>66.28708420737189</v>
      </c>
      <c r="G22" s="93">
        <v>2206</v>
      </c>
      <c r="H22" s="93">
        <v>6</v>
      </c>
      <c r="I22" s="93">
        <v>1125</v>
      </c>
      <c r="J22" s="97">
        <f t="shared" si="1"/>
        <v>33.71291579262811</v>
      </c>
      <c r="K22" s="93">
        <v>0</v>
      </c>
      <c r="L22" s="97">
        <f t="shared" si="2"/>
        <v>0</v>
      </c>
      <c r="M22" s="93">
        <v>0</v>
      </c>
      <c r="N22" s="97">
        <f t="shared" si="3"/>
        <v>0</v>
      </c>
      <c r="O22" s="93">
        <v>1125</v>
      </c>
      <c r="P22" s="93">
        <v>617</v>
      </c>
      <c r="Q22" s="97">
        <f t="shared" si="4"/>
        <v>33.71291579262811</v>
      </c>
      <c r="R22" s="93">
        <v>4</v>
      </c>
      <c r="S22" s="94" t="s">
        <v>338</v>
      </c>
      <c r="T22" s="94"/>
      <c r="U22" s="94"/>
      <c r="V22" s="94"/>
      <c r="W22" s="94" t="s">
        <v>338</v>
      </c>
      <c r="X22" s="94"/>
      <c r="Y22" s="94"/>
      <c r="Z22" s="94"/>
    </row>
    <row r="23" spans="1:26" s="92" customFormat="1" ht="11.25">
      <c r="A23" s="94" t="s">
        <v>155</v>
      </c>
      <c r="B23" s="95" t="s">
        <v>31</v>
      </c>
      <c r="C23" s="94" t="s">
        <v>32</v>
      </c>
      <c r="D23" s="93">
        <v>1524</v>
      </c>
      <c r="E23" s="93">
        <v>1238</v>
      </c>
      <c r="F23" s="97">
        <f t="shared" si="0"/>
        <v>81.23359580052494</v>
      </c>
      <c r="G23" s="93">
        <v>1238</v>
      </c>
      <c r="H23" s="93">
        <v>0</v>
      </c>
      <c r="I23" s="93">
        <v>286</v>
      </c>
      <c r="J23" s="97">
        <f t="shared" si="1"/>
        <v>18.766404199475065</v>
      </c>
      <c r="K23" s="93">
        <v>0</v>
      </c>
      <c r="L23" s="97">
        <f t="shared" si="2"/>
        <v>0</v>
      </c>
      <c r="M23" s="93">
        <v>0</v>
      </c>
      <c r="N23" s="97">
        <f t="shared" si="3"/>
        <v>0</v>
      </c>
      <c r="O23" s="93">
        <v>286</v>
      </c>
      <c r="P23" s="93">
        <v>280</v>
      </c>
      <c r="Q23" s="97">
        <f t="shared" si="4"/>
        <v>18.766404199475065</v>
      </c>
      <c r="R23" s="93">
        <v>3</v>
      </c>
      <c r="S23" s="94" t="s">
        <v>338</v>
      </c>
      <c r="T23" s="94"/>
      <c r="U23" s="94"/>
      <c r="V23" s="94"/>
      <c r="W23" s="94" t="s">
        <v>338</v>
      </c>
      <c r="X23" s="94"/>
      <c r="Y23" s="94"/>
      <c r="Z23" s="94"/>
    </row>
    <row r="24" spans="1:26" s="92" customFormat="1" ht="11.25">
      <c r="A24" s="94" t="s">
        <v>155</v>
      </c>
      <c r="B24" s="95" t="s">
        <v>33</v>
      </c>
      <c r="C24" s="94" t="s">
        <v>34</v>
      </c>
      <c r="D24" s="93">
        <v>1074</v>
      </c>
      <c r="E24" s="93">
        <v>596</v>
      </c>
      <c r="F24" s="97">
        <f t="shared" si="0"/>
        <v>55.493482309124765</v>
      </c>
      <c r="G24" s="93">
        <v>596</v>
      </c>
      <c r="H24" s="93">
        <v>0</v>
      </c>
      <c r="I24" s="93">
        <v>478</v>
      </c>
      <c r="J24" s="97">
        <f t="shared" si="1"/>
        <v>44.50651769087523</v>
      </c>
      <c r="K24" s="93">
        <v>0</v>
      </c>
      <c r="L24" s="97">
        <f t="shared" si="2"/>
        <v>0</v>
      </c>
      <c r="M24" s="93">
        <v>0</v>
      </c>
      <c r="N24" s="97">
        <f t="shared" si="3"/>
        <v>0</v>
      </c>
      <c r="O24" s="93">
        <v>478</v>
      </c>
      <c r="P24" s="93">
        <v>425</v>
      </c>
      <c r="Q24" s="97">
        <f t="shared" si="4"/>
        <v>44.50651769087523</v>
      </c>
      <c r="R24" s="93">
        <v>0</v>
      </c>
      <c r="S24" s="94" t="s">
        <v>338</v>
      </c>
      <c r="T24" s="94"/>
      <c r="U24" s="94"/>
      <c r="V24" s="94"/>
      <c r="W24" s="94" t="s">
        <v>338</v>
      </c>
      <c r="X24" s="94"/>
      <c r="Y24" s="94"/>
      <c r="Z24" s="94"/>
    </row>
    <row r="25" spans="1:26" s="92" customFormat="1" ht="11.25">
      <c r="A25" s="94" t="s">
        <v>155</v>
      </c>
      <c r="B25" s="95" t="s">
        <v>35</v>
      </c>
      <c r="C25" s="94" t="s">
        <v>36</v>
      </c>
      <c r="D25" s="93">
        <v>4101</v>
      </c>
      <c r="E25" s="93">
        <v>830</v>
      </c>
      <c r="F25" s="97">
        <f t="shared" si="0"/>
        <v>20.238966105827846</v>
      </c>
      <c r="G25" s="93">
        <v>830</v>
      </c>
      <c r="H25" s="93">
        <v>0</v>
      </c>
      <c r="I25" s="93">
        <v>3271</v>
      </c>
      <c r="J25" s="97">
        <f t="shared" si="1"/>
        <v>79.76103389417216</v>
      </c>
      <c r="K25" s="93">
        <v>2077</v>
      </c>
      <c r="L25" s="97">
        <f t="shared" si="2"/>
        <v>50.64618385759571</v>
      </c>
      <c r="M25" s="93">
        <v>0</v>
      </c>
      <c r="N25" s="97">
        <f t="shared" si="3"/>
        <v>0</v>
      </c>
      <c r="O25" s="93">
        <v>1194</v>
      </c>
      <c r="P25" s="93">
        <v>908</v>
      </c>
      <c r="Q25" s="97">
        <f t="shared" si="4"/>
        <v>29.114850036576446</v>
      </c>
      <c r="R25" s="93">
        <v>5</v>
      </c>
      <c r="S25" s="94" t="s">
        <v>338</v>
      </c>
      <c r="T25" s="94"/>
      <c r="U25" s="94"/>
      <c r="V25" s="94"/>
      <c r="W25" s="94" t="s">
        <v>338</v>
      </c>
      <c r="X25" s="94"/>
      <c r="Y25" s="94"/>
      <c r="Z25" s="94"/>
    </row>
    <row r="26" spans="1:26" s="92" customFormat="1" ht="11.25">
      <c r="A26" s="94" t="s">
        <v>155</v>
      </c>
      <c r="B26" s="95" t="s">
        <v>37</v>
      </c>
      <c r="C26" s="94" t="s">
        <v>38</v>
      </c>
      <c r="D26" s="93">
        <v>4123</v>
      </c>
      <c r="E26" s="93">
        <v>2874</v>
      </c>
      <c r="F26" s="97">
        <f t="shared" si="0"/>
        <v>69.70652437545478</v>
      </c>
      <c r="G26" s="93">
        <v>2874</v>
      </c>
      <c r="H26" s="93">
        <v>0</v>
      </c>
      <c r="I26" s="93">
        <v>1249</v>
      </c>
      <c r="J26" s="97">
        <f t="shared" si="1"/>
        <v>30.293475624545234</v>
      </c>
      <c r="K26" s="93">
        <v>0</v>
      </c>
      <c r="L26" s="97">
        <f t="shared" si="2"/>
        <v>0</v>
      </c>
      <c r="M26" s="93">
        <v>0</v>
      </c>
      <c r="N26" s="97">
        <f t="shared" si="3"/>
        <v>0</v>
      </c>
      <c r="O26" s="93">
        <v>1249</v>
      </c>
      <c r="P26" s="93">
        <v>1100</v>
      </c>
      <c r="Q26" s="97">
        <f t="shared" si="4"/>
        <v>30.293475624545234</v>
      </c>
      <c r="R26" s="93">
        <v>18</v>
      </c>
      <c r="S26" s="94" t="s">
        <v>338</v>
      </c>
      <c r="T26" s="94"/>
      <c r="U26" s="94"/>
      <c r="V26" s="94"/>
      <c r="W26" s="94" t="s">
        <v>338</v>
      </c>
      <c r="X26" s="94"/>
      <c r="Y26" s="94"/>
      <c r="Z26" s="94"/>
    </row>
    <row r="27" spans="1:26" s="92" customFormat="1" ht="11.25">
      <c r="A27" s="94" t="s">
        <v>155</v>
      </c>
      <c r="B27" s="95" t="s">
        <v>39</v>
      </c>
      <c r="C27" s="94" t="s">
        <v>40</v>
      </c>
      <c r="D27" s="93">
        <v>5394</v>
      </c>
      <c r="E27" s="93">
        <v>4042</v>
      </c>
      <c r="F27" s="97">
        <f t="shared" si="0"/>
        <v>74.93511308861697</v>
      </c>
      <c r="G27" s="93">
        <v>2861</v>
      </c>
      <c r="H27" s="93">
        <v>1181</v>
      </c>
      <c r="I27" s="93">
        <v>1352</v>
      </c>
      <c r="J27" s="97">
        <f t="shared" si="1"/>
        <v>25.064886911383017</v>
      </c>
      <c r="K27" s="93">
        <v>0</v>
      </c>
      <c r="L27" s="97">
        <f t="shared" si="2"/>
        <v>0</v>
      </c>
      <c r="M27" s="93">
        <v>0</v>
      </c>
      <c r="N27" s="97">
        <f t="shared" si="3"/>
        <v>0</v>
      </c>
      <c r="O27" s="93">
        <v>1352</v>
      </c>
      <c r="P27" s="93">
        <v>905</v>
      </c>
      <c r="Q27" s="97">
        <f t="shared" si="4"/>
        <v>25.064886911383017</v>
      </c>
      <c r="R27" s="93">
        <v>54</v>
      </c>
      <c r="S27" s="94" t="s">
        <v>338</v>
      </c>
      <c r="T27" s="94"/>
      <c r="U27" s="94"/>
      <c r="V27" s="94"/>
      <c r="W27" s="94" t="s">
        <v>338</v>
      </c>
      <c r="X27" s="94"/>
      <c r="Y27" s="94"/>
      <c r="Z27" s="94"/>
    </row>
    <row r="28" spans="1:26" s="92" customFormat="1" ht="11.25">
      <c r="A28" s="94" t="s">
        <v>155</v>
      </c>
      <c r="B28" s="95" t="s">
        <v>41</v>
      </c>
      <c r="C28" s="94" t="s">
        <v>42</v>
      </c>
      <c r="D28" s="93">
        <v>4690</v>
      </c>
      <c r="E28" s="93">
        <v>2336</v>
      </c>
      <c r="F28" s="97">
        <f t="shared" si="0"/>
        <v>49.808102345415776</v>
      </c>
      <c r="G28" s="93">
        <v>2304</v>
      </c>
      <c r="H28" s="93">
        <v>32</v>
      </c>
      <c r="I28" s="93">
        <v>2354</v>
      </c>
      <c r="J28" s="97">
        <f t="shared" si="1"/>
        <v>50.19189765458422</v>
      </c>
      <c r="K28" s="93">
        <v>421</v>
      </c>
      <c r="L28" s="97">
        <f t="shared" si="2"/>
        <v>8.976545842217485</v>
      </c>
      <c r="M28" s="93">
        <v>0</v>
      </c>
      <c r="N28" s="97">
        <f t="shared" si="3"/>
        <v>0</v>
      </c>
      <c r="O28" s="93">
        <v>1933</v>
      </c>
      <c r="P28" s="93">
        <v>1646</v>
      </c>
      <c r="Q28" s="97">
        <f t="shared" si="4"/>
        <v>41.215351812366734</v>
      </c>
      <c r="R28" s="93">
        <v>36</v>
      </c>
      <c r="S28" s="94" t="s">
        <v>338</v>
      </c>
      <c r="T28" s="94"/>
      <c r="U28" s="94"/>
      <c r="V28" s="94"/>
      <c r="W28" s="94" t="s">
        <v>338</v>
      </c>
      <c r="X28" s="94"/>
      <c r="Y28" s="94"/>
      <c r="Z28" s="94"/>
    </row>
    <row r="29" spans="1:26" s="92" customFormat="1" ht="11.25">
      <c r="A29" s="94" t="s">
        <v>155</v>
      </c>
      <c r="B29" s="95" t="s">
        <v>43</v>
      </c>
      <c r="C29" s="94" t="s">
        <v>44</v>
      </c>
      <c r="D29" s="93">
        <v>502</v>
      </c>
      <c r="E29" s="93">
        <v>233</v>
      </c>
      <c r="F29" s="97">
        <f t="shared" si="0"/>
        <v>46.41434262948207</v>
      </c>
      <c r="G29" s="93">
        <v>137</v>
      </c>
      <c r="H29" s="93">
        <v>96</v>
      </c>
      <c r="I29" s="93">
        <v>269</v>
      </c>
      <c r="J29" s="97">
        <f t="shared" si="1"/>
        <v>53.58565737051792</v>
      </c>
      <c r="K29" s="93">
        <v>0</v>
      </c>
      <c r="L29" s="97">
        <f t="shared" si="2"/>
        <v>0</v>
      </c>
      <c r="M29" s="93">
        <v>0</v>
      </c>
      <c r="N29" s="97">
        <f t="shared" si="3"/>
        <v>0</v>
      </c>
      <c r="O29" s="93">
        <v>269</v>
      </c>
      <c r="P29" s="93">
        <v>222</v>
      </c>
      <c r="Q29" s="97">
        <f t="shared" si="4"/>
        <v>53.58565737051792</v>
      </c>
      <c r="R29" s="93">
        <v>1</v>
      </c>
      <c r="S29" s="94" t="s">
        <v>338</v>
      </c>
      <c r="T29" s="94"/>
      <c r="U29" s="94"/>
      <c r="V29" s="94"/>
      <c r="W29" s="94" t="s">
        <v>338</v>
      </c>
      <c r="X29" s="94"/>
      <c r="Y29" s="94"/>
      <c r="Z29" s="94"/>
    </row>
    <row r="30" spans="1:26" s="92" customFormat="1" ht="11.25">
      <c r="A30" s="94" t="s">
        <v>155</v>
      </c>
      <c r="B30" s="95" t="s">
        <v>45</v>
      </c>
      <c r="C30" s="94" t="s">
        <v>46</v>
      </c>
      <c r="D30" s="93">
        <v>27821</v>
      </c>
      <c r="E30" s="93">
        <v>4744</v>
      </c>
      <c r="F30" s="97">
        <f t="shared" si="0"/>
        <v>17.05186729448977</v>
      </c>
      <c r="G30" s="93">
        <v>4149</v>
      </c>
      <c r="H30" s="93">
        <v>595</v>
      </c>
      <c r="I30" s="93">
        <v>23077</v>
      </c>
      <c r="J30" s="97">
        <f t="shared" si="1"/>
        <v>82.94813270551022</v>
      </c>
      <c r="K30" s="93">
        <v>3474</v>
      </c>
      <c r="L30" s="97">
        <f t="shared" si="2"/>
        <v>12.486970274253261</v>
      </c>
      <c r="M30" s="93">
        <v>0</v>
      </c>
      <c r="N30" s="97">
        <f t="shared" si="3"/>
        <v>0</v>
      </c>
      <c r="O30" s="93">
        <v>19603</v>
      </c>
      <c r="P30" s="93">
        <v>10873</v>
      </c>
      <c r="Q30" s="97">
        <f t="shared" si="4"/>
        <v>70.46116243125697</v>
      </c>
      <c r="R30" s="93">
        <v>41</v>
      </c>
      <c r="S30" s="94" t="s">
        <v>338</v>
      </c>
      <c r="T30" s="94"/>
      <c r="U30" s="94"/>
      <c r="V30" s="94"/>
      <c r="W30" s="94" t="s">
        <v>338</v>
      </c>
      <c r="X30" s="94"/>
      <c r="Y30" s="94"/>
      <c r="Z30" s="94"/>
    </row>
    <row r="31" spans="1:26" s="92" customFormat="1" ht="11.25">
      <c r="A31" s="94" t="s">
        <v>155</v>
      </c>
      <c r="B31" s="95" t="s">
        <v>47</v>
      </c>
      <c r="C31" s="94" t="s">
        <v>48</v>
      </c>
      <c r="D31" s="93">
        <v>7432</v>
      </c>
      <c r="E31" s="93">
        <v>4933</v>
      </c>
      <c r="F31" s="97">
        <f t="shared" si="0"/>
        <v>66.3751345532831</v>
      </c>
      <c r="G31" s="93">
        <v>4933</v>
      </c>
      <c r="H31" s="93">
        <v>0</v>
      </c>
      <c r="I31" s="93">
        <v>2499</v>
      </c>
      <c r="J31" s="97">
        <f t="shared" si="1"/>
        <v>33.6248654467169</v>
      </c>
      <c r="K31" s="93">
        <v>0</v>
      </c>
      <c r="L31" s="97">
        <f t="shared" si="2"/>
        <v>0</v>
      </c>
      <c r="M31" s="93">
        <v>0</v>
      </c>
      <c r="N31" s="97">
        <f t="shared" si="3"/>
        <v>0</v>
      </c>
      <c r="O31" s="93">
        <v>2499</v>
      </c>
      <c r="P31" s="93">
        <v>2291</v>
      </c>
      <c r="Q31" s="97">
        <f t="shared" si="4"/>
        <v>33.6248654467169</v>
      </c>
      <c r="R31" s="93">
        <v>45</v>
      </c>
      <c r="S31" s="94" t="s">
        <v>338</v>
      </c>
      <c r="T31" s="94"/>
      <c r="U31" s="94"/>
      <c r="V31" s="94"/>
      <c r="W31" s="94" t="s">
        <v>338</v>
      </c>
      <c r="X31" s="94"/>
      <c r="Y31" s="94"/>
      <c r="Z31" s="94"/>
    </row>
    <row r="32" spans="1:26" s="92" customFormat="1" ht="11.25">
      <c r="A32" s="94" t="s">
        <v>155</v>
      </c>
      <c r="B32" s="95" t="s">
        <v>49</v>
      </c>
      <c r="C32" s="94" t="s">
        <v>50</v>
      </c>
      <c r="D32" s="93">
        <v>8462</v>
      </c>
      <c r="E32" s="93">
        <v>4498</v>
      </c>
      <c r="F32" s="97">
        <f t="shared" si="0"/>
        <v>53.15528243913968</v>
      </c>
      <c r="G32" s="93">
        <v>4498</v>
      </c>
      <c r="H32" s="93">
        <v>0</v>
      </c>
      <c r="I32" s="93">
        <v>3964</v>
      </c>
      <c r="J32" s="97">
        <f t="shared" si="1"/>
        <v>46.84471756086032</v>
      </c>
      <c r="K32" s="93">
        <v>0</v>
      </c>
      <c r="L32" s="97">
        <f t="shared" si="2"/>
        <v>0</v>
      </c>
      <c r="M32" s="93">
        <v>0</v>
      </c>
      <c r="N32" s="97">
        <f t="shared" si="3"/>
        <v>0</v>
      </c>
      <c r="O32" s="93">
        <v>3964</v>
      </c>
      <c r="P32" s="93">
        <v>3964</v>
      </c>
      <c r="Q32" s="97">
        <f t="shared" si="4"/>
        <v>46.84471756086032</v>
      </c>
      <c r="R32" s="93">
        <v>40</v>
      </c>
      <c r="S32" s="94" t="s">
        <v>338</v>
      </c>
      <c r="T32" s="94"/>
      <c r="U32" s="94"/>
      <c r="V32" s="94"/>
      <c r="W32" s="94" t="s">
        <v>338</v>
      </c>
      <c r="X32" s="94"/>
      <c r="Y32" s="94"/>
      <c r="Z32" s="94"/>
    </row>
    <row r="33" spans="1:26" s="92" customFormat="1" ht="11.25">
      <c r="A33" s="94" t="s">
        <v>155</v>
      </c>
      <c r="B33" s="95" t="s">
        <v>51</v>
      </c>
      <c r="C33" s="94" t="s">
        <v>52</v>
      </c>
      <c r="D33" s="93">
        <v>14625</v>
      </c>
      <c r="E33" s="93">
        <v>8994</v>
      </c>
      <c r="F33" s="97">
        <f t="shared" si="0"/>
        <v>61.49743589743589</v>
      </c>
      <c r="G33" s="93">
        <v>8994</v>
      </c>
      <c r="H33" s="93">
        <v>0</v>
      </c>
      <c r="I33" s="93">
        <v>5631</v>
      </c>
      <c r="J33" s="97">
        <f t="shared" si="1"/>
        <v>38.5025641025641</v>
      </c>
      <c r="K33" s="93">
        <v>0</v>
      </c>
      <c r="L33" s="97">
        <f t="shared" si="2"/>
        <v>0</v>
      </c>
      <c r="M33" s="93">
        <v>0</v>
      </c>
      <c r="N33" s="97">
        <f t="shared" si="3"/>
        <v>0</v>
      </c>
      <c r="O33" s="93">
        <v>5631</v>
      </c>
      <c r="P33" s="93">
        <v>4821</v>
      </c>
      <c r="Q33" s="97">
        <f t="shared" si="4"/>
        <v>38.5025641025641</v>
      </c>
      <c r="R33" s="93">
        <v>35</v>
      </c>
      <c r="S33" s="94" t="s">
        <v>338</v>
      </c>
      <c r="T33" s="94"/>
      <c r="U33" s="94"/>
      <c r="V33" s="94"/>
      <c r="W33" s="94" t="s">
        <v>338</v>
      </c>
      <c r="X33" s="94"/>
      <c r="Y33" s="94"/>
      <c r="Z33" s="94"/>
    </row>
    <row r="34" spans="1:26" s="92" customFormat="1" ht="11.25">
      <c r="A34" s="94" t="s">
        <v>155</v>
      </c>
      <c r="B34" s="95" t="s">
        <v>53</v>
      </c>
      <c r="C34" s="94" t="s">
        <v>54</v>
      </c>
      <c r="D34" s="93">
        <v>7011</v>
      </c>
      <c r="E34" s="93">
        <v>3672</v>
      </c>
      <c r="F34" s="97">
        <f t="shared" si="0"/>
        <v>52.374839537869065</v>
      </c>
      <c r="G34" s="93">
        <v>3672</v>
      </c>
      <c r="H34" s="93">
        <v>0</v>
      </c>
      <c r="I34" s="93">
        <v>3339</v>
      </c>
      <c r="J34" s="97">
        <f t="shared" si="1"/>
        <v>47.625160462130935</v>
      </c>
      <c r="K34" s="93">
        <v>1868</v>
      </c>
      <c r="L34" s="97">
        <f t="shared" si="2"/>
        <v>26.643845385822278</v>
      </c>
      <c r="M34" s="93">
        <v>0</v>
      </c>
      <c r="N34" s="97">
        <f t="shared" si="3"/>
        <v>0</v>
      </c>
      <c r="O34" s="93">
        <v>1471</v>
      </c>
      <c r="P34" s="93">
        <v>579</v>
      </c>
      <c r="Q34" s="97">
        <f t="shared" si="4"/>
        <v>20.981315076308658</v>
      </c>
      <c r="R34" s="93">
        <v>17</v>
      </c>
      <c r="S34" s="94" t="s">
        <v>338</v>
      </c>
      <c r="T34" s="94"/>
      <c r="U34" s="94"/>
      <c r="V34" s="94"/>
      <c r="W34" s="94" t="s">
        <v>338</v>
      </c>
      <c r="X34" s="94"/>
      <c r="Y34" s="94"/>
      <c r="Z34" s="94"/>
    </row>
    <row r="35" spans="1:26" s="92" customFormat="1" ht="11.25">
      <c r="A35" s="94" t="s">
        <v>155</v>
      </c>
      <c r="B35" s="95" t="s">
        <v>55</v>
      </c>
      <c r="C35" s="94" t="s">
        <v>56</v>
      </c>
      <c r="D35" s="93">
        <v>4129</v>
      </c>
      <c r="E35" s="93">
        <v>2087</v>
      </c>
      <c r="F35" s="97">
        <f t="shared" si="0"/>
        <v>50.54492613223541</v>
      </c>
      <c r="G35" s="93">
        <v>2087</v>
      </c>
      <c r="H35" s="93">
        <v>0</v>
      </c>
      <c r="I35" s="93">
        <v>2042</v>
      </c>
      <c r="J35" s="97">
        <f t="shared" si="1"/>
        <v>49.45507386776459</v>
      </c>
      <c r="K35" s="93">
        <v>602</v>
      </c>
      <c r="L35" s="97">
        <f t="shared" si="2"/>
        <v>14.579801404698475</v>
      </c>
      <c r="M35" s="93">
        <v>0</v>
      </c>
      <c r="N35" s="97">
        <f t="shared" si="3"/>
        <v>0</v>
      </c>
      <c r="O35" s="93">
        <v>1440</v>
      </c>
      <c r="P35" s="93">
        <v>1169</v>
      </c>
      <c r="Q35" s="97">
        <f t="shared" si="4"/>
        <v>34.87527246306612</v>
      </c>
      <c r="R35" s="93">
        <v>0</v>
      </c>
      <c r="S35" s="94" t="s">
        <v>338</v>
      </c>
      <c r="T35" s="94"/>
      <c r="U35" s="94"/>
      <c r="V35" s="94"/>
      <c r="W35" s="94" t="s">
        <v>338</v>
      </c>
      <c r="X35" s="94"/>
      <c r="Y35" s="94"/>
      <c r="Z35" s="94"/>
    </row>
    <row r="36" spans="1:26" s="92" customFormat="1" ht="11.25">
      <c r="A36" s="94" t="s">
        <v>155</v>
      </c>
      <c r="B36" s="95" t="s">
        <v>57</v>
      </c>
      <c r="C36" s="94" t="s">
        <v>58</v>
      </c>
      <c r="D36" s="93">
        <v>6038</v>
      </c>
      <c r="E36" s="93">
        <v>3347</v>
      </c>
      <c r="F36" s="97">
        <f t="shared" si="0"/>
        <v>55.43226233852268</v>
      </c>
      <c r="G36" s="93">
        <v>3347</v>
      </c>
      <c r="H36" s="93">
        <v>0</v>
      </c>
      <c r="I36" s="93">
        <v>2691</v>
      </c>
      <c r="J36" s="97">
        <f t="shared" si="1"/>
        <v>44.56773766147731</v>
      </c>
      <c r="K36" s="93">
        <v>0</v>
      </c>
      <c r="L36" s="97">
        <f t="shared" si="2"/>
        <v>0</v>
      </c>
      <c r="M36" s="93">
        <v>0</v>
      </c>
      <c r="N36" s="97">
        <f t="shared" si="3"/>
        <v>0</v>
      </c>
      <c r="O36" s="93">
        <v>2691</v>
      </c>
      <c r="P36" s="93">
        <v>1426</v>
      </c>
      <c r="Q36" s="97">
        <f t="shared" si="4"/>
        <v>44.56773766147731</v>
      </c>
      <c r="R36" s="93">
        <v>7</v>
      </c>
      <c r="S36" s="94" t="s">
        <v>338</v>
      </c>
      <c r="T36" s="94"/>
      <c r="U36" s="94"/>
      <c r="V36" s="94"/>
      <c r="W36" s="94" t="s">
        <v>338</v>
      </c>
      <c r="X36" s="94"/>
      <c r="Y36" s="94"/>
      <c r="Z36" s="94"/>
    </row>
    <row r="37" spans="1:26" s="92" customFormat="1" ht="11.25">
      <c r="A37" s="94" t="s">
        <v>155</v>
      </c>
      <c r="B37" s="95" t="s">
        <v>59</v>
      </c>
      <c r="C37" s="94" t="s">
        <v>60</v>
      </c>
      <c r="D37" s="93">
        <v>7019</v>
      </c>
      <c r="E37" s="93">
        <v>3270</v>
      </c>
      <c r="F37" s="97">
        <f t="shared" si="0"/>
        <v>46.58783302464739</v>
      </c>
      <c r="G37" s="93">
        <v>3270</v>
      </c>
      <c r="H37" s="93">
        <v>0</v>
      </c>
      <c r="I37" s="93">
        <v>3749</v>
      </c>
      <c r="J37" s="97">
        <f t="shared" si="1"/>
        <v>53.41216697535261</v>
      </c>
      <c r="K37" s="93">
        <v>0</v>
      </c>
      <c r="L37" s="97">
        <f t="shared" si="2"/>
        <v>0</v>
      </c>
      <c r="M37" s="93">
        <v>0</v>
      </c>
      <c r="N37" s="97">
        <f t="shared" si="3"/>
        <v>0</v>
      </c>
      <c r="O37" s="93">
        <v>3749</v>
      </c>
      <c r="P37" s="93">
        <v>3749</v>
      </c>
      <c r="Q37" s="97">
        <f t="shared" si="4"/>
        <v>53.41216697535261</v>
      </c>
      <c r="R37" s="93">
        <v>18</v>
      </c>
      <c r="S37" s="94" t="s">
        <v>338</v>
      </c>
      <c r="T37" s="94"/>
      <c r="U37" s="94"/>
      <c r="V37" s="94"/>
      <c r="W37" s="94" t="s">
        <v>338</v>
      </c>
      <c r="X37" s="94"/>
      <c r="Y37" s="94"/>
      <c r="Z37" s="94"/>
    </row>
    <row r="38" spans="1:26" s="92" customFormat="1" ht="11.25">
      <c r="A38" s="94" t="s">
        <v>155</v>
      </c>
      <c r="B38" s="95" t="s">
        <v>61</v>
      </c>
      <c r="C38" s="94" t="s">
        <v>62</v>
      </c>
      <c r="D38" s="93">
        <v>20724</v>
      </c>
      <c r="E38" s="93">
        <v>13096</v>
      </c>
      <c r="F38" s="97">
        <f t="shared" si="0"/>
        <v>63.192433893070834</v>
      </c>
      <c r="G38" s="93">
        <v>12912</v>
      </c>
      <c r="H38" s="93">
        <v>184</v>
      </c>
      <c r="I38" s="93">
        <v>7628</v>
      </c>
      <c r="J38" s="97">
        <f t="shared" si="1"/>
        <v>36.807566106929166</v>
      </c>
      <c r="K38" s="93">
        <v>820</v>
      </c>
      <c r="L38" s="97">
        <f t="shared" si="2"/>
        <v>3.956765103261919</v>
      </c>
      <c r="M38" s="93">
        <v>0</v>
      </c>
      <c r="N38" s="97">
        <f t="shared" si="3"/>
        <v>0</v>
      </c>
      <c r="O38" s="93">
        <v>6808</v>
      </c>
      <c r="P38" s="93">
        <v>4854</v>
      </c>
      <c r="Q38" s="97">
        <f t="shared" si="4"/>
        <v>32.85080100366724</v>
      </c>
      <c r="R38" s="93">
        <v>101</v>
      </c>
      <c r="S38" s="94" t="s">
        <v>338</v>
      </c>
      <c r="T38" s="94"/>
      <c r="U38" s="94"/>
      <c r="V38" s="94"/>
      <c r="W38" s="94" t="s">
        <v>338</v>
      </c>
      <c r="X38" s="94"/>
      <c r="Y38" s="94"/>
      <c r="Z38" s="94"/>
    </row>
    <row r="39" spans="1:26" s="92" customFormat="1" ht="11.25">
      <c r="A39" s="94" t="s">
        <v>155</v>
      </c>
      <c r="B39" s="95" t="s">
        <v>63</v>
      </c>
      <c r="C39" s="94" t="s">
        <v>64</v>
      </c>
      <c r="D39" s="93">
        <v>6610</v>
      </c>
      <c r="E39" s="93">
        <v>2926</v>
      </c>
      <c r="F39" s="97">
        <f t="shared" si="0"/>
        <v>44.26626323751891</v>
      </c>
      <c r="G39" s="93">
        <v>2926</v>
      </c>
      <c r="H39" s="93">
        <v>0</v>
      </c>
      <c r="I39" s="93">
        <v>3684</v>
      </c>
      <c r="J39" s="97">
        <f t="shared" si="1"/>
        <v>55.73373676248109</v>
      </c>
      <c r="K39" s="93">
        <v>262</v>
      </c>
      <c r="L39" s="97">
        <f t="shared" si="2"/>
        <v>3.9636913767019664</v>
      </c>
      <c r="M39" s="93">
        <v>0</v>
      </c>
      <c r="N39" s="97">
        <f t="shared" si="3"/>
        <v>0</v>
      </c>
      <c r="O39" s="93">
        <v>3422</v>
      </c>
      <c r="P39" s="93">
        <v>3041</v>
      </c>
      <c r="Q39" s="97">
        <f t="shared" si="4"/>
        <v>51.77004538577912</v>
      </c>
      <c r="R39" s="93">
        <v>9</v>
      </c>
      <c r="S39" s="94" t="s">
        <v>338</v>
      </c>
      <c r="T39" s="94"/>
      <c r="U39" s="94"/>
      <c r="V39" s="94"/>
      <c r="W39" s="94" t="s">
        <v>338</v>
      </c>
      <c r="X39" s="94"/>
      <c r="Y39" s="94"/>
      <c r="Z39" s="94"/>
    </row>
    <row r="40" spans="1:26" s="92" customFormat="1" ht="11.25">
      <c r="A40" s="94" t="s">
        <v>155</v>
      </c>
      <c r="B40" s="95" t="s">
        <v>65</v>
      </c>
      <c r="C40" s="94" t="s">
        <v>66</v>
      </c>
      <c r="D40" s="93">
        <v>1879</v>
      </c>
      <c r="E40" s="93">
        <v>1059</v>
      </c>
      <c r="F40" s="97">
        <f t="shared" si="0"/>
        <v>56.35976583288983</v>
      </c>
      <c r="G40" s="93">
        <v>1059</v>
      </c>
      <c r="H40" s="93">
        <v>0</v>
      </c>
      <c r="I40" s="93">
        <v>820</v>
      </c>
      <c r="J40" s="97">
        <f t="shared" si="1"/>
        <v>43.640234167110165</v>
      </c>
      <c r="K40" s="93">
        <v>0</v>
      </c>
      <c r="L40" s="97">
        <f t="shared" si="2"/>
        <v>0</v>
      </c>
      <c r="M40" s="93">
        <v>0</v>
      </c>
      <c r="N40" s="97">
        <f t="shared" si="3"/>
        <v>0</v>
      </c>
      <c r="O40" s="93">
        <v>820</v>
      </c>
      <c r="P40" s="93">
        <v>289</v>
      </c>
      <c r="Q40" s="97">
        <f t="shared" si="4"/>
        <v>43.640234167110165</v>
      </c>
      <c r="R40" s="93">
        <v>0</v>
      </c>
      <c r="S40" s="94" t="s">
        <v>338</v>
      </c>
      <c r="T40" s="94"/>
      <c r="U40" s="94"/>
      <c r="V40" s="94"/>
      <c r="W40" s="94" t="s">
        <v>338</v>
      </c>
      <c r="X40" s="94"/>
      <c r="Y40" s="94"/>
      <c r="Z40" s="94"/>
    </row>
    <row r="41" spans="1:26" s="92" customFormat="1" ht="11.25">
      <c r="A41" s="94" t="s">
        <v>155</v>
      </c>
      <c r="B41" s="95" t="s">
        <v>67</v>
      </c>
      <c r="C41" s="94" t="s">
        <v>68</v>
      </c>
      <c r="D41" s="93">
        <v>13759</v>
      </c>
      <c r="E41" s="93">
        <v>8926</v>
      </c>
      <c r="F41" s="97">
        <f t="shared" si="0"/>
        <v>64.87390071952903</v>
      </c>
      <c r="G41" s="93">
        <v>8882</v>
      </c>
      <c r="H41" s="93">
        <v>44</v>
      </c>
      <c r="I41" s="93">
        <v>4833</v>
      </c>
      <c r="J41" s="97">
        <f t="shared" si="1"/>
        <v>35.12609928047096</v>
      </c>
      <c r="K41" s="93">
        <v>0</v>
      </c>
      <c r="L41" s="97">
        <f t="shared" si="2"/>
        <v>0</v>
      </c>
      <c r="M41" s="93">
        <v>0</v>
      </c>
      <c r="N41" s="97">
        <f t="shared" si="3"/>
        <v>0</v>
      </c>
      <c r="O41" s="93">
        <v>4833</v>
      </c>
      <c r="P41" s="93">
        <v>3583</v>
      </c>
      <c r="Q41" s="97">
        <f t="shared" si="4"/>
        <v>35.12609928047096</v>
      </c>
      <c r="R41" s="93">
        <v>115</v>
      </c>
      <c r="S41" s="94" t="s">
        <v>338</v>
      </c>
      <c r="T41" s="94"/>
      <c r="U41" s="94"/>
      <c r="V41" s="94"/>
      <c r="W41" s="94" t="s">
        <v>338</v>
      </c>
      <c r="X41" s="94"/>
      <c r="Y41" s="94"/>
      <c r="Z41" s="94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71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198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81</v>
      </c>
      <c r="B2" s="112" t="s">
        <v>325</v>
      </c>
      <c r="C2" s="114" t="s">
        <v>326</v>
      </c>
      <c r="D2" s="19" t="s">
        <v>82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327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83</v>
      </c>
      <c r="AG2" s="128"/>
      <c r="AH2" s="128"/>
      <c r="AI2" s="129"/>
      <c r="AJ2" s="127" t="s">
        <v>197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84</v>
      </c>
      <c r="AU2" s="131"/>
      <c r="AV2" s="131"/>
      <c r="AW2" s="131"/>
      <c r="AX2" s="131"/>
      <c r="AY2" s="131"/>
      <c r="AZ2" s="127" t="s">
        <v>85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86</v>
      </c>
      <c r="E3" s="135" t="s">
        <v>87</v>
      </c>
      <c r="F3" s="136"/>
      <c r="G3" s="137"/>
      <c r="H3" s="138" t="s">
        <v>88</v>
      </c>
      <c r="I3" s="139"/>
      <c r="J3" s="140"/>
      <c r="K3" s="135" t="s">
        <v>89</v>
      </c>
      <c r="L3" s="139"/>
      <c r="M3" s="140"/>
      <c r="N3" s="24" t="s">
        <v>86</v>
      </c>
      <c r="O3" s="25" t="s">
        <v>195</v>
      </c>
      <c r="P3" s="22"/>
      <c r="Q3" s="22"/>
      <c r="R3" s="22"/>
      <c r="S3" s="22"/>
      <c r="T3" s="22"/>
      <c r="U3" s="23"/>
      <c r="V3" s="25" t="s">
        <v>196</v>
      </c>
      <c r="W3" s="22"/>
      <c r="X3" s="22"/>
      <c r="Y3" s="22"/>
      <c r="Z3" s="22"/>
      <c r="AA3" s="22"/>
      <c r="AB3" s="23"/>
      <c r="AC3" s="25" t="s">
        <v>90</v>
      </c>
      <c r="AD3" s="22"/>
      <c r="AE3" s="23"/>
      <c r="AF3" s="126" t="s">
        <v>86</v>
      </c>
      <c r="AG3" s="124" t="s">
        <v>91</v>
      </c>
      <c r="AH3" s="124" t="s">
        <v>92</v>
      </c>
      <c r="AI3" s="124" t="s">
        <v>93</v>
      </c>
      <c r="AJ3" s="125" t="s">
        <v>86</v>
      </c>
      <c r="AK3" s="124" t="s">
        <v>328</v>
      </c>
      <c r="AL3" s="124" t="s">
        <v>94</v>
      </c>
      <c r="AM3" s="124" t="s">
        <v>95</v>
      </c>
      <c r="AN3" s="124" t="s">
        <v>92</v>
      </c>
      <c r="AO3" s="124" t="s">
        <v>96</v>
      </c>
      <c r="AP3" s="124" t="s">
        <v>97</v>
      </c>
      <c r="AQ3" s="124" t="s">
        <v>98</v>
      </c>
      <c r="AR3" s="124" t="s">
        <v>99</v>
      </c>
      <c r="AS3" s="124" t="s">
        <v>100</v>
      </c>
      <c r="AT3" s="126" t="s">
        <v>86</v>
      </c>
      <c r="AU3" s="124" t="s">
        <v>328</v>
      </c>
      <c r="AV3" s="124" t="s">
        <v>94</v>
      </c>
      <c r="AW3" s="124" t="s">
        <v>95</v>
      </c>
      <c r="AX3" s="124" t="s">
        <v>92</v>
      </c>
      <c r="AY3" s="124" t="s">
        <v>96</v>
      </c>
      <c r="AZ3" s="126" t="s">
        <v>86</v>
      </c>
      <c r="BA3" s="124" t="s">
        <v>91</v>
      </c>
      <c r="BB3" s="124" t="s">
        <v>92</v>
      </c>
      <c r="BC3" s="124" t="s">
        <v>93</v>
      </c>
    </row>
    <row r="4" spans="1:55" s="8" customFormat="1" ht="26.25" customHeight="1">
      <c r="A4" s="111"/>
      <c r="B4" s="133"/>
      <c r="C4" s="134"/>
      <c r="D4" s="26"/>
      <c r="E4" s="24" t="s">
        <v>86</v>
      </c>
      <c r="F4" s="27" t="s">
        <v>329</v>
      </c>
      <c r="G4" s="27" t="s">
        <v>330</v>
      </c>
      <c r="H4" s="24" t="s">
        <v>86</v>
      </c>
      <c r="I4" s="27" t="s">
        <v>329</v>
      </c>
      <c r="J4" s="27" t="s">
        <v>330</v>
      </c>
      <c r="K4" s="24" t="s">
        <v>86</v>
      </c>
      <c r="L4" s="27" t="s">
        <v>329</v>
      </c>
      <c r="M4" s="27" t="s">
        <v>330</v>
      </c>
      <c r="N4" s="26"/>
      <c r="O4" s="24" t="s">
        <v>86</v>
      </c>
      <c r="P4" s="27" t="s">
        <v>331</v>
      </c>
      <c r="Q4" s="28" t="s">
        <v>92</v>
      </c>
      <c r="R4" s="28" t="s">
        <v>93</v>
      </c>
      <c r="S4" s="27" t="s">
        <v>332</v>
      </c>
      <c r="T4" s="27" t="s">
        <v>333</v>
      </c>
      <c r="U4" s="27" t="s">
        <v>334</v>
      </c>
      <c r="V4" s="24" t="s">
        <v>86</v>
      </c>
      <c r="W4" s="27" t="s">
        <v>331</v>
      </c>
      <c r="X4" s="28" t="s">
        <v>92</v>
      </c>
      <c r="Y4" s="28" t="s">
        <v>93</v>
      </c>
      <c r="Z4" s="27" t="s">
        <v>332</v>
      </c>
      <c r="AA4" s="27" t="s">
        <v>333</v>
      </c>
      <c r="AB4" s="27" t="s">
        <v>334</v>
      </c>
      <c r="AC4" s="24" t="s">
        <v>86</v>
      </c>
      <c r="AD4" s="27" t="s">
        <v>329</v>
      </c>
      <c r="AE4" s="27" t="s">
        <v>330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335</v>
      </c>
      <c r="E6" s="24" t="s">
        <v>335</v>
      </c>
      <c r="F6" s="24" t="s">
        <v>335</v>
      </c>
      <c r="G6" s="24" t="s">
        <v>335</v>
      </c>
      <c r="H6" s="24" t="s">
        <v>335</v>
      </c>
      <c r="I6" s="24" t="s">
        <v>335</v>
      </c>
      <c r="J6" s="24" t="s">
        <v>335</v>
      </c>
      <c r="K6" s="24" t="s">
        <v>335</v>
      </c>
      <c r="L6" s="24" t="s">
        <v>335</v>
      </c>
      <c r="M6" s="24" t="s">
        <v>335</v>
      </c>
      <c r="N6" s="24" t="s">
        <v>335</v>
      </c>
      <c r="O6" s="24" t="s">
        <v>335</v>
      </c>
      <c r="P6" s="24" t="s">
        <v>335</v>
      </c>
      <c r="Q6" s="24" t="s">
        <v>335</v>
      </c>
      <c r="R6" s="24" t="s">
        <v>335</v>
      </c>
      <c r="S6" s="24" t="s">
        <v>335</v>
      </c>
      <c r="T6" s="24" t="s">
        <v>335</v>
      </c>
      <c r="U6" s="24" t="s">
        <v>335</v>
      </c>
      <c r="V6" s="24" t="s">
        <v>335</v>
      </c>
      <c r="W6" s="24" t="s">
        <v>335</v>
      </c>
      <c r="X6" s="24" t="s">
        <v>101</v>
      </c>
      <c r="Y6" s="24" t="s">
        <v>101</v>
      </c>
      <c r="Z6" s="24" t="s">
        <v>335</v>
      </c>
      <c r="AA6" s="24" t="s">
        <v>335</v>
      </c>
      <c r="AB6" s="24" t="s">
        <v>335</v>
      </c>
      <c r="AC6" s="24" t="s">
        <v>335</v>
      </c>
      <c r="AD6" s="24" t="s">
        <v>335</v>
      </c>
      <c r="AE6" s="24" t="s">
        <v>335</v>
      </c>
      <c r="AF6" s="12" t="s">
        <v>336</v>
      </c>
      <c r="AG6" s="12" t="s">
        <v>336</v>
      </c>
      <c r="AH6" s="12" t="s">
        <v>336</v>
      </c>
      <c r="AI6" s="12" t="s">
        <v>336</v>
      </c>
      <c r="AJ6" s="12" t="s">
        <v>336</v>
      </c>
      <c r="AK6" s="12" t="s">
        <v>336</v>
      </c>
      <c r="AL6" s="12" t="s">
        <v>336</v>
      </c>
      <c r="AM6" s="12" t="s">
        <v>336</v>
      </c>
      <c r="AN6" s="12" t="s">
        <v>336</v>
      </c>
      <c r="AO6" s="12" t="s">
        <v>336</v>
      </c>
      <c r="AP6" s="12" t="s">
        <v>336</v>
      </c>
      <c r="AQ6" s="12" t="s">
        <v>336</v>
      </c>
      <c r="AR6" s="12" t="s">
        <v>336</v>
      </c>
      <c r="AS6" s="12" t="s">
        <v>336</v>
      </c>
      <c r="AT6" s="12" t="s">
        <v>336</v>
      </c>
      <c r="AU6" s="12" t="s">
        <v>336</v>
      </c>
      <c r="AV6" s="12" t="s">
        <v>336</v>
      </c>
      <c r="AW6" s="12" t="s">
        <v>336</v>
      </c>
      <c r="AX6" s="12" t="s">
        <v>336</v>
      </c>
      <c r="AY6" s="12" t="s">
        <v>336</v>
      </c>
      <c r="AZ6" s="12" t="s">
        <v>336</v>
      </c>
      <c r="BA6" s="12" t="s">
        <v>336</v>
      </c>
      <c r="BB6" s="12" t="s">
        <v>336</v>
      </c>
      <c r="BC6" s="12" t="s">
        <v>336</v>
      </c>
    </row>
    <row r="7" spans="1:55" s="92" customFormat="1" ht="11.25">
      <c r="A7" s="176" t="s">
        <v>155</v>
      </c>
      <c r="B7" s="177" t="s">
        <v>0</v>
      </c>
      <c r="C7" s="173" t="s">
        <v>337</v>
      </c>
      <c r="D7" s="99">
        <f>SUM(D8:D300)</f>
        <v>386717</v>
      </c>
      <c r="E7" s="99">
        <f>SUM(E8:E300)</f>
        <v>0</v>
      </c>
      <c r="F7" s="99">
        <f>SUM(F8:F300)</f>
        <v>0</v>
      </c>
      <c r="G7" s="99">
        <f>SUM(G8:G300)</f>
        <v>0</v>
      </c>
      <c r="H7" s="99">
        <f>SUM(H8:H300)</f>
        <v>12521</v>
      </c>
      <c r="I7" s="99">
        <f>SUM(I8:I300)</f>
        <v>11106</v>
      </c>
      <c r="J7" s="99">
        <f>SUM(J8:J300)</f>
        <v>1415</v>
      </c>
      <c r="K7" s="99">
        <f>SUM(K8:K300)</f>
        <v>374196</v>
      </c>
      <c r="L7" s="99">
        <f>SUM(L8:L300)</f>
        <v>179785</v>
      </c>
      <c r="M7" s="99">
        <f>SUM(M8:M300)</f>
        <v>194411</v>
      </c>
      <c r="N7" s="99">
        <f>SUM(N8:N300)</f>
        <v>392776</v>
      </c>
      <c r="O7" s="99">
        <f>SUM(O8:O300)</f>
        <v>190998</v>
      </c>
      <c r="P7" s="99">
        <f>SUM(P8:P300)</f>
        <v>189129</v>
      </c>
      <c r="Q7" s="99">
        <f>SUM(Q8:Q300)</f>
        <v>625</v>
      </c>
      <c r="R7" s="99">
        <f>SUM(R8:R300)</f>
        <v>0</v>
      </c>
      <c r="S7" s="99">
        <f>SUM(S8:S300)</f>
        <v>0</v>
      </c>
      <c r="T7" s="99">
        <f>SUM(T8:T300)</f>
        <v>0</v>
      </c>
      <c r="U7" s="99">
        <f>SUM(U8:U300)</f>
        <v>1244</v>
      </c>
      <c r="V7" s="99">
        <f>SUM(V8:V300)</f>
        <v>196150</v>
      </c>
      <c r="W7" s="99">
        <f>SUM(W8:W300)</f>
        <v>195246</v>
      </c>
      <c r="X7" s="99">
        <f>SUM(X8:X300)</f>
        <v>0</v>
      </c>
      <c r="Y7" s="99">
        <f>SUM(Y8:Y300)</f>
        <v>0</v>
      </c>
      <c r="Z7" s="99">
        <f>SUM(Z8:Z300)</f>
        <v>210</v>
      </c>
      <c r="AA7" s="99">
        <f>SUM(AA8:AA300)</f>
        <v>0</v>
      </c>
      <c r="AB7" s="99">
        <f>SUM(AB8:AB300)</f>
        <v>694</v>
      </c>
      <c r="AC7" s="99">
        <f>SUM(AC8:AC300)</f>
        <v>5628</v>
      </c>
      <c r="AD7" s="99">
        <f>SUM(AD8:AD300)</f>
        <v>4331</v>
      </c>
      <c r="AE7" s="99">
        <f>SUM(AE8:AE300)</f>
        <v>1297</v>
      </c>
      <c r="AF7" s="99">
        <f>SUM(AF8:AF300)</f>
        <v>7284</v>
      </c>
      <c r="AG7" s="99">
        <f>SUM(AG8:AG300)</f>
        <v>7284</v>
      </c>
      <c r="AH7" s="99">
        <f>SUM(AH8:AH300)</f>
        <v>0</v>
      </c>
      <c r="AI7" s="99">
        <f>SUM(AI8:AI300)</f>
        <v>0</v>
      </c>
      <c r="AJ7" s="99">
        <f>SUM(AJ8:AJ300)</f>
        <v>13123</v>
      </c>
      <c r="AK7" s="99">
        <f>SUM(AK8:AK300)</f>
        <v>6376</v>
      </c>
      <c r="AL7" s="99">
        <f>SUM(AL8:AL300)</f>
        <v>7</v>
      </c>
      <c r="AM7" s="99">
        <f>SUM(AM8:AM300)</f>
        <v>5651</v>
      </c>
      <c r="AN7" s="99">
        <f>SUM(AN8:AN300)</f>
        <v>847</v>
      </c>
      <c r="AO7" s="99">
        <f>SUM(AO8:AO300)</f>
        <v>0</v>
      </c>
      <c r="AP7" s="99">
        <f>SUM(AP8:AP300)</f>
        <v>208</v>
      </c>
      <c r="AQ7" s="99">
        <f>SUM(AQ8:AQ300)</f>
        <v>28</v>
      </c>
      <c r="AR7" s="99">
        <f>SUM(AR8:AR300)</f>
        <v>0</v>
      </c>
      <c r="AS7" s="99">
        <f>SUM(AS8:AS300)</f>
        <v>6</v>
      </c>
      <c r="AT7" s="99">
        <f>SUM(AT8:AT300)</f>
        <v>544</v>
      </c>
      <c r="AU7" s="99">
        <f>SUM(AU8:AU300)</f>
        <v>544</v>
      </c>
      <c r="AV7" s="99">
        <f>SUM(AV8:AV300)</f>
        <v>0</v>
      </c>
      <c r="AW7" s="99">
        <f>SUM(AW8:AW300)</f>
        <v>0</v>
      </c>
      <c r="AX7" s="99">
        <f>SUM(AX8:AX300)</f>
        <v>0</v>
      </c>
      <c r="AY7" s="99">
        <f>SUM(AY8:AY300)</f>
        <v>0</v>
      </c>
      <c r="AZ7" s="99">
        <f>SUM(AZ8:AZ300)</f>
        <v>1997</v>
      </c>
      <c r="BA7" s="99">
        <f>SUM(BA8:BA300)</f>
        <v>692</v>
      </c>
      <c r="BB7" s="99">
        <f>SUM(BB8:BB300)</f>
        <v>1305</v>
      </c>
      <c r="BC7" s="99">
        <f>SUM(BC8:BC300)</f>
        <v>0</v>
      </c>
    </row>
    <row r="8" spans="1:55" s="92" customFormat="1" ht="11.25">
      <c r="A8" s="101" t="s">
        <v>155</v>
      </c>
      <c r="B8" s="102" t="s">
        <v>1</v>
      </c>
      <c r="C8" s="94" t="s">
        <v>2</v>
      </c>
      <c r="D8" s="100">
        <f aca="true" t="shared" si="0" ref="D7:D41">E8+H8+K8</f>
        <v>125026</v>
      </c>
      <c r="E8" s="100">
        <f aca="true" t="shared" si="1" ref="E7:E41">SUM(F8:G8)</f>
        <v>0</v>
      </c>
      <c r="F8" s="93">
        <v>0</v>
      </c>
      <c r="G8" s="93">
        <v>0</v>
      </c>
      <c r="H8" s="100">
        <f aca="true" t="shared" si="2" ref="H7:H41">SUM(I8:J8)</f>
        <v>0</v>
      </c>
      <c r="I8" s="93">
        <v>0</v>
      </c>
      <c r="J8" s="93">
        <v>0</v>
      </c>
      <c r="K8" s="100">
        <f aca="true" t="shared" si="3" ref="K7:K41">SUM(L8:M8)</f>
        <v>125026</v>
      </c>
      <c r="L8" s="93">
        <v>32180</v>
      </c>
      <c r="M8" s="93">
        <v>92846</v>
      </c>
      <c r="N8" s="100">
        <f aca="true" t="shared" si="4" ref="N7:N41">O8+V8+AC8</f>
        <v>125639</v>
      </c>
      <c r="O8" s="100">
        <f aca="true" t="shared" si="5" ref="O7:O41">SUM(P8:U8)</f>
        <v>32180</v>
      </c>
      <c r="P8" s="93">
        <v>32180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41">SUM(W8:AB8)</f>
        <v>92846</v>
      </c>
      <c r="W8" s="93">
        <v>92846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41">SUM(AD8:AE8)</f>
        <v>613</v>
      </c>
      <c r="AD8" s="93">
        <v>613</v>
      </c>
      <c r="AE8" s="93">
        <v>0</v>
      </c>
      <c r="AF8" s="100">
        <f aca="true" t="shared" si="8" ref="AF7:AF41">SUM(AG8:AI8)</f>
        <v>5023</v>
      </c>
      <c r="AG8" s="93">
        <v>5023</v>
      </c>
      <c r="AH8" s="93">
        <v>0</v>
      </c>
      <c r="AI8" s="93">
        <v>0</v>
      </c>
      <c r="AJ8" s="100">
        <f aca="true" t="shared" si="9" ref="AJ7:AJ41">SUM(AK8:AS8)</f>
        <v>5037</v>
      </c>
      <c r="AK8" s="93">
        <v>14</v>
      </c>
      <c r="AL8" s="93">
        <v>0</v>
      </c>
      <c r="AM8" s="93">
        <v>4186</v>
      </c>
      <c r="AN8" s="93">
        <v>826</v>
      </c>
      <c r="AO8" s="93">
        <v>0</v>
      </c>
      <c r="AP8" s="93">
        <v>0</v>
      </c>
      <c r="AQ8" s="93">
        <v>11</v>
      </c>
      <c r="AR8" s="93">
        <v>0</v>
      </c>
      <c r="AS8" s="93">
        <v>0</v>
      </c>
      <c r="AT8" s="100">
        <f aca="true" t="shared" si="10" ref="AT7:AT41">SUM(AU8:AY8)</f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41">SUM(BA8:BC8)</f>
        <v>46</v>
      </c>
      <c r="BA8" s="93">
        <v>46</v>
      </c>
      <c r="BB8" s="93">
        <v>0</v>
      </c>
      <c r="BC8" s="93">
        <v>0</v>
      </c>
    </row>
    <row r="9" spans="1:55" s="92" customFormat="1" ht="11.25">
      <c r="A9" s="101" t="s">
        <v>155</v>
      </c>
      <c r="B9" s="102" t="s">
        <v>3</v>
      </c>
      <c r="C9" s="94" t="s">
        <v>4</v>
      </c>
      <c r="D9" s="100">
        <f t="shared" si="0"/>
        <v>10300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10300</v>
      </c>
      <c r="L9" s="93">
        <v>7167</v>
      </c>
      <c r="M9" s="93">
        <v>3133</v>
      </c>
      <c r="N9" s="100">
        <f t="shared" si="4"/>
        <v>10482</v>
      </c>
      <c r="O9" s="100">
        <f t="shared" si="5"/>
        <v>7161</v>
      </c>
      <c r="P9" s="93">
        <v>7161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3133</v>
      </c>
      <c r="W9" s="93">
        <v>3133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188</v>
      </c>
      <c r="AD9" s="93">
        <v>188</v>
      </c>
      <c r="AE9" s="93">
        <v>0</v>
      </c>
      <c r="AF9" s="100">
        <f t="shared" si="8"/>
        <v>26</v>
      </c>
      <c r="AG9" s="93">
        <v>26</v>
      </c>
      <c r="AH9" s="93">
        <v>0</v>
      </c>
      <c r="AI9" s="93">
        <v>0</v>
      </c>
      <c r="AJ9" s="100">
        <f t="shared" si="9"/>
        <v>379</v>
      </c>
      <c r="AK9" s="93">
        <v>353</v>
      </c>
      <c r="AL9" s="93">
        <v>0</v>
      </c>
      <c r="AM9" s="93">
        <v>26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155</v>
      </c>
      <c r="B10" s="102" t="s">
        <v>5</v>
      </c>
      <c r="C10" s="94" t="s">
        <v>6</v>
      </c>
      <c r="D10" s="100">
        <f t="shared" si="0"/>
        <v>10050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10050</v>
      </c>
      <c r="L10" s="93">
        <v>8720</v>
      </c>
      <c r="M10" s="93">
        <v>1330</v>
      </c>
      <c r="N10" s="100">
        <f t="shared" si="4"/>
        <v>10050</v>
      </c>
      <c r="O10" s="100">
        <f t="shared" si="5"/>
        <v>8720</v>
      </c>
      <c r="P10" s="93">
        <v>8720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1330</v>
      </c>
      <c r="W10" s="93">
        <v>1330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26</v>
      </c>
      <c r="AG10" s="93">
        <v>26</v>
      </c>
      <c r="AH10" s="93">
        <v>0</v>
      </c>
      <c r="AI10" s="93">
        <v>0</v>
      </c>
      <c r="AJ10" s="100">
        <f t="shared" si="9"/>
        <v>441</v>
      </c>
      <c r="AK10" s="93">
        <v>441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26</v>
      </c>
      <c r="AU10" s="93">
        <v>26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17</v>
      </c>
      <c r="BA10" s="93">
        <v>17</v>
      </c>
      <c r="BB10" s="93">
        <v>0</v>
      </c>
      <c r="BC10" s="93">
        <v>0</v>
      </c>
    </row>
    <row r="11" spans="1:55" s="92" customFormat="1" ht="11.25">
      <c r="A11" s="101" t="s">
        <v>155</v>
      </c>
      <c r="B11" s="102" t="s">
        <v>7</v>
      </c>
      <c r="C11" s="94" t="s">
        <v>8</v>
      </c>
      <c r="D11" s="100">
        <f t="shared" si="0"/>
        <v>27904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27904</v>
      </c>
      <c r="L11" s="93">
        <v>17137</v>
      </c>
      <c r="M11" s="93">
        <v>10767</v>
      </c>
      <c r="N11" s="100">
        <f t="shared" si="4"/>
        <v>27985</v>
      </c>
      <c r="O11" s="100">
        <f t="shared" si="5"/>
        <v>17137</v>
      </c>
      <c r="P11" s="93">
        <v>17137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10767</v>
      </c>
      <c r="W11" s="93">
        <v>10767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81</v>
      </c>
      <c r="AD11" s="93">
        <v>81</v>
      </c>
      <c r="AE11" s="93">
        <v>0</v>
      </c>
      <c r="AF11" s="100">
        <f t="shared" si="8"/>
        <v>87</v>
      </c>
      <c r="AG11" s="93">
        <v>87</v>
      </c>
      <c r="AH11" s="93">
        <v>0</v>
      </c>
      <c r="AI11" s="93">
        <v>0</v>
      </c>
      <c r="AJ11" s="100">
        <f t="shared" si="9"/>
        <v>1264</v>
      </c>
      <c r="AK11" s="93">
        <v>1264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87</v>
      </c>
      <c r="AU11" s="93">
        <v>87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155</v>
      </c>
      <c r="B12" s="102" t="s">
        <v>9</v>
      </c>
      <c r="C12" s="94" t="s">
        <v>10</v>
      </c>
      <c r="D12" s="100">
        <f t="shared" si="0"/>
        <v>18533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18533</v>
      </c>
      <c r="L12" s="93">
        <v>8417</v>
      </c>
      <c r="M12" s="93">
        <v>10116</v>
      </c>
      <c r="N12" s="100">
        <f t="shared" si="4"/>
        <v>18533</v>
      </c>
      <c r="O12" s="100">
        <f t="shared" si="5"/>
        <v>8417</v>
      </c>
      <c r="P12" s="93">
        <v>8417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10116</v>
      </c>
      <c r="W12" s="93">
        <v>10116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45</v>
      </c>
      <c r="AG12" s="93">
        <v>45</v>
      </c>
      <c r="AH12" s="93">
        <v>0</v>
      </c>
      <c r="AI12" s="93">
        <v>0</v>
      </c>
      <c r="AJ12" s="100">
        <f t="shared" si="9"/>
        <v>841</v>
      </c>
      <c r="AK12" s="93">
        <v>841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45</v>
      </c>
      <c r="AU12" s="93">
        <v>45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45</v>
      </c>
      <c r="BA12" s="93">
        <v>45</v>
      </c>
      <c r="BB12" s="93">
        <v>0</v>
      </c>
      <c r="BC12" s="93">
        <v>0</v>
      </c>
    </row>
    <row r="13" spans="1:55" s="92" customFormat="1" ht="11.25">
      <c r="A13" s="101" t="s">
        <v>155</v>
      </c>
      <c r="B13" s="102" t="s">
        <v>11</v>
      </c>
      <c r="C13" s="94" t="s">
        <v>12</v>
      </c>
      <c r="D13" s="100">
        <f t="shared" si="0"/>
        <v>11187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11187</v>
      </c>
      <c r="L13" s="93">
        <v>5940</v>
      </c>
      <c r="M13" s="93">
        <v>5247</v>
      </c>
      <c r="N13" s="100">
        <f t="shared" si="4"/>
        <v>11187</v>
      </c>
      <c r="O13" s="100">
        <f t="shared" si="5"/>
        <v>5940</v>
      </c>
      <c r="P13" s="93">
        <v>5940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5247</v>
      </c>
      <c r="W13" s="93">
        <v>5247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2</v>
      </c>
      <c r="AG13" s="93">
        <v>2</v>
      </c>
      <c r="AH13" s="93">
        <v>0</v>
      </c>
      <c r="AI13" s="93">
        <v>0</v>
      </c>
      <c r="AJ13" s="100">
        <f t="shared" si="9"/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2</v>
      </c>
      <c r="AU13" s="93">
        <v>2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84</v>
      </c>
      <c r="BA13" s="93">
        <v>84</v>
      </c>
      <c r="BB13" s="93">
        <v>0</v>
      </c>
      <c r="BC13" s="93">
        <v>0</v>
      </c>
    </row>
    <row r="14" spans="1:55" s="92" customFormat="1" ht="11.25">
      <c r="A14" s="101" t="s">
        <v>155</v>
      </c>
      <c r="B14" s="102" t="s">
        <v>13</v>
      </c>
      <c r="C14" s="94" t="s">
        <v>14</v>
      </c>
      <c r="D14" s="100">
        <f t="shared" si="0"/>
        <v>13525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13525</v>
      </c>
      <c r="L14" s="93">
        <v>7305</v>
      </c>
      <c r="M14" s="93">
        <v>6220</v>
      </c>
      <c r="N14" s="100">
        <f t="shared" si="4"/>
        <v>13707</v>
      </c>
      <c r="O14" s="100">
        <f t="shared" si="5"/>
        <v>7305</v>
      </c>
      <c r="P14" s="93">
        <v>7305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6220</v>
      </c>
      <c r="W14" s="93">
        <v>6220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182</v>
      </c>
      <c r="AD14" s="93">
        <v>98</v>
      </c>
      <c r="AE14" s="93">
        <v>84</v>
      </c>
      <c r="AF14" s="100">
        <f t="shared" si="8"/>
        <v>622</v>
      </c>
      <c r="AG14" s="93">
        <v>622</v>
      </c>
      <c r="AH14" s="93">
        <v>0</v>
      </c>
      <c r="AI14" s="93">
        <v>0</v>
      </c>
      <c r="AJ14" s="100">
        <f t="shared" si="9"/>
        <v>622</v>
      </c>
      <c r="AK14" s="93">
        <v>0</v>
      </c>
      <c r="AL14" s="93">
        <v>0</v>
      </c>
      <c r="AM14" s="93">
        <v>622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155</v>
      </c>
      <c r="B15" s="102" t="s">
        <v>15</v>
      </c>
      <c r="C15" s="94" t="s">
        <v>16</v>
      </c>
      <c r="D15" s="100">
        <f t="shared" si="0"/>
        <v>11348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11348</v>
      </c>
      <c r="L15" s="93">
        <v>9778</v>
      </c>
      <c r="M15" s="93">
        <v>1570</v>
      </c>
      <c r="N15" s="100">
        <f t="shared" si="4"/>
        <v>11383</v>
      </c>
      <c r="O15" s="100">
        <f t="shared" si="5"/>
        <v>9778</v>
      </c>
      <c r="P15" s="93">
        <v>9778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1570</v>
      </c>
      <c r="W15" s="93">
        <v>1570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35</v>
      </c>
      <c r="AD15" s="93">
        <v>35</v>
      </c>
      <c r="AE15" s="93">
        <v>0</v>
      </c>
      <c r="AF15" s="100">
        <f t="shared" si="8"/>
        <v>44</v>
      </c>
      <c r="AG15" s="93">
        <v>44</v>
      </c>
      <c r="AH15" s="93">
        <v>0</v>
      </c>
      <c r="AI15" s="93">
        <v>0</v>
      </c>
      <c r="AJ15" s="100">
        <f t="shared" si="9"/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44</v>
      </c>
      <c r="AU15" s="93">
        <v>44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155</v>
      </c>
      <c r="B16" s="102" t="s">
        <v>17</v>
      </c>
      <c r="C16" s="94" t="s">
        <v>18</v>
      </c>
      <c r="D16" s="100">
        <f t="shared" si="0"/>
        <v>24338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24338</v>
      </c>
      <c r="L16" s="93">
        <v>12791</v>
      </c>
      <c r="M16" s="93">
        <v>11547</v>
      </c>
      <c r="N16" s="100">
        <f t="shared" si="4"/>
        <v>24798</v>
      </c>
      <c r="O16" s="100">
        <f t="shared" si="5"/>
        <v>12904</v>
      </c>
      <c r="P16" s="93">
        <v>12769</v>
      </c>
      <c r="Q16" s="93">
        <v>0</v>
      </c>
      <c r="R16" s="93">
        <v>0</v>
      </c>
      <c r="S16" s="93">
        <v>0</v>
      </c>
      <c r="T16" s="93">
        <v>0</v>
      </c>
      <c r="U16" s="93">
        <v>135</v>
      </c>
      <c r="V16" s="100">
        <f t="shared" si="6"/>
        <v>11871</v>
      </c>
      <c r="W16" s="93">
        <v>11547</v>
      </c>
      <c r="X16" s="93">
        <v>0</v>
      </c>
      <c r="Y16" s="93">
        <v>0</v>
      </c>
      <c r="Z16" s="93">
        <v>0</v>
      </c>
      <c r="AA16" s="93">
        <v>0</v>
      </c>
      <c r="AB16" s="93">
        <v>324</v>
      </c>
      <c r="AC16" s="100">
        <f t="shared" si="7"/>
        <v>23</v>
      </c>
      <c r="AD16" s="93">
        <v>23</v>
      </c>
      <c r="AE16" s="93">
        <v>0</v>
      </c>
      <c r="AF16" s="100">
        <f t="shared" si="8"/>
        <v>37</v>
      </c>
      <c r="AG16" s="93">
        <v>37</v>
      </c>
      <c r="AH16" s="93">
        <v>0</v>
      </c>
      <c r="AI16" s="93">
        <v>0</v>
      </c>
      <c r="AJ16" s="100">
        <f t="shared" si="9"/>
        <v>37</v>
      </c>
      <c r="AK16" s="93">
        <v>0</v>
      </c>
      <c r="AL16" s="93">
        <v>0</v>
      </c>
      <c r="AM16" s="93">
        <v>16</v>
      </c>
      <c r="AN16" s="93">
        <v>21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155</v>
      </c>
      <c r="B17" s="102" t="s">
        <v>19</v>
      </c>
      <c r="C17" s="94" t="s">
        <v>20</v>
      </c>
      <c r="D17" s="100">
        <f t="shared" si="0"/>
        <v>23656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23656</v>
      </c>
      <c r="L17" s="93">
        <v>9166</v>
      </c>
      <c r="M17" s="93">
        <v>14490</v>
      </c>
      <c r="N17" s="100">
        <f t="shared" si="4"/>
        <v>23669</v>
      </c>
      <c r="O17" s="100">
        <f t="shared" si="5"/>
        <v>9166</v>
      </c>
      <c r="P17" s="93">
        <v>9166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14490</v>
      </c>
      <c r="W17" s="93">
        <v>14490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13</v>
      </c>
      <c r="AD17" s="93">
        <v>13</v>
      </c>
      <c r="AE17" s="93">
        <v>0</v>
      </c>
      <c r="AF17" s="100">
        <f t="shared" si="8"/>
        <v>112</v>
      </c>
      <c r="AG17" s="93">
        <v>112</v>
      </c>
      <c r="AH17" s="93">
        <v>0</v>
      </c>
      <c r="AI17" s="93">
        <v>0</v>
      </c>
      <c r="AJ17" s="100">
        <f t="shared" si="9"/>
        <v>17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17</v>
      </c>
      <c r="AR17" s="93">
        <v>0</v>
      </c>
      <c r="AS17" s="93">
        <v>0</v>
      </c>
      <c r="AT17" s="100">
        <f t="shared" si="10"/>
        <v>95</v>
      </c>
      <c r="AU17" s="93">
        <v>95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155</v>
      </c>
      <c r="B18" s="102" t="s">
        <v>21</v>
      </c>
      <c r="C18" s="94" t="s">
        <v>22</v>
      </c>
      <c r="D18" s="100">
        <f t="shared" si="0"/>
        <v>16881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16881</v>
      </c>
      <c r="L18" s="93">
        <v>11844</v>
      </c>
      <c r="M18" s="93">
        <v>5037</v>
      </c>
      <c r="N18" s="100">
        <f t="shared" si="4"/>
        <v>17161</v>
      </c>
      <c r="O18" s="100">
        <f t="shared" si="5"/>
        <v>11844</v>
      </c>
      <c r="P18" s="93">
        <v>11844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5037</v>
      </c>
      <c r="W18" s="93">
        <v>5037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280</v>
      </c>
      <c r="AD18" s="93">
        <v>280</v>
      </c>
      <c r="AE18" s="93">
        <v>0</v>
      </c>
      <c r="AF18" s="100">
        <f t="shared" si="8"/>
        <v>79</v>
      </c>
      <c r="AG18" s="93">
        <v>79</v>
      </c>
      <c r="AH18" s="93">
        <v>0</v>
      </c>
      <c r="AI18" s="93">
        <v>0</v>
      </c>
      <c r="AJ18" s="100">
        <f t="shared" si="9"/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79</v>
      </c>
      <c r="AU18" s="93">
        <v>79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155</v>
      </c>
      <c r="B19" s="102" t="s">
        <v>23</v>
      </c>
      <c r="C19" s="94" t="s">
        <v>24</v>
      </c>
      <c r="D19" s="100">
        <f t="shared" si="0"/>
        <v>1532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1532</v>
      </c>
      <c r="L19" s="93">
        <v>1018</v>
      </c>
      <c r="M19" s="93">
        <v>514</v>
      </c>
      <c r="N19" s="100">
        <f t="shared" si="4"/>
        <v>1556</v>
      </c>
      <c r="O19" s="100">
        <f t="shared" si="5"/>
        <v>1018</v>
      </c>
      <c r="P19" s="93">
        <v>1018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514</v>
      </c>
      <c r="W19" s="93">
        <v>514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24</v>
      </c>
      <c r="AD19" s="93">
        <v>24</v>
      </c>
      <c r="AE19" s="93">
        <v>0</v>
      </c>
      <c r="AF19" s="100">
        <f t="shared" si="8"/>
        <v>4</v>
      </c>
      <c r="AG19" s="93">
        <v>4</v>
      </c>
      <c r="AH19" s="93">
        <v>0</v>
      </c>
      <c r="AI19" s="93">
        <v>0</v>
      </c>
      <c r="AJ19" s="100">
        <f t="shared" si="9"/>
        <v>40</v>
      </c>
      <c r="AK19" s="93">
        <v>36</v>
      </c>
      <c r="AL19" s="93">
        <v>0</v>
      </c>
      <c r="AM19" s="93">
        <v>4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155</v>
      </c>
      <c r="B20" s="102" t="s">
        <v>25</v>
      </c>
      <c r="C20" s="94" t="s">
        <v>26</v>
      </c>
      <c r="D20" s="100">
        <f t="shared" si="0"/>
        <v>2667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2667</v>
      </c>
      <c r="L20" s="93">
        <v>1454</v>
      </c>
      <c r="M20" s="93">
        <v>1213</v>
      </c>
      <c r="N20" s="100">
        <f t="shared" si="4"/>
        <v>5334</v>
      </c>
      <c r="O20" s="100">
        <f t="shared" si="5"/>
        <v>1454</v>
      </c>
      <c r="P20" s="93">
        <v>1454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1213</v>
      </c>
      <c r="W20" s="93">
        <v>1213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2667</v>
      </c>
      <c r="AD20" s="93">
        <v>1454</v>
      </c>
      <c r="AE20" s="93">
        <v>1213</v>
      </c>
      <c r="AF20" s="100">
        <f t="shared" si="8"/>
        <v>6</v>
      </c>
      <c r="AG20" s="93">
        <v>6</v>
      </c>
      <c r="AH20" s="93">
        <v>0</v>
      </c>
      <c r="AI20" s="93">
        <v>0</v>
      </c>
      <c r="AJ20" s="100">
        <f t="shared" si="9"/>
        <v>19</v>
      </c>
      <c r="AK20" s="93">
        <v>13</v>
      </c>
      <c r="AL20" s="93">
        <v>0</v>
      </c>
      <c r="AM20" s="93">
        <v>6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155</v>
      </c>
      <c r="B21" s="102" t="s">
        <v>27</v>
      </c>
      <c r="C21" s="94" t="s">
        <v>28</v>
      </c>
      <c r="D21" s="100">
        <f t="shared" si="0"/>
        <v>2631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2631</v>
      </c>
      <c r="L21" s="93">
        <v>1518</v>
      </c>
      <c r="M21" s="93">
        <v>1113</v>
      </c>
      <c r="N21" s="100">
        <f t="shared" si="4"/>
        <v>2631</v>
      </c>
      <c r="O21" s="100">
        <f t="shared" si="5"/>
        <v>1518</v>
      </c>
      <c r="P21" s="93">
        <v>1518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1113</v>
      </c>
      <c r="W21" s="93">
        <v>1113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5</v>
      </c>
      <c r="AG21" s="93">
        <v>5</v>
      </c>
      <c r="AH21" s="93">
        <v>0</v>
      </c>
      <c r="AI21" s="93">
        <v>0</v>
      </c>
      <c r="AJ21" s="100">
        <f t="shared" si="9"/>
        <v>5</v>
      </c>
      <c r="AK21" s="93">
        <v>0</v>
      </c>
      <c r="AL21" s="93">
        <v>0</v>
      </c>
      <c r="AM21" s="93">
        <v>5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155</v>
      </c>
      <c r="B22" s="102" t="s">
        <v>29</v>
      </c>
      <c r="C22" s="94" t="s">
        <v>30</v>
      </c>
      <c r="D22" s="100">
        <f t="shared" si="0"/>
        <v>2263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2263</v>
      </c>
      <c r="L22" s="93">
        <v>1432</v>
      </c>
      <c r="M22" s="93">
        <v>831</v>
      </c>
      <c r="N22" s="100">
        <f t="shared" si="4"/>
        <v>2267</v>
      </c>
      <c r="O22" s="100">
        <f t="shared" si="5"/>
        <v>1432</v>
      </c>
      <c r="P22" s="93">
        <v>1432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831</v>
      </c>
      <c r="W22" s="93">
        <v>831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4</v>
      </c>
      <c r="AD22" s="93">
        <v>4</v>
      </c>
      <c r="AE22" s="93">
        <v>0</v>
      </c>
      <c r="AF22" s="100">
        <f t="shared" si="8"/>
        <v>5</v>
      </c>
      <c r="AG22" s="93">
        <v>5</v>
      </c>
      <c r="AH22" s="93">
        <v>0</v>
      </c>
      <c r="AI22" s="93">
        <v>0</v>
      </c>
      <c r="AJ22" s="100">
        <f t="shared" si="9"/>
        <v>2263</v>
      </c>
      <c r="AK22" s="93">
        <v>2263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5</v>
      </c>
      <c r="AU22" s="93">
        <v>5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155</v>
      </c>
      <c r="B23" s="102" t="s">
        <v>31</v>
      </c>
      <c r="C23" s="94" t="s">
        <v>32</v>
      </c>
      <c r="D23" s="100">
        <f t="shared" si="0"/>
        <v>1368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1368</v>
      </c>
      <c r="L23" s="93">
        <v>1022</v>
      </c>
      <c r="M23" s="93">
        <v>346</v>
      </c>
      <c r="N23" s="100">
        <f t="shared" si="4"/>
        <v>1368</v>
      </c>
      <c r="O23" s="100">
        <f t="shared" si="5"/>
        <v>1022</v>
      </c>
      <c r="P23" s="93">
        <v>1022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346</v>
      </c>
      <c r="W23" s="93">
        <v>346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3</v>
      </c>
      <c r="AG23" s="93">
        <v>3</v>
      </c>
      <c r="AH23" s="93">
        <v>0</v>
      </c>
      <c r="AI23" s="93">
        <v>0</v>
      </c>
      <c r="AJ23" s="100">
        <f t="shared" si="9"/>
        <v>3</v>
      </c>
      <c r="AK23" s="93">
        <v>0</v>
      </c>
      <c r="AL23" s="93">
        <v>0</v>
      </c>
      <c r="AM23" s="93">
        <v>3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155</v>
      </c>
      <c r="B24" s="102" t="s">
        <v>33</v>
      </c>
      <c r="C24" s="94" t="s">
        <v>34</v>
      </c>
      <c r="D24" s="100">
        <f t="shared" si="0"/>
        <v>924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924</v>
      </c>
      <c r="L24" s="93">
        <v>452</v>
      </c>
      <c r="M24" s="93">
        <v>472</v>
      </c>
      <c r="N24" s="100">
        <f t="shared" si="4"/>
        <v>924</v>
      </c>
      <c r="O24" s="100">
        <f t="shared" si="5"/>
        <v>452</v>
      </c>
      <c r="P24" s="93">
        <v>452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472</v>
      </c>
      <c r="W24" s="93">
        <v>472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2</v>
      </c>
      <c r="AG24" s="93">
        <v>2</v>
      </c>
      <c r="AH24" s="93">
        <v>0</v>
      </c>
      <c r="AI24" s="93">
        <v>0</v>
      </c>
      <c r="AJ24" s="100">
        <f t="shared" si="9"/>
        <v>2</v>
      </c>
      <c r="AK24" s="93">
        <v>0</v>
      </c>
      <c r="AL24" s="93">
        <v>0</v>
      </c>
      <c r="AM24" s="93">
        <v>2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155</v>
      </c>
      <c r="B25" s="102" t="s">
        <v>35</v>
      </c>
      <c r="C25" s="94" t="s">
        <v>36</v>
      </c>
      <c r="D25" s="100">
        <f t="shared" si="0"/>
        <v>1479</v>
      </c>
      <c r="E25" s="100">
        <f t="shared" si="1"/>
        <v>0</v>
      </c>
      <c r="F25" s="93">
        <v>0</v>
      </c>
      <c r="G25" s="93">
        <v>0</v>
      </c>
      <c r="H25" s="100">
        <f t="shared" si="2"/>
        <v>1479</v>
      </c>
      <c r="I25" s="93">
        <v>1109</v>
      </c>
      <c r="J25" s="93">
        <v>370</v>
      </c>
      <c r="K25" s="100">
        <f t="shared" si="3"/>
        <v>0</v>
      </c>
      <c r="L25" s="93">
        <v>0</v>
      </c>
      <c r="M25" s="93">
        <v>0</v>
      </c>
      <c r="N25" s="100">
        <f t="shared" si="4"/>
        <v>1479</v>
      </c>
      <c r="O25" s="100">
        <f t="shared" si="5"/>
        <v>1109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1109</v>
      </c>
      <c r="V25" s="100">
        <f t="shared" si="6"/>
        <v>370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370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208</v>
      </c>
      <c r="AG25" s="93">
        <v>208</v>
      </c>
      <c r="AH25" s="93">
        <v>0</v>
      </c>
      <c r="AI25" s="93">
        <v>0</v>
      </c>
      <c r="AJ25" s="100">
        <f t="shared" si="9"/>
        <v>208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208</v>
      </c>
      <c r="AQ25" s="93">
        <v>0</v>
      </c>
      <c r="AR25" s="93">
        <v>0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155</v>
      </c>
      <c r="B26" s="102" t="s">
        <v>37</v>
      </c>
      <c r="C26" s="94" t="s">
        <v>38</v>
      </c>
      <c r="D26" s="100">
        <f t="shared" si="0"/>
        <v>3056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3056</v>
      </c>
      <c r="L26" s="93">
        <v>2374</v>
      </c>
      <c r="M26" s="93">
        <v>682</v>
      </c>
      <c r="N26" s="100">
        <f t="shared" si="4"/>
        <v>3056</v>
      </c>
      <c r="O26" s="100">
        <f t="shared" si="5"/>
        <v>2374</v>
      </c>
      <c r="P26" s="93">
        <v>2374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682</v>
      </c>
      <c r="W26" s="93">
        <v>682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13</v>
      </c>
      <c r="AG26" s="93">
        <v>13</v>
      </c>
      <c r="AH26" s="93">
        <v>0</v>
      </c>
      <c r="AI26" s="93">
        <v>0</v>
      </c>
      <c r="AJ26" s="100">
        <f t="shared" si="9"/>
        <v>160</v>
      </c>
      <c r="AK26" s="93">
        <v>160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13</v>
      </c>
      <c r="AU26" s="93">
        <v>13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155</v>
      </c>
      <c r="B27" s="102" t="s">
        <v>39</v>
      </c>
      <c r="C27" s="94" t="s">
        <v>40</v>
      </c>
      <c r="D27" s="100">
        <f t="shared" si="0"/>
        <v>2827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2827</v>
      </c>
      <c r="L27" s="93">
        <v>2080</v>
      </c>
      <c r="M27" s="93">
        <v>747</v>
      </c>
      <c r="N27" s="100">
        <f t="shared" si="4"/>
        <v>3686</v>
      </c>
      <c r="O27" s="100">
        <f t="shared" si="5"/>
        <v>2080</v>
      </c>
      <c r="P27" s="93">
        <v>2080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747</v>
      </c>
      <c r="W27" s="93">
        <v>747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859</v>
      </c>
      <c r="AD27" s="93">
        <v>859</v>
      </c>
      <c r="AE27" s="93">
        <v>0</v>
      </c>
      <c r="AF27" s="100">
        <f t="shared" si="8"/>
        <v>12</v>
      </c>
      <c r="AG27" s="93">
        <v>12</v>
      </c>
      <c r="AH27" s="93">
        <v>0</v>
      </c>
      <c r="AI27" s="93">
        <v>0</v>
      </c>
      <c r="AJ27" s="100">
        <f t="shared" si="9"/>
        <v>148</v>
      </c>
      <c r="AK27" s="93">
        <v>148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12</v>
      </c>
      <c r="AU27" s="93">
        <v>12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155</v>
      </c>
      <c r="B28" s="102" t="s">
        <v>41</v>
      </c>
      <c r="C28" s="94" t="s">
        <v>42</v>
      </c>
      <c r="D28" s="100">
        <f t="shared" si="0"/>
        <v>3118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3118</v>
      </c>
      <c r="L28" s="93">
        <v>1903</v>
      </c>
      <c r="M28" s="93">
        <v>1215</v>
      </c>
      <c r="N28" s="100">
        <f t="shared" si="4"/>
        <v>3144</v>
      </c>
      <c r="O28" s="100">
        <f t="shared" si="5"/>
        <v>1903</v>
      </c>
      <c r="P28" s="93">
        <v>1903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1215</v>
      </c>
      <c r="W28" s="93">
        <v>1215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26</v>
      </c>
      <c r="AD28" s="93">
        <v>26</v>
      </c>
      <c r="AE28" s="93">
        <v>0</v>
      </c>
      <c r="AF28" s="100">
        <f t="shared" si="8"/>
        <v>13</v>
      </c>
      <c r="AG28" s="93">
        <v>13</v>
      </c>
      <c r="AH28" s="93">
        <v>0</v>
      </c>
      <c r="AI28" s="93">
        <v>0</v>
      </c>
      <c r="AJ28" s="100">
        <f t="shared" si="9"/>
        <v>163</v>
      </c>
      <c r="AK28" s="93">
        <v>163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13</v>
      </c>
      <c r="AU28" s="93">
        <v>13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155</v>
      </c>
      <c r="B29" s="102" t="s">
        <v>43</v>
      </c>
      <c r="C29" s="94" t="s">
        <v>44</v>
      </c>
      <c r="D29" s="100">
        <f t="shared" si="0"/>
        <v>212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212</v>
      </c>
      <c r="L29" s="93">
        <v>111</v>
      </c>
      <c r="M29" s="93">
        <v>101</v>
      </c>
      <c r="N29" s="100">
        <f t="shared" si="4"/>
        <v>290</v>
      </c>
      <c r="O29" s="100">
        <f t="shared" si="5"/>
        <v>111</v>
      </c>
      <c r="P29" s="93">
        <v>111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101</v>
      </c>
      <c r="W29" s="93">
        <v>101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78</v>
      </c>
      <c r="AD29" s="93">
        <v>78</v>
      </c>
      <c r="AE29" s="93">
        <v>0</v>
      </c>
      <c r="AF29" s="100">
        <f t="shared" si="8"/>
        <v>1</v>
      </c>
      <c r="AG29" s="93">
        <v>1</v>
      </c>
      <c r="AH29" s="93">
        <v>0</v>
      </c>
      <c r="AI29" s="93">
        <v>0</v>
      </c>
      <c r="AJ29" s="100">
        <f t="shared" si="9"/>
        <v>11</v>
      </c>
      <c r="AK29" s="93">
        <v>11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1</v>
      </c>
      <c r="AU29" s="93">
        <v>1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155</v>
      </c>
      <c r="B30" s="102" t="s">
        <v>45</v>
      </c>
      <c r="C30" s="94" t="s">
        <v>46</v>
      </c>
      <c r="D30" s="100">
        <f t="shared" si="0"/>
        <v>12232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12232</v>
      </c>
      <c r="L30" s="93">
        <v>6287</v>
      </c>
      <c r="M30" s="93">
        <v>5945</v>
      </c>
      <c r="N30" s="100">
        <f t="shared" si="4"/>
        <v>12654</v>
      </c>
      <c r="O30" s="100">
        <f t="shared" si="5"/>
        <v>6287</v>
      </c>
      <c r="P30" s="93">
        <v>6287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5945</v>
      </c>
      <c r="W30" s="93">
        <v>5945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422</v>
      </c>
      <c r="AD30" s="93">
        <v>422</v>
      </c>
      <c r="AE30" s="93">
        <v>0</v>
      </c>
      <c r="AF30" s="100">
        <f t="shared" si="8"/>
        <v>39</v>
      </c>
      <c r="AG30" s="93">
        <v>39</v>
      </c>
      <c r="AH30" s="93">
        <v>0</v>
      </c>
      <c r="AI30" s="93">
        <v>0</v>
      </c>
      <c r="AJ30" s="100">
        <f t="shared" si="9"/>
        <v>540</v>
      </c>
      <c r="AK30" s="93">
        <v>540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39</v>
      </c>
      <c r="AU30" s="93">
        <v>39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40</v>
      </c>
      <c r="BA30" s="93">
        <v>40</v>
      </c>
      <c r="BB30" s="93">
        <v>0</v>
      </c>
      <c r="BC30" s="93">
        <v>0</v>
      </c>
    </row>
    <row r="31" spans="1:55" s="92" customFormat="1" ht="11.25">
      <c r="A31" s="101" t="s">
        <v>155</v>
      </c>
      <c r="B31" s="102" t="s">
        <v>47</v>
      </c>
      <c r="C31" s="94" t="s">
        <v>48</v>
      </c>
      <c r="D31" s="100">
        <f t="shared" si="0"/>
        <v>3716</v>
      </c>
      <c r="E31" s="100">
        <f t="shared" si="1"/>
        <v>0</v>
      </c>
      <c r="F31" s="93">
        <v>0</v>
      </c>
      <c r="G31" s="93">
        <v>0</v>
      </c>
      <c r="H31" s="100">
        <f t="shared" si="2"/>
        <v>2078</v>
      </c>
      <c r="I31" s="93">
        <v>2078</v>
      </c>
      <c r="J31" s="93">
        <v>0</v>
      </c>
      <c r="K31" s="100">
        <f t="shared" si="3"/>
        <v>1638</v>
      </c>
      <c r="L31" s="93">
        <v>0</v>
      </c>
      <c r="M31" s="93">
        <v>1638</v>
      </c>
      <c r="N31" s="100">
        <f t="shared" si="4"/>
        <v>3716</v>
      </c>
      <c r="O31" s="100">
        <f t="shared" si="5"/>
        <v>2078</v>
      </c>
      <c r="P31" s="93">
        <v>2078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1638</v>
      </c>
      <c r="W31" s="93">
        <v>1638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2</v>
      </c>
      <c r="AG31" s="93">
        <v>2</v>
      </c>
      <c r="AH31" s="93">
        <v>0</v>
      </c>
      <c r="AI31" s="93">
        <v>0</v>
      </c>
      <c r="AJ31" s="100">
        <f t="shared" si="9"/>
        <v>2</v>
      </c>
      <c r="AK31" s="93">
        <v>0</v>
      </c>
      <c r="AL31" s="93">
        <v>0</v>
      </c>
      <c r="AM31" s="93">
        <v>2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100">
        <f t="shared" si="10"/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92</v>
      </c>
      <c r="BA31" s="93">
        <v>92</v>
      </c>
      <c r="BB31" s="93">
        <v>0</v>
      </c>
      <c r="BC31" s="93">
        <v>0</v>
      </c>
    </row>
    <row r="32" spans="1:55" s="92" customFormat="1" ht="11.25">
      <c r="A32" s="101" t="s">
        <v>155</v>
      </c>
      <c r="B32" s="102" t="s">
        <v>49</v>
      </c>
      <c r="C32" s="94" t="s">
        <v>50</v>
      </c>
      <c r="D32" s="100">
        <f t="shared" si="0"/>
        <v>5754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5754</v>
      </c>
      <c r="L32" s="93">
        <v>3642</v>
      </c>
      <c r="M32" s="93">
        <v>2112</v>
      </c>
      <c r="N32" s="100">
        <f t="shared" si="4"/>
        <v>5754</v>
      </c>
      <c r="O32" s="100">
        <f t="shared" si="5"/>
        <v>3642</v>
      </c>
      <c r="P32" s="93">
        <v>3642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2112</v>
      </c>
      <c r="W32" s="93">
        <v>2112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1</v>
      </c>
      <c r="AG32" s="93">
        <v>1</v>
      </c>
      <c r="AH32" s="93">
        <v>0</v>
      </c>
      <c r="AI32" s="93">
        <v>0</v>
      </c>
      <c r="AJ32" s="100">
        <f t="shared" si="9"/>
        <v>6</v>
      </c>
      <c r="AK32" s="93">
        <v>6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1</v>
      </c>
      <c r="AU32" s="93">
        <v>1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43</v>
      </c>
      <c r="BA32" s="93">
        <v>43</v>
      </c>
      <c r="BB32" s="93">
        <v>0</v>
      </c>
      <c r="BC32" s="93">
        <v>0</v>
      </c>
    </row>
    <row r="33" spans="1:55" s="92" customFormat="1" ht="11.25">
      <c r="A33" s="101" t="s">
        <v>155</v>
      </c>
      <c r="B33" s="102" t="s">
        <v>51</v>
      </c>
      <c r="C33" s="94" t="s">
        <v>52</v>
      </c>
      <c r="D33" s="100">
        <f t="shared" si="0"/>
        <v>9257</v>
      </c>
      <c r="E33" s="100">
        <f t="shared" si="1"/>
        <v>0</v>
      </c>
      <c r="F33" s="93">
        <v>0</v>
      </c>
      <c r="G33" s="93">
        <v>0</v>
      </c>
      <c r="H33" s="100">
        <f t="shared" si="2"/>
        <v>5562</v>
      </c>
      <c r="I33" s="93">
        <v>5562</v>
      </c>
      <c r="J33" s="93">
        <v>0</v>
      </c>
      <c r="K33" s="100">
        <f t="shared" si="3"/>
        <v>3695</v>
      </c>
      <c r="L33" s="93">
        <v>0</v>
      </c>
      <c r="M33" s="93">
        <v>3695</v>
      </c>
      <c r="N33" s="100">
        <f t="shared" si="4"/>
        <v>9257</v>
      </c>
      <c r="O33" s="100">
        <f t="shared" si="5"/>
        <v>5562</v>
      </c>
      <c r="P33" s="93">
        <v>5562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3695</v>
      </c>
      <c r="W33" s="93">
        <v>3695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6</v>
      </c>
      <c r="AG33" s="93">
        <v>6</v>
      </c>
      <c r="AH33" s="93">
        <v>0</v>
      </c>
      <c r="AI33" s="93">
        <v>0</v>
      </c>
      <c r="AJ33" s="100">
        <f t="shared" si="9"/>
        <v>6</v>
      </c>
      <c r="AK33" s="93">
        <v>0</v>
      </c>
      <c r="AL33" s="93">
        <v>0</v>
      </c>
      <c r="AM33" s="93">
        <v>6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100">
        <f t="shared" si="10"/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229</v>
      </c>
      <c r="BA33" s="93">
        <v>229</v>
      </c>
      <c r="BB33" s="93">
        <v>0</v>
      </c>
      <c r="BC33" s="93">
        <v>0</v>
      </c>
    </row>
    <row r="34" spans="1:55" s="92" customFormat="1" ht="11.25">
      <c r="A34" s="101" t="s">
        <v>155</v>
      </c>
      <c r="B34" s="102" t="s">
        <v>53</v>
      </c>
      <c r="C34" s="94" t="s">
        <v>54</v>
      </c>
      <c r="D34" s="100">
        <f t="shared" si="0"/>
        <v>3117</v>
      </c>
      <c r="E34" s="100">
        <f t="shared" si="1"/>
        <v>0</v>
      </c>
      <c r="F34" s="93">
        <v>0</v>
      </c>
      <c r="G34" s="93">
        <v>0</v>
      </c>
      <c r="H34" s="100">
        <f t="shared" si="2"/>
        <v>2357</v>
      </c>
      <c r="I34" s="93">
        <v>2357</v>
      </c>
      <c r="J34" s="93">
        <v>0</v>
      </c>
      <c r="K34" s="100">
        <f t="shared" si="3"/>
        <v>760</v>
      </c>
      <c r="L34" s="93">
        <v>0</v>
      </c>
      <c r="M34" s="93">
        <v>760</v>
      </c>
      <c r="N34" s="100">
        <f t="shared" si="4"/>
        <v>3117</v>
      </c>
      <c r="O34" s="100">
        <f t="shared" si="5"/>
        <v>2357</v>
      </c>
      <c r="P34" s="93">
        <v>2357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760</v>
      </c>
      <c r="W34" s="93">
        <v>760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2</v>
      </c>
      <c r="AG34" s="93">
        <v>2</v>
      </c>
      <c r="AH34" s="93">
        <v>0</v>
      </c>
      <c r="AI34" s="93">
        <v>0</v>
      </c>
      <c r="AJ34" s="100">
        <f t="shared" si="9"/>
        <v>2</v>
      </c>
      <c r="AK34" s="93">
        <v>0</v>
      </c>
      <c r="AL34" s="93">
        <v>0</v>
      </c>
      <c r="AM34" s="93">
        <v>2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77</v>
      </c>
      <c r="BA34" s="93">
        <v>77</v>
      </c>
      <c r="BB34" s="93">
        <v>0</v>
      </c>
      <c r="BC34" s="93">
        <v>0</v>
      </c>
    </row>
    <row r="35" spans="1:55" s="92" customFormat="1" ht="11.25">
      <c r="A35" s="101" t="s">
        <v>155</v>
      </c>
      <c r="B35" s="102" t="s">
        <v>55</v>
      </c>
      <c r="C35" s="94" t="s">
        <v>56</v>
      </c>
      <c r="D35" s="100">
        <f t="shared" si="0"/>
        <v>835</v>
      </c>
      <c r="E35" s="100">
        <f t="shared" si="1"/>
        <v>0</v>
      </c>
      <c r="F35" s="93">
        <v>0</v>
      </c>
      <c r="G35" s="93">
        <v>0</v>
      </c>
      <c r="H35" s="100">
        <f t="shared" si="2"/>
        <v>210</v>
      </c>
      <c r="I35" s="93">
        <v>0</v>
      </c>
      <c r="J35" s="93">
        <v>210</v>
      </c>
      <c r="K35" s="100">
        <f t="shared" si="3"/>
        <v>625</v>
      </c>
      <c r="L35" s="93">
        <v>625</v>
      </c>
      <c r="M35" s="93">
        <v>0</v>
      </c>
      <c r="N35" s="100">
        <f t="shared" si="4"/>
        <v>835</v>
      </c>
      <c r="O35" s="100">
        <f t="shared" si="5"/>
        <v>625</v>
      </c>
      <c r="P35" s="93">
        <v>0</v>
      </c>
      <c r="Q35" s="93">
        <v>625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210</v>
      </c>
      <c r="W35" s="93">
        <v>0</v>
      </c>
      <c r="X35" s="93">
        <v>0</v>
      </c>
      <c r="Y35" s="93">
        <v>0</v>
      </c>
      <c r="Z35" s="93">
        <v>210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0</v>
      </c>
      <c r="AG35" s="93">
        <v>0</v>
      </c>
      <c r="AH35" s="93">
        <v>0</v>
      </c>
      <c r="AI35" s="93">
        <v>0</v>
      </c>
      <c r="AJ35" s="100">
        <f t="shared" si="9"/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100">
        <f t="shared" si="10"/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1305</v>
      </c>
      <c r="BA35" s="93">
        <v>0</v>
      </c>
      <c r="BB35" s="93">
        <v>1305</v>
      </c>
      <c r="BC35" s="93">
        <v>0</v>
      </c>
    </row>
    <row r="36" spans="1:55" s="92" customFormat="1" ht="11.25">
      <c r="A36" s="101" t="s">
        <v>155</v>
      </c>
      <c r="B36" s="102" t="s">
        <v>57</v>
      </c>
      <c r="C36" s="94" t="s">
        <v>58</v>
      </c>
      <c r="D36" s="100">
        <f t="shared" si="0"/>
        <v>3963</v>
      </c>
      <c r="E36" s="100">
        <f t="shared" si="1"/>
        <v>0</v>
      </c>
      <c r="F36" s="93">
        <v>0</v>
      </c>
      <c r="G36" s="93">
        <v>0</v>
      </c>
      <c r="H36" s="100">
        <f t="shared" si="2"/>
        <v>0</v>
      </c>
      <c r="I36" s="93">
        <v>0</v>
      </c>
      <c r="J36" s="93">
        <v>0</v>
      </c>
      <c r="K36" s="100">
        <f t="shared" si="3"/>
        <v>3963</v>
      </c>
      <c r="L36" s="93">
        <v>2127</v>
      </c>
      <c r="M36" s="93">
        <v>1836</v>
      </c>
      <c r="N36" s="100">
        <f t="shared" si="4"/>
        <v>3963</v>
      </c>
      <c r="O36" s="100">
        <f t="shared" si="5"/>
        <v>2127</v>
      </c>
      <c r="P36" s="93">
        <v>2127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1836</v>
      </c>
      <c r="W36" s="93">
        <v>1836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12</v>
      </c>
      <c r="AG36" s="93">
        <v>12</v>
      </c>
      <c r="AH36" s="93">
        <v>0</v>
      </c>
      <c r="AI36" s="93">
        <v>0</v>
      </c>
      <c r="AJ36" s="100">
        <f t="shared" si="9"/>
        <v>13</v>
      </c>
      <c r="AK36" s="93">
        <v>0</v>
      </c>
      <c r="AL36" s="93">
        <v>7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6</v>
      </c>
      <c r="AT36" s="100">
        <f t="shared" si="10"/>
        <v>6</v>
      </c>
      <c r="AU36" s="93">
        <v>6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7</v>
      </c>
      <c r="BA36" s="93">
        <v>7</v>
      </c>
      <c r="BB36" s="93">
        <v>0</v>
      </c>
      <c r="BC36" s="93">
        <v>0</v>
      </c>
    </row>
    <row r="37" spans="1:55" s="92" customFormat="1" ht="11.25">
      <c r="A37" s="101" t="s">
        <v>155</v>
      </c>
      <c r="B37" s="102" t="s">
        <v>59</v>
      </c>
      <c r="C37" s="94" t="s">
        <v>60</v>
      </c>
      <c r="D37" s="100">
        <f t="shared" si="0"/>
        <v>2957</v>
      </c>
      <c r="E37" s="100">
        <f t="shared" si="1"/>
        <v>0</v>
      </c>
      <c r="F37" s="93">
        <v>0</v>
      </c>
      <c r="G37" s="93">
        <v>0</v>
      </c>
      <c r="H37" s="100">
        <f t="shared" si="2"/>
        <v>835</v>
      </c>
      <c r="I37" s="93">
        <v>0</v>
      </c>
      <c r="J37" s="93">
        <v>835</v>
      </c>
      <c r="K37" s="100">
        <f t="shared" si="3"/>
        <v>2122</v>
      </c>
      <c r="L37" s="93">
        <v>1183</v>
      </c>
      <c r="M37" s="93">
        <v>939</v>
      </c>
      <c r="N37" s="100">
        <f t="shared" si="4"/>
        <v>2957</v>
      </c>
      <c r="O37" s="100">
        <f t="shared" si="5"/>
        <v>1183</v>
      </c>
      <c r="P37" s="93">
        <v>1183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1774</v>
      </c>
      <c r="W37" s="93">
        <v>1774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1</v>
      </c>
      <c r="AG37" s="93">
        <v>1</v>
      </c>
      <c r="AH37" s="93">
        <v>0</v>
      </c>
      <c r="AI37" s="93">
        <v>0</v>
      </c>
      <c r="AJ37" s="100">
        <f t="shared" si="9"/>
        <v>0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1</v>
      </c>
      <c r="AU37" s="93">
        <v>1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12</v>
      </c>
      <c r="BA37" s="93">
        <v>12</v>
      </c>
      <c r="BB37" s="93">
        <v>0</v>
      </c>
      <c r="BC37" s="93">
        <v>0</v>
      </c>
    </row>
    <row r="38" spans="1:55" s="92" customFormat="1" ht="11.25">
      <c r="A38" s="101" t="s">
        <v>155</v>
      </c>
      <c r="B38" s="102" t="s">
        <v>61</v>
      </c>
      <c r="C38" s="94" t="s">
        <v>62</v>
      </c>
      <c r="D38" s="100">
        <f t="shared" si="0"/>
        <v>14427</v>
      </c>
      <c r="E38" s="100">
        <f t="shared" si="1"/>
        <v>0</v>
      </c>
      <c r="F38" s="93">
        <v>0</v>
      </c>
      <c r="G38" s="93">
        <v>0</v>
      </c>
      <c r="H38" s="100">
        <f t="shared" si="2"/>
        <v>0</v>
      </c>
      <c r="I38" s="93">
        <v>0</v>
      </c>
      <c r="J38" s="93">
        <v>0</v>
      </c>
      <c r="K38" s="100">
        <f t="shared" si="3"/>
        <v>14427</v>
      </c>
      <c r="L38" s="93">
        <v>11455</v>
      </c>
      <c r="M38" s="93">
        <v>2972</v>
      </c>
      <c r="N38" s="100">
        <f t="shared" si="4"/>
        <v>14530</v>
      </c>
      <c r="O38" s="100">
        <f t="shared" si="5"/>
        <v>11455</v>
      </c>
      <c r="P38" s="93">
        <v>11455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2972</v>
      </c>
      <c r="W38" s="93">
        <v>2972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103</v>
      </c>
      <c r="AD38" s="93">
        <v>103</v>
      </c>
      <c r="AE38" s="93">
        <v>0</v>
      </c>
      <c r="AF38" s="100">
        <f t="shared" si="8"/>
        <v>75</v>
      </c>
      <c r="AG38" s="93">
        <v>75</v>
      </c>
      <c r="AH38" s="93">
        <v>0</v>
      </c>
      <c r="AI38" s="93">
        <v>0</v>
      </c>
      <c r="AJ38" s="100">
        <f t="shared" si="9"/>
        <v>123</v>
      </c>
      <c r="AK38" s="93">
        <v>123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100">
        <f t="shared" si="10"/>
        <v>75</v>
      </c>
      <c r="AU38" s="93">
        <v>75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155</v>
      </c>
      <c r="B39" s="102" t="s">
        <v>63</v>
      </c>
      <c r="C39" s="94" t="s">
        <v>64</v>
      </c>
      <c r="D39" s="100">
        <f t="shared" si="0"/>
        <v>3853</v>
      </c>
      <c r="E39" s="100">
        <f t="shared" si="1"/>
        <v>0</v>
      </c>
      <c r="F39" s="93">
        <v>0</v>
      </c>
      <c r="G39" s="93">
        <v>0</v>
      </c>
      <c r="H39" s="100">
        <f t="shared" si="2"/>
        <v>0</v>
      </c>
      <c r="I39" s="93">
        <v>0</v>
      </c>
      <c r="J39" s="93">
        <v>0</v>
      </c>
      <c r="K39" s="100">
        <f t="shared" si="3"/>
        <v>3853</v>
      </c>
      <c r="L39" s="93">
        <v>2827</v>
      </c>
      <c r="M39" s="93">
        <v>1026</v>
      </c>
      <c r="N39" s="100">
        <f t="shared" si="4"/>
        <v>3853</v>
      </c>
      <c r="O39" s="100">
        <f t="shared" si="5"/>
        <v>2827</v>
      </c>
      <c r="P39" s="93">
        <v>2827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1026</v>
      </c>
      <c r="W39" s="93">
        <v>1026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176</v>
      </c>
      <c r="AG39" s="93">
        <v>176</v>
      </c>
      <c r="AH39" s="93">
        <v>0</v>
      </c>
      <c r="AI39" s="93">
        <v>0</v>
      </c>
      <c r="AJ39" s="100">
        <f t="shared" si="9"/>
        <v>176</v>
      </c>
      <c r="AK39" s="93">
        <v>0</v>
      </c>
      <c r="AL39" s="93">
        <v>0</v>
      </c>
      <c r="AM39" s="93">
        <v>176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0</v>
      </c>
      <c r="AT39" s="100">
        <f t="shared" si="10"/>
        <v>0</v>
      </c>
      <c r="AU39" s="93">
        <v>0</v>
      </c>
      <c r="AV39" s="93">
        <v>0</v>
      </c>
      <c r="AW39" s="93">
        <v>0</v>
      </c>
      <c r="AX39" s="93">
        <v>0</v>
      </c>
      <c r="AY39" s="93">
        <v>0</v>
      </c>
      <c r="AZ39" s="100">
        <f t="shared" si="11"/>
        <v>0</v>
      </c>
      <c r="BA39" s="93">
        <v>0</v>
      </c>
      <c r="BB39" s="93">
        <v>0</v>
      </c>
      <c r="BC39" s="93">
        <v>0</v>
      </c>
    </row>
    <row r="40" spans="1:55" s="92" customFormat="1" ht="11.25">
      <c r="A40" s="101" t="s">
        <v>155</v>
      </c>
      <c r="B40" s="102" t="s">
        <v>65</v>
      </c>
      <c r="C40" s="94" t="s">
        <v>66</v>
      </c>
      <c r="D40" s="100">
        <f t="shared" si="0"/>
        <v>966</v>
      </c>
      <c r="E40" s="100">
        <f t="shared" si="1"/>
        <v>0</v>
      </c>
      <c r="F40" s="93">
        <v>0</v>
      </c>
      <c r="G40" s="93">
        <v>0</v>
      </c>
      <c r="H40" s="100">
        <f t="shared" si="2"/>
        <v>0</v>
      </c>
      <c r="I40" s="93">
        <v>0</v>
      </c>
      <c r="J40" s="93">
        <v>0</v>
      </c>
      <c r="K40" s="100">
        <f t="shared" si="3"/>
        <v>966</v>
      </c>
      <c r="L40" s="93">
        <v>639</v>
      </c>
      <c r="M40" s="93">
        <v>327</v>
      </c>
      <c r="N40" s="100">
        <f t="shared" si="4"/>
        <v>966</v>
      </c>
      <c r="O40" s="100">
        <f t="shared" si="5"/>
        <v>639</v>
      </c>
      <c r="P40" s="93">
        <v>639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327</v>
      </c>
      <c r="W40" s="93">
        <v>327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0</v>
      </c>
      <c r="AG40" s="93">
        <v>0</v>
      </c>
      <c r="AH40" s="93">
        <v>0</v>
      </c>
      <c r="AI40" s="93">
        <v>0</v>
      </c>
      <c r="AJ40" s="100">
        <f t="shared" si="9"/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100">
        <f t="shared" si="10"/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1" t="s">
        <v>155</v>
      </c>
      <c r="B41" s="102" t="s">
        <v>67</v>
      </c>
      <c r="C41" s="94" t="s">
        <v>68</v>
      </c>
      <c r="D41" s="100">
        <f t="shared" si="0"/>
        <v>10815</v>
      </c>
      <c r="E41" s="100">
        <f t="shared" si="1"/>
        <v>0</v>
      </c>
      <c r="F41" s="93">
        <v>0</v>
      </c>
      <c r="G41" s="93">
        <v>0</v>
      </c>
      <c r="H41" s="100">
        <f t="shared" si="2"/>
        <v>0</v>
      </c>
      <c r="I41" s="93">
        <v>0</v>
      </c>
      <c r="J41" s="93">
        <v>0</v>
      </c>
      <c r="K41" s="100">
        <f t="shared" si="3"/>
        <v>10815</v>
      </c>
      <c r="L41" s="93">
        <v>7191</v>
      </c>
      <c r="M41" s="93">
        <v>3624</v>
      </c>
      <c r="N41" s="100">
        <f t="shared" si="4"/>
        <v>10845</v>
      </c>
      <c r="O41" s="100">
        <f t="shared" si="5"/>
        <v>7191</v>
      </c>
      <c r="P41" s="93">
        <v>7191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3624</v>
      </c>
      <c r="W41" s="93">
        <v>3624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30</v>
      </c>
      <c r="AD41" s="93">
        <v>30</v>
      </c>
      <c r="AE41" s="93">
        <v>0</v>
      </c>
      <c r="AF41" s="100">
        <f t="shared" si="8"/>
        <v>595</v>
      </c>
      <c r="AG41" s="93">
        <v>595</v>
      </c>
      <c r="AH41" s="93">
        <v>0</v>
      </c>
      <c r="AI41" s="93">
        <v>0</v>
      </c>
      <c r="AJ41" s="100">
        <f t="shared" si="9"/>
        <v>595</v>
      </c>
      <c r="AK41" s="93">
        <v>0</v>
      </c>
      <c r="AL41" s="93">
        <v>0</v>
      </c>
      <c r="AM41" s="93">
        <v>595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100">
        <f t="shared" si="10"/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100">
        <f t="shared" si="11"/>
        <v>0</v>
      </c>
      <c r="BA41" s="93">
        <v>0</v>
      </c>
      <c r="BB41" s="93">
        <v>0</v>
      </c>
      <c r="BC41" s="93">
        <v>0</v>
      </c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146</v>
      </c>
      <c r="C2" s="86" t="str">
        <f>'水洗化人口等'!B7</f>
        <v>39000</v>
      </c>
      <c r="D2" s="56" t="s">
        <v>247</v>
      </c>
      <c r="E2" s="45"/>
      <c r="F2" s="45"/>
      <c r="G2" s="45"/>
      <c r="H2" s="45"/>
      <c r="I2" s="45"/>
      <c r="J2" s="45"/>
      <c r="K2" s="45"/>
      <c r="L2" s="45" t="str">
        <f>LEFT(C2,2)</f>
        <v>39</v>
      </c>
      <c r="M2" s="45" t="str">
        <f>IF(L2&lt;&gt;"",VLOOKUP(L2,$AI$6:$AJ$52,2,FALSE),"-")</f>
        <v>高知県</v>
      </c>
      <c r="AA2" s="44">
        <f>IF(C2=0,0,1)</f>
        <v>1</v>
      </c>
      <c r="AB2" s="45" t="str">
        <f>IF(AA2=0,"",VLOOKUP(C2,'水洗化人口等'!B7:C41,2,FALSE))</f>
        <v>合計</v>
      </c>
      <c r="AC2" s="45"/>
      <c r="AD2" s="44">
        <f>IF(AA2=0,1,IF(ISERROR(AB2),1,0))</f>
        <v>0</v>
      </c>
      <c r="AF2" s="87">
        <f>COUNTA('水洗化人口等'!B7:B41)+6</f>
        <v>41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102</v>
      </c>
      <c r="G6" s="163"/>
      <c r="H6" s="82" t="s">
        <v>257</v>
      </c>
      <c r="I6" s="82" t="s">
        <v>258</v>
      </c>
      <c r="J6" s="82" t="s">
        <v>259</v>
      </c>
      <c r="K6" s="47" t="s">
        <v>103</v>
      </c>
      <c r="L6" s="88" t="s">
        <v>260</v>
      </c>
      <c r="M6" s="89" t="s">
        <v>261</v>
      </c>
      <c r="AF6" s="54">
        <f>'水洗化人口等'!B6</f>
        <v>0</v>
      </c>
      <c r="AG6" s="45">
        <v>6</v>
      </c>
      <c r="AI6" s="87" t="s">
        <v>278</v>
      </c>
      <c r="AJ6" s="45" t="s">
        <v>193</v>
      </c>
    </row>
    <row r="7" spans="2:36" ht="16.5" customHeight="1">
      <c r="B7" s="164" t="s">
        <v>104</v>
      </c>
      <c r="C7" s="48" t="s">
        <v>105</v>
      </c>
      <c r="D7" s="60">
        <f>AD7</f>
        <v>229998</v>
      </c>
      <c r="F7" s="170" t="s">
        <v>106</v>
      </c>
      <c r="G7" s="49" t="s">
        <v>107</v>
      </c>
      <c r="H7" s="61">
        <f aca="true" t="shared" si="0" ref="H7:H12">AD14</f>
        <v>189129</v>
      </c>
      <c r="I7" s="61">
        <f aca="true" t="shared" si="1" ref="I7:I12">AD24</f>
        <v>195246</v>
      </c>
      <c r="J7" s="61">
        <f aca="true" t="shared" si="2" ref="J7:J12">SUM(H7:I7)</f>
        <v>384375</v>
      </c>
      <c r="K7" s="62">
        <f aca="true" t="shared" si="3" ref="K7:K12">IF(J$13&gt;0,J7/J$13,0)</f>
        <v>0.9928373645220949</v>
      </c>
      <c r="L7" s="63">
        <f>AD34</f>
        <v>7284</v>
      </c>
      <c r="M7" s="64">
        <f>AD37</f>
        <v>692</v>
      </c>
      <c r="AA7" s="46" t="s">
        <v>105</v>
      </c>
      <c r="AB7" s="46" t="s">
        <v>143</v>
      </c>
      <c r="AC7" s="46" t="s">
        <v>202</v>
      </c>
      <c r="AD7" s="45">
        <f aca="true" ca="1" t="shared" si="4" ref="AD7:AD53">IF(AD$2=0,INDIRECT(AB7&amp;"!"&amp;AC7&amp;$AG$2),0)</f>
        <v>229998</v>
      </c>
      <c r="AF7" s="54" t="str">
        <f>'水洗化人口等'!B7</f>
        <v>39000</v>
      </c>
      <c r="AG7" s="45">
        <v>7</v>
      </c>
      <c r="AI7" s="87" t="s">
        <v>279</v>
      </c>
      <c r="AJ7" s="45" t="s">
        <v>192</v>
      </c>
    </row>
    <row r="8" spans="2:36" ht="16.5" customHeight="1">
      <c r="B8" s="165"/>
      <c r="C8" s="49" t="s">
        <v>108</v>
      </c>
      <c r="D8" s="65">
        <f>AD8</f>
        <v>4590</v>
      </c>
      <c r="F8" s="171"/>
      <c r="G8" s="49" t="s">
        <v>109</v>
      </c>
      <c r="H8" s="61">
        <f t="shared" si="0"/>
        <v>625</v>
      </c>
      <c r="I8" s="61">
        <f t="shared" si="1"/>
        <v>0</v>
      </c>
      <c r="J8" s="61">
        <f t="shared" si="2"/>
        <v>625</v>
      </c>
      <c r="K8" s="62">
        <f t="shared" si="3"/>
        <v>0.0016143696984099105</v>
      </c>
      <c r="L8" s="63">
        <f>AD35</f>
        <v>0</v>
      </c>
      <c r="M8" s="64">
        <f>AD38</f>
        <v>1305</v>
      </c>
      <c r="AA8" s="46" t="s">
        <v>108</v>
      </c>
      <c r="AB8" s="46" t="s">
        <v>143</v>
      </c>
      <c r="AC8" s="46" t="s">
        <v>203</v>
      </c>
      <c r="AD8" s="45">
        <f ca="1" t="shared" si="4"/>
        <v>4590</v>
      </c>
      <c r="AF8" s="54" t="str">
        <f>'水洗化人口等'!B8</f>
        <v>39201</v>
      </c>
      <c r="AG8" s="45">
        <v>8</v>
      </c>
      <c r="AI8" s="87" t="s">
        <v>280</v>
      </c>
      <c r="AJ8" s="45" t="s">
        <v>191</v>
      </c>
    </row>
    <row r="9" spans="2:36" ht="16.5" customHeight="1">
      <c r="B9" s="166"/>
      <c r="C9" s="50" t="s">
        <v>110</v>
      </c>
      <c r="D9" s="66">
        <f>SUM(D7:D8)</f>
        <v>234588</v>
      </c>
      <c r="F9" s="171"/>
      <c r="G9" s="49" t="s">
        <v>111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113</v>
      </c>
      <c r="AB9" s="46" t="s">
        <v>143</v>
      </c>
      <c r="AC9" s="46" t="s">
        <v>204</v>
      </c>
      <c r="AD9" s="45">
        <f ca="1" t="shared" si="4"/>
        <v>185706</v>
      </c>
      <c r="AF9" s="54" t="str">
        <f>'水洗化人口等'!B9</f>
        <v>39202</v>
      </c>
      <c r="AG9" s="45">
        <v>9</v>
      </c>
      <c r="AI9" s="87" t="s">
        <v>281</v>
      </c>
      <c r="AJ9" s="45" t="s">
        <v>190</v>
      </c>
    </row>
    <row r="10" spans="2:36" ht="16.5" customHeight="1">
      <c r="B10" s="167" t="s">
        <v>112</v>
      </c>
      <c r="C10" s="51" t="s">
        <v>113</v>
      </c>
      <c r="D10" s="65">
        <f>AD9</f>
        <v>185706</v>
      </c>
      <c r="F10" s="171"/>
      <c r="G10" s="49" t="s">
        <v>114</v>
      </c>
      <c r="H10" s="61">
        <f t="shared" si="0"/>
        <v>0</v>
      </c>
      <c r="I10" s="61">
        <f t="shared" si="1"/>
        <v>210</v>
      </c>
      <c r="J10" s="61">
        <f t="shared" si="2"/>
        <v>210</v>
      </c>
      <c r="K10" s="62">
        <f t="shared" si="3"/>
        <v>0.0005424282186657299</v>
      </c>
      <c r="L10" s="67" t="s">
        <v>205</v>
      </c>
      <c r="M10" s="68" t="s">
        <v>205</v>
      </c>
      <c r="AA10" s="46" t="s">
        <v>115</v>
      </c>
      <c r="AB10" s="46" t="s">
        <v>143</v>
      </c>
      <c r="AC10" s="46" t="s">
        <v>206</v>
      </c>
      <c r="AD10" s="45">
        <f ca="1" t="shared" si="4"/>
        <v>7528</v>
      </c>
      <c r="AF10" s="54" t="str">
        <f>'水洗化人口等'!B10</f>
        <v>39203</v>
      </c>
      <c r="AG10" s="45">
        <v>10</v>
      </c>
      <c r="AI10" s="87" t="s">
        <v>282</v>
      </c>
      <c r="AJ10" s="45" t="s">
        <v>189</v>
      </c>
    </row>
    <row r="11" spans="2:36" ht="16.5" customHeight="1">
      <c r="B11" s="168"/>
      <c r="C11" s="49" t="s">
        <v>115</v>
      </c>
      <c r="D11" s="65">
        <f>AD10</f>
        <v>7528</v>
      </c>
      <c r="F11" s="171"/>
      <c r="G11" s="49" t="s">
        <v>117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207</v>
      </c>
      <c r="M11" s="68" t="s">
        <v>207</v>
      </c>
      <c r="AA11" s="46" t="s">
        <v>116</v>
      </c>
      <c r="AB11" s="46" t="s">
        <v>143</v>
      </c>
      <c r="AC11" s="46" t="s">
        <v>208</v>
      </c>
      <c r="AD11" s="45">
        <f ca="1" t="shared" si="4"/>
        <v>362941</v>
      </c>
      <c r="AF11" s="54" t="str">
        <f>'水洗化人口等'!B11</f>
        <v>39204</v>
      </c>
      <c r="AG11" s="45">
        <v>11</v>
      </c>
      <c r="AI11" s="87" t="s">
        <v>283</v>
      </c>
      <c r="AJ11" s="45" t="s">
        <v>188</v>
      </c>
    </row>
    <row r="12" spans="2:36" ht="16.5" customHeight="1">
      <c r="B12" s="168"/>
      <c r="C12" s="49" t="s">
        <v>116</v>
      </c>
      <c r="D12" s="65">
        <f>AD11</f>
        <v>362941</v>
      </c>
      <c r="F12" s="171"/>
      <c r="G12" s="49" t="s">
        <v>118</v>
      </c>
      <c r="H12" s="61">
        <f t="shared" si="0"/>
        <v>1244</v>
      </c>
      <c r="I12" s="61">
        <f t="shared" si="1"/>
        <v>694</v>
      </c>
      <c r="J12" s="61">
        <f t="shared" si="2"/>
        <v>1938</v>
      </c>
      <c r="K12" s="62">
        <f t="shared" si="3"/>
        <v>0.0050058375608294505</v>
      </c>
      <c r="L12" s="67" t="s">
        <v>209</v>
      </c>
      <c r="M12" s="68" t="s">
        <v>209</v>
      </c>
      <c r="AA12" s="46" t="s">
        <v>145</v>
      </c>
      <c r="AB12" s="46" t="s">
        <v>143</v>
      </c>
      <c r="AC12" s="46" t="s">
        <v>210</v>
      </c>
      <c r="AD12" s="45">
        <f ca="1" t="shared" si="4"/>
        <v>208993</v>
      </c>
      <c r="AF12" s="54" t="str">
        <f>'水洗化人口等'!B12</f>
        <v>39205</v>
      </c>
      <c r="AG12" s="45">
        <v>12</v>
      </c>
      <c r="AI12" s="87" t="s">
        <v>284</v>
      </c>
      <c r="AJ12" s="45" t="s">
        <v>187</v>
      </c>
    </row>
    <row r="13" spans="2:36" ht="16.5" customHeight="1">
      <c r="B13" s="169"/>
      <c r="C13" s="50" t="s">
        <v>110</v>
      </c>
      <c r="D13" s="66">
        <f>SUM(D10:D12)</f>
        <v>556175</v>
      </c>
      <c r="F13" s="172"/>
      <c r="G13" s="49" t="s">
        <v>110</v>
      </c>
      <c r="H13" s="61">
        <f>SUM(H7:H12)</f>
        <v>190998</v>
      </c>
      <c r="I13" s="61">
        <f>SUM(I7:I12)</f>
        <v>196150</v>
      </c>
      <c r="J13" s="61">
        <f>SUM(J7:J12)</f>
        <v>387148</v>
      </c>
      <c r="K13" s="62">
        <v>1</v>
      </c>
      <c r="L13" s="67" t="s">
        <v>211</v>
      </c>
      <c r="M13" s="68" t="s">
        <v>211</v>
      </c>
      <c r="AA13" s="46" t="s">
        <v>199</v>
      </c>
      <c r="AB13" s="46" t="s">
        <v>143</v>
      </c>
      <c r="AC13" s="46" t="s">
        <v>212</v>
      </c>
      <c r="AD13" s="45">
        <f ca="1" t="shared" si="4"/>
        <v>3222</v>
      </c>
      <c r="AF13" s="54" t="str">
        <f>'水洗化人口等'!B13</f>
        <v>39206</v>
      </c>
      <c r="AG13" s="45">
        <v>13</v>
      </c>
      <c r="AI13" s="87" t="s">
        <v>285</v>
      </c>
      <c r="AJ13" s="45" t="s">
        <v>186</v>
      </c>
    </row>
    <row r="14" spans="2:36" ht="16.5" customHeight="1" thickBot="1">
      <c r="B14" s="146" t="s">
        <v>119</v>
      </c>
      <c r="C14" s="147"/>
      <c r="D14" s="69">
        <f>SUM(D9,D13)</f>
        <v>790763</v>
      </c>
      <c r="F14" s="141" t="s">
        <v>120</v>
      </c>
      <c r="G14" s="142"/>
      <c r="H14" s="61">
        <f>AD20</f>
        <v>4331</v>
      </c>
      <c r="I14" s="61">
        <f>AD30</f>
        <v>1297</v>
      </c>
      <c r="J14" s="61">
        <f>SUM(H14:I14)</f>
        <v>5628</v>
      </c>
      <c r="K14" s="70" t="s">
        <v>213</v>
      </c>
      <c r="L14" s="67" t="s">
        <v>213</v>
      </c>
      <c r="M14" s="68" t="s">
        <v>213</v>
      </c>
      <c r="AA14" s="46" t="s">
        <v>107</v>
      </c>
      <c r="AB14" s="46" t="s">
        <v>144</v>
      </c>
      <c r="AC14" s="46" t="s">
        <v>214</v>
      </c>
      <c r="AD14" s="45">
        <f ca="1" t="shared" si="4"/>
        <v>189129</v>
      </c>
      <c r="AF14" s="54" t="str">
        <f>'水洗化人口等'!B14</f>
        <v>39208</v>
      </c>
      <c r="AG14" s="45">
        <v>14</v>
      </c>
      <c r="AI14" s="87" t="s">
        <v>286</v>
      </c>
      <c r="AJ14" s="45" t="s">
        <v>185</v>
      </c>
    </row>
    <row r="15" spans="2:36" ht="16.5" customHeight="1" thickBot="1">
      <c r="B15" s="146" t="s">
        <v>201</v>
      </c>
      <c r="C15" s="147"/>
      <c r="D15" s="69">
        <f>AD13</f>
        <v>3222</v>
      </c>
      <c r="F15" s="146" t="s">
        <v>74</v>
      </c>
      <c r="G15" s="147"/>
      <c r="H15" s="71">
        <f>SUM(H13:H14)</f>
        <v>195329</v>
      </c>
      <c r="I15" s="71">
        <f>SUM(I13:I14)</f>
        <v>197447</v>
      </c>
      <c r="J15" s="71">
        <f>SUM(J13:J14)</f>
        <v>392776</v>
      </c>
      <c r="K15" s="72" t="s">
        <v>215</v>
      </c>
      <c r="L15" s="73">
        <f>SUM(L7:L9)</f>
        <v>7284</v>
      </c>
      <c r="M15" s="74">
        <f>SUM(M7:M9)</f>
        <v>1997</v>
      </c>
      <c r="AA15" s="46" t="s">
        <v>109</v>
      </c>
      <c r="AB15" s="46" t="s">
        <v>144</v>
      </c>
      <c r="AC15" s="46" t="s">
        <v>216</v>
      </c>
      <c r="AD15" s="45">
        <f ca="1" t="shared" si="4"/>
        <v>625</v>
      </c>
      <c r="AF15" s="54" t="str">
        <f>'水洗化人口等'!B15</f>
        <v>39209</v>
      </c>
      <c r="AG15" s="45">
        <v>15</v>
      </c>
      <c r="AI15" s="87" t="s">
        <v>287</v>
      </c>
      <c r="AJ15" s="45" t="s">
        <v>184</v>
      </c>
    </row>
    <row r="16" spans="2:36" ht="16.5" customHeight="1" thickBot="1">
      <c r="B16" s="52" t="s">
        <v>121</v>
      </c>
      <c r="AA16" s="46" t="s">
        <v>111</v>
      </c>
      <c r="AB16" s="46" t="s">
        <v>144</v>
      </c>
      <c r="AC16" s="46" t="s">
        <v>217</v>
      </c>
      <c r="AD16" s="45">
        <f ca="1" t="shared" si="4"/>
        <v>0</v>
      </c>
      <c r="AF16" s="54" t="str">
        <f>'水洗化人口等'!B16</f>
        <v>39210</v>
      </c>
      <c r="AG16" s="45">
        <v>16</v>
      </c>
      <c r="AI16" s="87" t="s">
        <v>288</v>
      </c>
      <c r="AJ16" s="45" t="s">
        <v>183</v>
      </c>
    </row>
    <row r="17" spans="3:36" ht="16.5" customHeight="1" thickBot="1">
      <c r="C17" s="75">
        <f>AD12</f>
        <v>208993</v>
      </c>
      <c r="D17" s="46" t="s">
        <v>122</v>
      </c>
      <c r="J17" s="59"/>
      <c r="AA17" s="46" t="s">
        <v>114</v>
      </c>
      <c r="AB17" s="46" t="s">
        <v>144</v>
      </c>
      <c r="AC17" s="46" t="s">
        <v>218</v>
      </c>
      <c r="AD17" s="45">
        <f ca="1" t="shared" si="4"/>
        <v>0</v>
      </c>
      <c r="AF17" s="54" t="str">
        <f>'水洗化人口等'!B17</f>
        <v>39211</v>
      </c>
      <c r="AG17" s="45">
        <v>17</v>
      </c>
      <c r="AI17" s="87" t="s">
        <v>289</v>
      </c>
      <c r="AJ17" s="45" t="s">
        <v>182</v>
      </c>
    </row>
    <row r="18" spans="6:36" ht="30" customHeight="1">
      <c r="F18" s="162" t="s">
        <v>124</v>
      </c>
      <c r="G18" s="163"/>
      <c r="H18" s="82" t="s">
        <v>257</v>
      </c>
      <c r="I18" s="82" t="s">
        <v>258</v>
      </c>
      <c r="J18" s="85" t="s">
        <v>259</v>
      </c>
      <c r="AA18" s="46" t="s">
        <v>117</v>
      </c>
      <c r="AB18" s="46" t="s">
        <v>144</v>
      </c>
      <c r="AC18" s="46" t="s">
        <v>219</v>
      </c>
      <c r="AD18" s="45">
        <f ca="1" t="shared" si="4"/>
        <v>0</v>
      </c>
      <c r="AF18" s="54" t="str">
        <f>'水洗化人口等'!B18</f>
        <v>39212</v>
      </c>
      <c r="AG18" s="45">
        <v>18</v>
      </c>
      <c r="AI18" s="87" t="s">
        <v>290</v>
      </c>
      <c r="AJ18" s="45" t="s">
        <v>181</v>
      </c>
    </row>
    <row r="19" spans="3:36" ht="16.5" customHeight="1">
      <c r="C19" s="83" t="s">
        <v>123</v>
      </c>
      <c r="D19" s="53">
        <f>IF(D$14&gt;0,D13/D$14,0)</f>
        <v>0.7033396858477192</v>
      </c>
      <c r="F19" s="141" t="s">
        <v>126</v>
      </c>
      <c r="G19" s="142"/>
      <c r="H19" s="61">
        <f>AD21</f>
        <v>0</v>
      </c>
      <c r="I19" s="61">
        <f>AD31</f>
        <v>0</v>
      </c>
      <c r="J19" s="65">
        <f>SUM(H19:I19)</f>
        <v>0</v>
      </c>
      <c r="AA19" s="46" t="s">
        <v>118</v>
      </c>
      <c r="AB19" s="46" t="s">
        <v>144</v>
      </c>
      <c r="AC19" s="46" t="s">
        <v>220</v>
      </c>
      <c r="AD19" s="45">
        <f ca="1" t="shared" si="4"/>
        <v>1244</v>
      </c>
      <c r="AF19" s="54" t="str">
        <f>'水洗化人口等'!B19</f>
        <v>39301</v>
      </c>
      <c r="AG19" s="45">
        <v>19</v>
      </c>
      <c r="AI19" s="87" t="s">
        <v>291</v>
      </c>
      <c r="AJ19" s="45" t="s">
        <v>180</v>
      </c>
    </row>
    <row r="20" spans="3:36" ht="16.5" customHeight="1">
      <c r="C20" s="83" t="s">
        <v>125</v>
      </c>
      <c r="D20" s="53">
        <f>IF(D$14&gt;0,D9/D$14,0)</f>
        <v>0.2966603141522808</v>
      </c>
      <c r="F20" s="141" t="s">
        <v>128</v>
      </c>
      <c r="G20" s="142"/>
      <c r="H20" s="61">
        <f>AD22</f>
        <v>11106</v>
      </c>
      <c r="I20" s="61">
        <f>AD32</f>
        <v>1415</v>
      </c>
      <c r="J20" s="65">
        <f>SUM(H20:I20)</f>
        <v>12521</v>
      </c>
      <c r="AA20" s="46" t="s">
        <v>120</v>
      </c>
      <c r="AB20" s="46" t="s">
        <v>144</v>
      </c>
      <c r="AC20" s="46" t="s">
        <v>221</v>
      </c>
      <c r="AD20" s="45">
        <f ca="1" t="shared" si="4"/>
        <v>4331</v>
      </c>
      <c r="AF20" s="54" t="str">
        <f>'水洗化人口等'!B20</f>
        <v>39302</v>
      </c>
      <c r="AG20" s="45">
        <v>20</v>
      </c>
      <c r="AI20" s="87" t="s">
        <v>292</v>
      </c>
      <c r="AJ20" s="45" t="s">
        <v>179</v>
      </c>
    </row>
    <row r="21" spans="3:36" ht="16.5" customHeight="1">
      <c r="C21" s="84" t="s">
        <v>127</v>
      </c>
      <c r="D21" s="53">
        <f>IF(D$14&gt;0,D10/D$14,0)</f>
        <v>0.23484406832388466</v>
      </c>
      <c r="F21" s="141" t="s">
        <v>130</v>
      </c>
      <c r="G21" s="142"/>
      <c r="H21" s="61">
        <f>AD23</f>
        <v>179785</v>
      </c>
      <c r="I21" s="61">
        <f>AD33</f>
        <v>194411</v>
      </c>
      <c r="J21" s="65">
        <f>SUM(H21:I21)</f>
        <v>374196</v>
      </c>
      <c r="AA21" s="46" t="s">
        <v>126</v>
      </c>
      <c r="AB21" s="46" t="s">
        <v>144</v>
      </c>
      <c r="AC21" s="46" t="s">
        <v>222</v>
      </c>
      <c r="AD21" s="45">
        <f ca="1" t="shared" si="4"/>
        <v>0</v>
      </c>
      <c r="AF21" s="54" t="str">
        <f>'水洗化人口等'!B21</f>
        <v>39303</v>
      </c>
      <c r="AG21" s="45">
        <v>21</v>
      </c>
      <c r="AI21" s="87" t="s">
        <v>293</v>
      </c>
      <c r="AJ21" s="45" t="s">
        <v>178</v>
      </c>
    </row>
    <row r="22" spans="3:36" ht="16.5" customHeight="1" thickBot="1">
      <c r="C22" s="83" t="s">
        <v>129</v>
      </c>
      <c r="D22" s="53">
        <f>IF(D$14&gt;0,D12/D$14,0)</f>
        <v>0.4589756981548201</v>
      </c>
      <c r="F22" s="146" t="s">
        <v>74</v>
      </c>
      <c r="G22" s="147"/>
      <c r="H22" s="71">
        <f>SUM(H19:H21)</f>
        <v>190891</v>
      </c>
      <c r="I22" s="71">
        <f>SUM(I19:I21)</f>
        <v>195826</v>
      </c>
      <c r="J22" s="76">
        <f>SUM(J19:J21)</f>
        <v>386717</v>
      </c>
      <c r="AA22" s="46" t="s">
        <v>128</v>
      </c>
      <c r="AB22" s="46" t="s">
        <v>144</v>
      </c>
      <c r="AC22" s="46" t="s">
        <v>223</v>
      </c>
      <c r="AD22" s="45">
        <f ca="1" t="shared" si="4"/>
        <v>11106</v>
      </c>
      <c r="AF22" s="54" t="str">
        <f>'水洗化人口等'!B22</f>
        <v>39304</v>
      </c>
      <c r="AG22" s="45">
        <v>22</v>
      </c>
      <c r="AI22" s="87" t="s">
        <v>294</v>
      </c>
      <c r="AJ22" s="45" t="s">
        <v>177</v>
      </c>
    </row>
    <row r="23" spans="3:36" ht="16.5" customHeight="1">
      <c r="C23" s="83" t="s">
        <v>131</v>
      </c>
      <c r="D23" s="53">
        <f>IF(D$14&gt;0,C17/D$14,0)</f>
        <v>0.2642928412179123</v>
      </c>
      <c r="F23" s="52"/>
      <c r="J23" s="77"/>
      <c r="AA23" s="46" t="s">
        <v>130</v>
      </c>
      <c r="AB23" s="46" t="s">
        <v>144</v>
      </c>
      <c r="AC23" s="46" t="s">
        <v>224</v>
      </c>
      <c r="AD23" s="45">
        <f ca="1" t="shared" si="4"/>
        <v>179785</v>
      </c>
      <c r="AF23" s="54" t="str">
        <f>'水洗化人口等'!B23</f>
        <v>39305</v>
      </c>
      <c r="AG23" s="45">
        <v>23</v>
      </c>
      <c r="AI23" s="87" t="s">
        <v>295</v>
      </c>
      <c r="AJ23" s="45" t="s">
        <v>176</v>
      </c>
    </row>
    <row r="24" spans="3:36" ht="16.5" customHeight="1" thickBot="1">
      <c r="C24" s="83" t="s">
        <v>262</v>
      </c>
      <c r="D24" s="53">
        <f>IF(D$9&gt;0,D7/D$9,0)</f>
        <v>0.9804337817791191</v>
      </c>
      <c r="J24" s="78" t="s">
        <v>132</v>
      </c>
      <c r="AA24" s="46" t="s">
        <v>107</v>
      </c>
      <c r="AB24" s="46" t="s">
        <v>144</v>
      </c>
      <c r="AC24" s="46" t="s">
        <v>225</v>
      </c>
      <c r="AD24" s="45">
        <f ca="1" t="shared" si="4"/>
        <v>195246</v>
      </c>
      <c r="AF24" s="54" t="str">
        <f>'水洗化人口等'!B24</f>
        <v>39306</v>
      </c>
      <c r="AG24" s="45">
        <v>24</v>
      </c>
      <c r="AI24" s="87" t="s">
        <v>296</v>
      </c>
      <c r="AJ24" s="45" t="s">
        <v>175</v>
      </c>
    </row>
    <row r="25" spans="3:36" ht="16.5" customHeight="1">
      <c r="C25" s="83" t="s">
        <v>263</v>
      </c>
      <c r="D25" s="53">
        <f>IF(D$9&gt;0,D8/D$9,0)</f>
        <v>0.019566218220880862</v>
      </c>
      <c r="F25" s="158" t="s">
        <v>133</v>
      </c>
      <c r="G25" s="159"/>
      <c r="H25" s="159"/>
      <c r="I25" s="151" t="s">
        <v>134</v>
      </c>
      <c r="J25" s="153" t="s">
        <v>135</v>
      </c>
      <c r="AA25" s="46" t="s">
        <v>109</v>
      </c>
      <c r="AB25" s="46" t="s">
        <v>144</v>
      </c>
      <c r="AC25" s="46" t="s">
        <v>226</v>
      </c>
      <c r="AD25" s="45">
        <f ca="1" t="shared" si="4"/>
        <v>0</v>
      </c>
      <c r="AF25" s="54" t="str">
        <f>'水洗化人口等'!B25</f>
        <v>39307</v>
      </c>
      <c r="AG25" s="45">
        <v>25</v>
      </c>
      <c r="AI25" s="87" t="s">
        <v>297</v>
      </c>
      <c r="AJ25" s="45" t="s">
        <v>174</v>
      </c>
    </row>
    <row r="26" spans="6:36" ht="16.5" customHeight="1">
      <c r="F26" s="160"/>
      <c r="G26" s="161"/>
      <c r="H26" s="161"/>
      <c r="I26" s="152"/>
      <c r="J26" s="154"/>
      <c r="AA26" s="46" t="s">
        <v>111</v>
      </c>
      <c r="AB26" s="46" t="s">
        <v>144</v>
      </c>
      <c r="AC26" s="46" t="s">
        <v>227</v>
      </c>
      <c r="AD26" s="45">
        <f ca="1" t="shared" si="4"/>
        <v>0</v>
      </c>
      <c r="AF26" s="54" t="str">
        <f>'水洗化人口等'!B26</f>
        <v>39341</v>
      </c>
      <c r="AG26" s="45">
        <v>26</v>
      </c>
      <c r="AI26" s="87" t="s">
        <v>298</v>
      </c>
      <c r="AJ26" s="45" t="s">
        <v>173</v>
      </c>
    </row>
    <row r="27" spans="6:36" ht="16.5" customHeight="1">
      <c r="F27" s="143" t="s">
        <v>136</v>
      </c>
      <c r="G27" s="144"/>
      <c r="H27" s="145"/>
      <c r="I27" s="63">
        <f aca="true" t="shared" si="5" ref="I27:I35">AD40</f>
        <v>6376</v>
      </c>
      <c r="J27" s="79">
        <f>AD49</f>
        <v>544</v>
      </c>
      <c r="AA27" s="46" t="s">
        <v>114</v>
      </c>
      <c r="AB27" s="46" t="s">
        <v>144</v>
      </c>
      <c r="AC27" s="46" t="s">
        <v>228</v>
      </c>
      <c r="AD27" s="45">
        <f ca="1" t="shared" si="4"/>
        <v>210</v>
      </c>
      <c r="AF27" s="54" t="str">
        <f>'水洗化人口等'!B27</f>
        <v>39344</v>
      </c>
      <c r="AG27" s="45">
        <v>27</v>
      </c>
      <c r="AI27" s="87" t="s">
        <v>299</v>
      </c>
      <c r="AJ27" s="45" t="s">
        <v>172</v>
      </c>
    </row>
    <row r="28" spans="6:36" ht="16.5" customHeight="1">
      <c r="F28" s="155" t="s">
        <v>137</v>
      </c>
      <c r="G28" s="156"/>
      <c r="H28" s="157"/>
      <c r="I28" s="63">
        <f t="shared" si="5"/>
        <v>7</v>
      </c>
      <c r="J28" s="79">
        <f>AD50</f>
        <v>0</v>
      </c>
      <c r="AA28" s="46" t="s">
        <v>117</v>
      </c>
      <c r="AB28" s="46" t="s">
        <v>144</v>
      </c>
      <c r="AC28" s="46" t="s">
        <v>229</v>
      </c>
      <c r="AD28" s="45">
        <f ca="1" t="shared" si="4"/>
        <v>0</v>
      </c>
      <c r="AF28" s="54" t="str">
        <f>'水洗化人口等'!B28</f>
        <v>39363</v>
      </c>
      <c r="AG28" s="45">
        <v>28</v>
      </c>
      <c r="AI28" s="87" t="s">
        <v>300</v>
      </c>
      <c r="AJ28" s="45" t="s">
        <v>171</v>
      </c>
    </row>
    <row r="29" spans="6:36" ht="16.5" customHeight="1">
      <c r="F29" s="143" t="s">
        <v>138</v>
      </c>
      <c r="G29" s="144"/>
      <c r="H29" s="145"/>
      <c r="I29" s="63">
        <f t="shared" si="5"/>
        <v>5651</v>
      </c>
      <c r="J29" s="79">
        <f>AD51</f>
        <v>0</v>
      </c>
      <c r="AA29" s="46" t="s">
        <v>118</v>
      </c>
      <c r="AB29" s="46" t="s">
        <v>144</v>
      </c>
      <c r="AC29" s="46" t="s">
        <v>230</v>
      </c>
      <c r="AD29" s="45">
        <f ca="1" t="shared" si="4"/>
        <v>694</v>
      </c>
      <c r="AF29" s="54" t="str">
        <f>'水洗化人口等'!B29</f>
        <v>39364</v>
      </c>
      <c r="AG29" s="45">
        <v>29</v>
      </c>
      <c r="AI29" s="87" t="s">
        <v>301</v>
      </c>
      <c r="AJ29" s="45" t="s">
        <v>170</v>
      </c>
    </row>
    <row r="30" spans="6:36" ht="16.5" customHeight="1">
      <c r="F30" s="143" t="s">
        <v>92</v>
      </c>
      <c r="G30" s="144"/>
      <c r="H30" s="145"/>
      <c r="I30" s="63">
        <f t="shared" si="5"/>
        <v>847</v>
      </c>
      <c r="J30" s="79">
        <f>AD52</f>
        <v>0</v>
      </c>
      <c r="AA30" s="46" t="s">
        <v>120</v>
      </c>
      <c r="AB30" s="46" t="s">
        <v>144</v>
      </c>
      <c r="AC30" s="46" t="s">
        <v>231</v>
      </c>
      <c r="AD30" s="45">
        <f ca="1" t="shared" si="4"/>
        <v>1297</v>
      </c>
      <c r="AF30" s="54" t="str">
        <f>'水洗化人口等'!B30</f>
        <v>39386</v>
      </c>
      <c r="AG30" s="45">
        <v>30</v>
      </c>
      <c r="AI30" s="87" t="s">
        <v>302</v>
      </c>
      <c r="AJ30" s="45" t="s">
        <v>169</v>
      </c>
    </row>
    <row r="31" spans="6:36" ht="16.5" customHeight="1">
      <c r="F31" s="143" t="s">
        <v>93</v>
      </c>
      <c r="G31" s="144"/>
      <c r="H31" s="145"/>
      <c r="I31" s="63">
        <f t="shared" si="5"/>
        <v>0</v>
      </c>
      <c r="J31" s="79">
        <f>AD53</f>
        <v>0</v>
      </c>
      <c r="AA31" s="46" t="s">
        <v>126</v>
      </c>
      <c r="AB31" s="46" t="s">
        <v>144</v>
      </c>
      <c r="AC31" s="46" t="s">
        <v>232</v>
      </c>
      <c r="AD31" s="45">
        <f ca="1" t="shared" si="4"/>
        <v>0</v>
      </c>
      <c r="AF31" s="54" t="str">
        <f>'水洗化人口等'!B31</f>
        <v>39387</v>
      </c>
      <c r="AG31" s="45">
        <v>31</v>
      </c>
      <c r="AI31" s="87" t="s">
        <v>303</v>
      </c>
      <c r="AJ31" s="45" t="s">
        <v>168</v>
      </c>
    </row>
    <row r="32" spans="6:36" ht="16.5" customHeight="1">
      <c r="F32" s="143" t="s">
        <v>139</v>
      </c>
      <c r="G32" s="144"/>
      <c r="H32" s="145"/>
      <c r="I32" s="63">
        <f t="shared" si="5"/>
        <v>208</v>
      </c>
      <c r="J32" s="68" t="s">
        <v>205</v>
      </c>
      <c r="AA32" s="46" t="s">
        <v>128</v>
      </c>
      <c r="AB32" s="46" t="s">
        <v>144</v>
      </c>
      <c r="AC32" s="46" t="s">
        <v>233</v>
      </c>
      <c r="AD32" s="45">
        <f ca="1" t="shared" si="4"/>
        <v>1415</v>
      </c>
      <c r="AF32" s="54" t="str">
        <f>'水洗化人口等'!B32</f>
        <v>39401</v>
      </c>
      <c r="AG32" s="45">
        <v>32</v>
      </c>
      <c r="AI32" s="87" t="s">
        <v>304</v>
      </c>
      <c r="AJ32" s="45" t="s">
        <v>167</v>
      </c>
    </row>
    <row r="33" spans="6:36" ht="16.5" customHeight="1">
      <c r="F33" s="143" t="s">
        <v>140</v>
      </c>
      <c r="G33" s="144"/>
      <c r="H33" s="145"/>
      <c r="I33" s="63">
        <f t="shared" si="5"/>
        <v>28</v>
      </c>
      <c r="J33" s="68" t="s">
        <v>207</v>
      </c>
      <c r="AA33" s="46" t="s">
        <v>130</v>
      </c>
      <c r="AB33" s="46" t="s">
        <v>144</v>
      </c>
      <c r="AC33" s="46" t="s">
        <v>234</v>
      </c>
      <c r="AD33" s="45">
        <f ca="1" t="shared" si="4"/>
        <v>194411</v>
      </c>
      <c r="AF33" s="54" t="str">
        <f>'水洗化人口等'!B33</f>
        <v>39402</v>
      </c>
      <c r="AG33" s="45">
        <v>33</v>
      </c>
      <c r="AI33" s="87" t="s">
        <v>305</v>
      </c>
      <c r="AJ33" s="45" t="s">
        <v>166</v>
      </c>
    </row>
    <row r="34" spans="6:36" ht="16.5" customHeight="1">
      <c r="F34" s="143" t="s">
        <v>141</v>
      </c>
      <c r="G34" s="144"/>
      <c r="H34" s="145"/>
      <c r="I34" s="63">
        <f t="shared" si="5"/>
        <v>0</v>
      </c>
      <c r="J34" s="68" t="s">
        <v>235</v>
      </c>
      <c r="AA34" s="46" t="s">
        <v>107</v>
      </c>
      <c r="AB34" s="46" t="s">
        <v>144</v>
      </c>
      <c r="AC34" s="46" t="s">
        <v>236</v>
      </c>
      <c r="AD34" s="46">
        <f ca="1" t="shared" si="4"/>
        <v>7284</v>
      </c>
      <c r="AF34" s="54" t="str">
        <f>'水洗化人口等'!B34</f>
        <v>39403</v>
      </c>
      <c r="AG34" s="45">
        <v>34</v>
      </c>
      <c r="AI34" s="87" t="s">
        <v>306</v>
      </c>
      <c r="AJ34" s="45" t="s">
        <v>165</v>
      </c>
    </row>
    <row r="35" spans="6:36" ht="16.5" customHeight="1">
      <c r="F35" s="143" t="s">
        <v>142</v>
      </c>
      <c r="G35" s="144"/>
      <c r="H35" s="145"/>
      <c r="I35" s="63">
        <f t="shared" si="5"/>
        <v>6</v>
      </c>
      <c r="J35" s="68" t="s">
        <v>209</v>
      </c>
      <c r="AA35" s="46" t="s">
        <v>109</v>
      </c>
      <c r="AB35" s="46" t="s">
        <v>144</v>
      </c>
      <c r="AC35" s="46" t="s">
        <v>237</v>
      </c>
      <c r="AD35" s="46">
        <f ca="1" t="shared" si="4"/>
        <v>0</v>
      </c>
      <c r="AF35" s="54" t="str">
        <f>'水洗化人口等'!B35</f>
        <v>39405</v>
      </c>
      <c r="AG35" s="45">
        <v>35</v>
      </c>
      <c r="AI35" s="87" t="s">
        <v>307</v>
      </c>
      <c r="AJ35" s="45" t="s">
        <v>164</v>
      </c>
    </row>
    <row r="36" spans="6:36" ht="16.5" customHeight="1" thickBot="1">
      <c r="F36" s="148" t="s">
        <v>86</v>
      </c>
      <c r="G36" s="149"/>
      <c r="H36" s="150"/>
      <c r="I36" s="80">
        <f>SUM(I27:I35)</f>
        <v>13123</v>
      </c>
      <c r="J36" s="81">
        <f>SUM(J27:J31)</f>
        <v>544</v>
      </c>
      <c r="AA36" s="46" t="s">
        <v>111</v>
      </c>
      <c r="AB36" s="46" t="s">
        <v>144</v>
      </c>
      <c r="AC36" s="46" t="s">
        <v>238</v>
      </c>
      <c r="AD36" s="46">
        <f ca="1" t="shared" si="4"/>
        <v>0</v>
      </c>
      <c r="AF36" s="54" t="str">
        <f>'水洗化人口等'!B36</f>
        <v>39410</v>
      </c>
      <c r="AG36" s="45">
        <v>36</v>
      </c>
      <c r="AI36" s="87" t="s">
        <v>308</v>
      </c>
      <c r="AJ36" s="45" t="s">
        <v>163</v>
      </c>
    </row>
    <row r="37" spans="27:36" ht="13.5">
      <c r="AA37" s="46" t="s">
        <v>107</v>
      </c>
      <c r="AB37" s="46" t="s">
        <v>144</v>
      </c>
      <c r="AC37" s="46" t="s">
        <v>239</v>
      </c>
      <c r="AD37" s="46">
        <f ca="1" t="shared" si="4"/>
        <v>692</v>
      </c>
      <c r="AF37" s="54" t="str">
        <f>'水洗化人口等'!B37</f>
        <v>39411</v>
      </c>
      <c r="AG37" s="45">
        <v>37</v>
      </c>
      <c r="AI37" s="87" t="s">
        <v>309</v>
      </c>
      <c r="AJ37" s="45" t="s">
        <v>162</v>
      </c>
    </row>
    <row r="38" spans="27:36" ht="13.5">
      <c r="AA38" s="46" t="s">
        <v>109</v>
      </c>
      <c r="AB38" s="46" t="s">
        <v>144</v>
      </c>
      <c r="AC38" s="46" t="s">
        <v>240</v>
      </c>
      <c r="AD38" s="46">
        <f ca="1" t="shared" si="4"/>
        <v>1305</v>
      </c>
      <c r="AF38" s="54" t="str">
        <f>'水洗化人口等'!B38</f>
        <v>39412</v>
      </c>
      <c r="AG38" s="45">
        <v>38</v>
      </c>
      <c r="AI38" s="87" t="s">
        <v>310</v>
      </c>
      <c r="AJ38" s="45" t="s">
        <v>161</v>
      </c>
    </row>
    <row r="39" spans="27:36" ht="13.5">
      <c r="AA39" s="46" t="s">
        <v>111</v>
      </c>
      <c r="AB39" s="46" t="s">
        <v>144</v>
      </c>
      <c r="AC39" s="46" t="s">
        <v>241</v>
      </c>
      <c r="AD39" s="46">
        <f ca="1" t="shared" si="4"/>
        <v>0</v>
      </c>
      <c r="AF39" s="54" t="str">
        <f>'水洗化人口等'!B39</f>
        <v>39424</v>
      </c>
      <c r="AG39" s="45">
        <v>39</v>
      </c>
      <c r="AI39" s="87" t="s">
        <v>311</v>
      </c>
      <c r="AJ39" s="45" t="s">
        <v>160</v>
      </c>
    </row>
    <row r="40" spans="27:36" ht="13.5">
      <c r="AA40" s="46" t="s">
        <v>136</v>
      </c>
      <c r="AB40" s="46" t="s">
        <v>144</v>
      </c>
      <c r="AC40" s="46" t="s">
        <v>242</v>
      </c>
      <c r="AD40" s="46">
        <f ca="1" t="shared" si="4"/>
        <v>6376</v>
      </c>
      <c r="AF40" s="54" t="str">
        <f>'水洗化人口等'!B40</f>
        <v>39427</v>
      </c>
      <c r="AG40" s="45">
        <v>40</v>
      </c>
      <c r="AI40" s="87" t="s">
        <v>312</v>
      </c>
      <c r="AJ40" s="45" t="s">
        <v>159</v>
      </c>
    </row>
    <row r="41" spans="27:36" ht="13.5">
      <c r="AA41" s="46" t="s">
        <v>137</v>
      </c>
      <c r="AB41" s="46" t="s">
        <v>144</v>
      </c>
      <c r="AC41" s="46" t="s">
        <v>243</v>
      </c>
      <c r="AD41" s="46">
        <f ca="1" t="shared" si="4"/>
        <v>7</v>
      </c>
      <c r="AF41" s="54" t="str">
        <f>'水洗化人口等'!B41</f>
        <v>39428</v>
      </c>
      <c r="AG41" s="45">
        <v>41</v>
      </c>
      <c r="AI41" s="87" t="s">
        <v>313</v>
      </c>
      <c r="AJ41" s="45" t="s">
        <v>158</v>
      </c>
    </row>
    <row r="42" spans="27:36" ht="13.5">
      <c r="AA42" s="46" t="s">
        <v>138</v>
      </c>
      <c r="AB42" s="46" t="s">
        <v>144</v>
      </c>
      <c r="AC42" s="46" t="s">
        <v>244</v>
      </c>
      <c r="AD42" s="46">
        <f ca="1" t="shared" si="4"/>
        <v>5651</v>
      </c>
      <c r="AF42" s="54" t="e">
        <f>水洗化人口等!#REF!</f>
        <v>#REF!</v>
      </c>
      <c r="AG42" s="45">
        <v>42</v>
      </c>
      <c r="AI42" s="87" t="s">
        <v>314</v>
      </c>
      <c r="AJ42" s="45" t="s">
        <v>157</v>
      </c>
    </row>
    <row r="43" spans="27:36" ht="13.5">
      <c r="AA43" s="46" t="s">
        <v>92</v>
      </c>
      <c r="AB43" s="46" t="s">
        <v>144</v>
      </c>
      <c r="AC43" s="46" t="s">
        <v>245</v>
      </c>
      <c r="AD43" s="46">
        <f ca="1" t="shared" si="4"/>
        <v>847</v>
      </c>
      <c r="AF43" s="54" t="e">
        <f>水洗化人口等!#REF!</f>
        <v>#REF!</v>
      </c>
      <c r="AG43" s="45">
        <v>43</v>
      </c>
      <c r="AI43" s="87" t="s">
        <v>315</v>
      </c>
      <c r="AJ43" s="45" t="s">
        <v>156</v>
      </c>
    </row>
    <row r="44" spans="27:36" ht="13.5">
      <c r="AA44" s="46" t="s">
        <v>93</v>
      </c>
      <c r="AB44" s="46" t="s">
        <v>144</v>
      </c>
      <c r="AC44" s="46" t="s">
        <v>246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316</v>
      </c>
      <c r="AJ44" s="45" t="s">
        <v>155</v>
      </c>
    </row>
    <row r="45" spans="27:36" ht="13.5">
      <c r="AA45" s="46" t="s">
        <v>139</v>
      </c>
      <c r="AB45" s="46" t="s">
        <v>144</v>
      </c>
      <c r="AC45" s="46" t="s">
        <v>248</v>
      </c>
      <c r="AD45" s="46">
        <f ca="1" t="shared" si="4"/>
        <v>208</v>
      </c>
      <c r="AF45" s="54" t="e">
        <f>水洗化人口等!#REF!</f>
        <v>#REF!</v>
      </c>
      <c r="AG45" s="45">
        <v>45</v>
      </c>
      <c r="AI45" s="87" t="s">
        <v>317</v>
      </c>
      <c r="AJ45" s="45" t="s">
        <v>154</v>
      </c>
    </row>
    <row r="46" spans="27:36" ht="13.5">
      <c r="AA46" s="46" t="s">
        <v>140</v>
      </c>
      <c r="AB46" s="46" t="s">
        <v>144</v>
      </c>
      <c r="AC46" s="46" t="s">
        <v>249</v>
      </c>
      <c r="AD46" s="46">
        <f ca="1" t="shared" si="4"/>
        <v>28</v>
      </c>
      <c r="AF46" s="54" t="e">
        <f>水洗化人口等!#REF!</f>
        <v>#REF!</v>
      </c>
      <c r="AG46" s="45">
        <v>46</v>
      </c>
      <c r="AI46" s="87" t="s">
        <v>318</v>
      </c>
      <c r="AJ46" s="45" t="s">
        <v>153</v>
      </c>
    </row>
    <row r="47" spans="27:36" ht="13.5">
      <c r="AA47" s="46" t="s">
        <v>141</v>
      </c>
      <c r="AB47" s="46" t="s">
        <v>144</v>
      </c>
      <c r="AC47" s="46" t="s">
        <v>250</v>
      </c>
      <c r="AD47" s="46">
        <f ca="1" t="shared" si="4"/>
        <v>0</v>
      </c>
      <c r="AF47" s="54" t="e">
        <f>水洗化人口等!#REF!</f>
        <v>#REF!</v>
      </c>
      <c r="AG47" s="45">
        <v>47</v>
      </c>
      <c r="AI47" s="87" t="s">
        <v>319</v>
      </c>
      <c r="AJ47" s="45" t="s">
        <v>152</v>
      </c>
    </row>
    <row r="48" spans="27:36" ht="13.5">
      <c r="AA48" s="46" t="s">
        <v>142</v>
      </c>
      <c r="AB48" s="46" t="s">
        <v>144</v>
      </c>
      <c r="AC48" s="46" t="s">
        <v>251</v>
      </c>
      <c r="AD48" s="46">
        <f ca="1" t="shared" si="4"/>
        <v>6</v>
      </c>
      <c r="AF48" s="54" t="e">
        <f>水洗化人口等!#REF!</f>
        <v>#REF!</v>
      </c>
      <c r="AG48" s="45">
        <v>48</v>
      </c>
      <c r="AI48" s="87" t="s">
        <v>320</v>
      </c>
      <c r="AJ48" s="45" t="s">
        <v>151</v>
      </c>
    </row>
    <row r="49" spans="27:36" ht="13.5">
      <c r="AA49" s="46" t="s">
        <v>136</v>
      </c>
      <c r="AB49" s="46" t="s">
        <v>144</v>
      </c>
      <c r="AC49" s="46" t="s">
        <v>252</v>
      </c>
      <c r="AD49" s="46">
        <f ca="1" t="shared" si="4"/>
        <v>544</v>
      </c>
      <c r="AF49" s="54" t="e">
        <f>水洗化人口等!#REF!</f>
        <v>#REF!</v>
      </c>
      <c r="AG49" s="45">
        <v>49</v>
      </c>
      <c r="AI49" s="87" t="s">
        <v>321</v>
      </c>
      <c r="AJ49" s="45" t="s">
        <v>150</v>
      </c>
    </row>
    <row r="50" spans="27:36" ht="13.5">
      <c r="AA50" s="46" t="s">
        <v>137</v>
      </c>
      <c r="AB50" s="46" t="s">
        <v>144</v>
      </c>
      <c r="AC50" s="46" t="s">
        <v>253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322</v>
      </c>
      <c r="AJ50" s="45" t="s">
        <v>149</v>
      </c>
    </row>
    <row r="51" spans="27:36" ht="13.5">
      <c r="AA51" s="46" t="s">
        <v>138</v>
      </c>
      <c r="AB51" s="46" t="s">
        <v>144</v>
      </c>
      <c r="AC51" s="46" t="s">
        <v>254</v>
      </c>
      <c r="AD51" s="46">
        <f ca="1" t="shared" si="4"/>
        <v>0</v>
      </c>
      <c r="AF51" s="54" t="e">
        <f>水洗化人口等!#REF!</f>
        <v>#REF!</v>
      </c>
      <c r="AG51" s="45">
        <v>51</v>
      </c>
      <c r="AI51" s="87" t="s">
        <v>323</v>
      </c>
      <c r="AJ51" s="45" t="s">
        <v>148</v>
      </c>
    </row>
    <row r="52" spans="27:36" ht="13.5">
      <c r="AA52" s="46" t="s">
        <v>92</v>
      </c>
      <c r="AB52" s="46" t="s">
        <v>144</v>
      </c>
      <c r="AC52" s="46" t="s">
        <v>255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324</v>
      </c>
      <c r="AJ52" s="45" t="s">
        <v>147</v>
      </c>
    </row>
    <row r="53" spans="27:33" ht="13.5">
      <c r="AA53" s="46" t="s">
        <v>93</v>
      </c>
      <c r="AB53" s="46" t="s">
        <v>144</v>
      </c>
      <c r="AC53" s="46" t="s">
        <v>256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