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<sst xmlns="http://schemas.openxmlformats.org/spreadsheetml/2006/main" count="764" uniqueCount="341">
  <si>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</si>
  <si>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</si>
  <si>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</si>
  <si>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</si>
  <si>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</si>
  <si>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</si>
  <si>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</si>
  <si>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</si>
  <si>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</si>
  <si>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</si>
  <si>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</si>
  <si>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</si>
  <si>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</si>
  <si>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</si>
  <si>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</si>
  <si>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</si>
  <si>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</si>
  <si>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</si>
  <si>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</si>
  <si>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</si>
  <si>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</si>
  <si>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</si>
  <si>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</si>
  <si>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</si>
  <si>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</si>
  <si>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</si>
  <si>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</si>
  <si>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</si>
  <si>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</si>
  <si>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</si>
  <si>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</si>
  <si>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</si>
  <si>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</si>
  <si>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</si>
  <si>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</si>
  <si>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</si>
  <si>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</si>
  <si>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</si>
  <si>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</si>
  <si>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</si>
  <si>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</si>
  <si>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</si>
  <si>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</si>
  <si>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</si>
  <si>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</si>
  <si>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</si>
  <si>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</si>
  <si>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</si>
  <si>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</si>
  <si>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</si>
  <si>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</si>
  <si>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</si>
  <si>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</si>
  <si>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</si>
  <si>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</si>
  <si>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</si>
  <si>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</si>
  <si>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</si>
  <si>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</si>
  <si>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</si>
  <si>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</si>
  <si>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</si>
  <si>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</si>
  <si>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</si>
  <si>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</si>
  <si>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</si>
  <si>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</si>
  <si>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</si>
  <si>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</si>
  <si>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</si>
  <si>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</si>
  <si>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</si>
  <si>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</si>
  <si>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</si>
  <si>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</si>
  <si>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</si>
  <si>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</si>
  <si>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</si>
  <si>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</si>
  <si>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</si>
  <si>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</si>
  <si>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</si>
  <si>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</si>
  <si>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</si>
  <si>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</si>
  <si>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</si>
  <si>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</si>
  <si>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</si>
  <si>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</si>
  <si>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</si>
  <si>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</si>
  <si>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</si>
  <si>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</si>
  <si>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</si>
  <si>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</si>
  <si>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</si>
  <si>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</si>
  <si>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</si>
  <si>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</si>
  <si>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</si>
  <si>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</si>
  <si>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</si>
  <si>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</si>
  <si>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</si>
  <si>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</si>
  <si>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</si>
  <si>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</si>
  <si>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</si>
  <si>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</si>
  <si>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</si>
  <si>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</si>
  <si>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</si>
  <si>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</si>
  <si>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</si>
  <si>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</si>
  <si>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</si>
  <si>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</si>
  <si>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</si>
  <si>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</si>
  <si>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</si>
  <si>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</si>
  <si>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</si>
  <si>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</si>
  <si>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</si>
  <si>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</si>
  <si>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</si>
  <si>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</si>
  <si>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</si>
  <si>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</si>
  <si>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</si>
  <si>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</si>
  <si>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</si>
  <si>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</si>
  <si>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</si>
  <si>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</si>
  <si>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</si>
  <si>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</si>
  <si>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</si>
  <si>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</si>
  <si>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</si>
  <si>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</si>
  <si>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</si>
  <si>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</si>
  <si>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</si>
  <si>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</si>
  <si>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</si>
  <si>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</si>
  <si>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</si>
  <si>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</si>
  <si>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</si>
  <si>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</si>
  <si>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</si>
  <si>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</si>
  <si>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</si>
  <si>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</si>
  <si>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</si>
  <si>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</si>
  <si>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</si>
  <si>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</si>
  <si>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</si>
  <si>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</si>
  <si>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</si>
  <si>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</si>
  <si>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</si>
  <si>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</si>
  <si>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</si>
  <si>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</si>
  <si>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</si>
  <si>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</si>
  <si>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</si>
  <si>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</si>
  <si>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</si>
  <si>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</si>
  <si>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</si>
  <si>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</si>
  <si>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</si>
  <si>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</si>
  <si>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</si>
  <si>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</si>
  <si>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</si>
  <si>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</si>
  <si>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</si>
  <si>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</si>
  <si>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</si>
  <si>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</si>
  <si>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</si>
  <si>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</si>
  <si>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</si>
  <si>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</si>
  <si>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</si>
  <si>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</si>
  <si>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</si>
  <si>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</si>
  <si>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</si>
  <si>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</si>
  <si>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</si>
  <si>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</si>
  <si>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</si>
  <si>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</si>
  <si>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</si>
  <si>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</si>
  <si>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</si>
  <si>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</si>
  <si>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</si>
  <si>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</si>
  <si>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</si>
  <si>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</si>
  <si>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</si>
  <si>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</si>
  <si>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</si>
  <si>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</si>
  <si>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</si>
  <si>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</si>
  <si>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</si>
  <si>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</si>
  <si>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</si>
  <si>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</si>
  <si>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</si>
  <si>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</si>
  <si>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</si>
  <si>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</si>
  <si>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</si>
  <si>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</si>
  <si>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</si>
  <si>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</si>
  <si>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</si>
  <si>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</si>
  <si>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</si>
  <si>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</si>
  <si>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</si>
  <si>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</si>
  <si>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</si>
  <si>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</si>
  <si>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</si>
  <si>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</si>
  <si>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</si>
  <si>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</si>
  <si>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</si>
  <si>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</si>
  <si>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</si>
  <si>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</si>
  <si>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</si>
  <si>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</si>
  <si>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</si>
  <si>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</si>
  <si>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</si>
  <si>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</si>
  <si>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</si>
  <si>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</si>
  <si>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</si>
  <si>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</si>
  <si>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</si>
  <si>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</si>
  <si>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</si>
  <si>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</si>
  <si>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</si>
  <si>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</si>
  <si>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</si>
  <si>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</si>
  <si>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</si>
  <si>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</si>
  <si>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</si>
  <si>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</si>
  <si>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</si>
  <si>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</si>
  <si>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</si>
  <si>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</si>
  <si>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</si>
  <si>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</si>
  <si>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</si>
  <si>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山北町</t>
  </si>
  <si>
    <t>15000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</si>
  <si>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</si>
  <si>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</si>
  <si>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</si>
  <si>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</si>
  <si>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</si>
  <si>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</si>
  <si>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</si>
  <si>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</si>
  <si>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</si>
  <si>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</si>
  <si>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</si>
  <si>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</si>
  <si>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</si>
  <si>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</si>
  <si>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</si>
  <si>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</si>
  <si>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</si>
  <si>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</si>
  <si>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</si>
  <si>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</si>
  <si>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</si>
  <si>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</si>
  <si>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</si>
  <si>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</si>
  <si>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</si>
  <si>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</si>
  <si>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</si>
  <si>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</si>
  <si>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</si>
  <si>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</si>
  <si>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</si>
  <si>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</si>
  <si>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</si>
  <si>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</si>
  <si>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</si>
  <si>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</si>
  <si>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</si>
  <si>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</si>
  <si>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</si>
  <si>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</si>
  <si>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</si>
  <si>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</si>
  <si>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</si>
  <si>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</si>
  <si>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</si>
  <si>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</si>
  <si>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</si>
  <si>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</si>
  <si>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</si>
  <si>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</si>
  <si>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15441</t>
  </si>
  <si>
    <t>川口町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</si>
  <si>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</si>
  <si>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</si>
  <si>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</si>
  <si>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</si>
  <si>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</si>
  <si>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</si>
  <si>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</si>
  <si>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</si>
  <si>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15582</t>
  </si>
  <si>
    <t>荒川町</t>
  </si>
  <si>
    <t>15583</t>
  </si>
  <si>
    <t>神林村</t>
  </si>
  <si>
    <t>15584</t>
  </si>
  <si>
    <t>朝日村</t>
  </si>
  <si>
    <t>15585</t>
  </si>
  <si>
    <t>15586</t>
  </si>
  <si>
    <t>粟島浦村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</si>
</sst>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7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1" t="s">
        <v>0</v>
      </c>
      <c r="B2" s="113" t="s">
        <v>195</v>
      </c>
      <c r="C2" s="115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7" t="s">
        <v>2</v>
      </c>
      <c r="T2" s="107"/>
      <c r="U2" s="107"/>
      <c r="V2" s="108"/>
      <c r="W2" s="123" t="s">
        <v>3</v>
      </c>
      <c r="X2" s="107"/>
      <c r="Y2" s="107"/>
      <c r="Z2" s="108"/>
    </row>
    <row r="3" spans="1:26" s="8" customFormat="1" ht="18.75" customHeight="1">
      <c r="A3" s="112"/>
      <c r="B3" s="114"/>
      <c r="C3" s="116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9"/>
      <c r="T3" s="110"/>
      <c r="U3" s="110"/>
      <c r="V3" s="118"/>
      <c r="W3" s="109"/>
      <c r="X3" s="110"/>
      <c r="Y3" s="110"/>
      <c r="Z3" s="118"/>
    </row>
    <row r="4" spans="1:26" s="8" customFormat="1" ht="26.25" customHeight="1">
      <c r="A4" s="112"/>
      <c r="B4" s="114"/>
      <c r="C4" s="116"/>
      <c r="D4" s="9"/>
      <c r="E4" s="12" t="s">
        <v>5</v>
      </c>
      <c r="F4" s="119" t="s">
        <v>198</v>
      </c>
      <c r="G4" s="119" t="s">
        <v>199</v>
      </c>
      <c r="H4" s="119" t="s">
        <v>200</v>
      </c>
      <c r="I4" s="12" t="s">
        <v>5</v>
      </c>
      <c r="J4" s="119" t="s">
        <v>201</v>
      </c>
      <c r="K4" s="119" t="s">
        <v>202</v>
      </c>
      <c r="L4" s="119" t="s">
        <v>203</v>
      </c>
      <c r="M4" s="119" t="s">
        <v>204</v>
      </c>
      <c r="N4" s="119" t="s">
        <v>205</v>
      </c>
      <c r="O4" s="124" t="s">
        <v>206</v>
      </c>
      <c r="P4" s="13"/>
      <c r="Q4" s="119" t="s">
        <v>207</v>
      </c>
      <c r="R4" s="41"/>
      <c r="S4" s="119" t="s">
        <v>6</v>
      </c>
      <c r="T4" s="119" t="s">
        <v>7</v>
      </c>
      <c r="U4" s="121" t="s">
        <v>8</v>
      </c>
      <c r="V4" s="121" t="s">
        <v>9</v>
      </c>
      <c r="W4" s="119" t="s">
        <v>6</v>
      </c>
      <c r="X4" s="119" t="s">
        <v>7</v>
      </c>
      <c r="Y4" s="121" t="s">
        <v>8</v>
      </c>
      <c r="Z4" s="121" t="s">
        <v>9</v>
      </c>
    </row>
    <row r="5" spans="1:26" s="8" customFormat="1" ht="23.25" customHeight="1">
      <c r="A5" s="112"/>
      <c r="B5" s="114"/>
      <c r="C5" s="116"/>
      <c r="D5" s="9"/>
      <c r="E5" s="12"/>
      <c r="F5" s="120"/>
      <c r="G5" s="120"/>
      <c r="H5" s="120"/>
      <c r="I5" s="12"/>
      <c r="J5" s="120"/>
      <c r="K5" s="120"/>
      <c r="L5" s="120"/>
      <c r="M5" s="120"/>
      <c r="N5" s="120"/>
      <c r="O5" s="120"/>
      <c r="P5" s="14" t="s">
        <v>10</v>
      </c>
      <c r="Q5" s="120"/>
      <c r="R5" s="42"/>
      <c r="S5" s="120"/>
      <c r="T5" s="120"/>
      <c r="U5" s="122"/>
      <c r="V5" s="122"/>
      <c r="W5" s="120"/>
      <c r="X5" s="120"/>
      <c r="Y5" s="122"/>
      <c r="Z5" s="122"/>
    </row>
    <row r="6" spans="1:26" s="8" customFormat="1" ht="18" customHeight="1">
      <c r="A6" s="112"/>
      <c r="B6" s="114"/>
      <c r="C6" s="116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8" s="92" customFormat="1" ht="11.25">
      <c r="A7" s="174" t="s">
        <v>110</v>
      </c>
      <c r="B7" s="175" t="s">
        <v>271</v>
      </c>
      <c r="C7" s="174" t="s">
        <v>268</v>
      </c>
      <c r="D7" s="99">
        <f>SUM(D8:D300)</f>
        <v>2423391</v>
      </c>
      <c r="E7" s="99">
        <f>SUM(E8:E300)</f>
        <v>272806</v>
      </c>
      <c r="F7" s="96">
        <f>IF(D7&gt;0,E7/D7*100,0)</f>
        <v>11.257201169765835</v>
      </c>
      <c r="G7" s="99">
        <f>SUM(G8:G300)</f>
        <v>272036</v>
      </c>
      <c r="H7" s="99">
        <f>SUM(H8:H300)</f>
        <v>770</v>
      </c>
      <c r="I7" s="99">
        <f>SUM(I8:I300)</f>
        <v>2150585</v>
      </c>
      <c r="J7" s="96">
        <f>IF($D7&gt;0,I7/$D7*100,0)</f>
        <v>88.74279883023416</v>
      </c>
      <c r="K7" s="99">
        <f>SUM(K8:K300)</f>
        <v>1283841</v>
      </c>
      <c r="L7" s="96">
        <f>IF($D7&gt;0,K7/$D7*100,0)</f>
        <v>52.97704745127798</v>
      </c>
      <c r="M7" s="99">
        <f>SUM(M8:M300)</f>
        <v>0</v>
      </c>
      <c r="N7" s="96">
        <f>IF($D7&gt;0,M7/$D7*100,0)</f>
        <v>0</v>
      </c>
      <c r="O7" s="99">
        <f>SUM(O8:O300)</f>
        <v>866744</v>
      </c>
      <c r="P7" s="99">
        <f>SUM(P8:P300)</f>
        <v>271424</v>
      </c>
      <c r="Q7" s="96">
        <f>IF($D7&gt;0,O7/$D7*100,0)</f>
        <v>35.76575137895618</v>
      </c>
      <c r="R7" s="99">
        <f>SUM(R8:R300)</f>
        <v>14322</v>
      </c>
      <c r="S7" s="176">
        <f>COUNTIF(S8:S300,"○")</f>
        <v>33</v>
      </c>
      <c r="T7" s="176">
        <f>COUNTIF(T8:T300,"○")</f>
        <v>1</v>
      </c>
      <c r="U7" s="176">
        <f>COUNTIF(U8:U300,"○")</f>
        <v>0</v>
      </c>
      <c r="V7" s="176">
        <f>COUNTIF(V8:V300,"○")</f>
        <v>1</v>
      </c>
      <c r="W7" s="176">
        <f>COUNTIF(W8:W300,"○")</f>
        <v>32</v>
      </c>
      <c r="X7" s="176">
        <f>COUNTIF(X8:X300,"○")</f>
        <v>0</v>
      </c>
      <c r="Y7" s="176">
        <f>COUNTIF(Y8:Y300,"○")</f>
        <v>0</v>
      </c>
      <c r="Z7" s="176">
        <f>COUNTIF(Z8:Z300,"○")</f>
        <v>3</v>
      </c>
      <c r="AB7" s="106"/>
    </row>
    <row r="8" spans="1:28" s="92" customFormat="1" ht="11.25">
      <c r="A8" s="94" t="s">
        <v>110</v>
      </c>
      <c r="B8" s="95" t="s">
        <v>272</v>
      </c>
      <c r="C8" s="94" t="s">
        <v>273</v>
      </c>
      <c r="D8" s="93">
        <v>805165</v>
      </c>
      <c r="E8" s="93">
        <v>48085</v>
      </c>
      <c r="F8" s="97">
        <f aca="true" t="shared" si="0" ref="F7:F42">IF(D8&gt;0,E8/D8*100,0)</f>
        <v>5.972067837027193</v>
      </c>
      <c r="G8" s="93">
        <v>48085</v>
      </c>
      <c r="H8" s="93">
        <v>0</v>
      </c>
      <c r="I8" s="93">
        <v>757080</v>
      </c>
      <c r="J8" s="97">
        <f aca="true" t="shared" si="1" ref="J7:J42">IF($D8&gt;0,I8/$D8*100,0)</f>
        <v>94.0279321629728</v>
      </c>
      <c r="K8" s="93">
        <v>508695</v>
      </c>
      <c r="L8" s="97">
        <f aca="true" t="shared" si="2" ref="L7:L42">IF($D8&gt;0,K8/$D8*100,0)</f>
        <v>63.17897573789223</v>
      </c>
      <c r="M8" s="93">
        <v>0</v>
      </c>
      <c r="N8" s="97">
        <f aca="true" t="shared" si="3" ref="N7:N42">IF($D8&gt;0,M8/$D8*100,0)</f>
        <v>0</v>
      </c>
      <c r="O8" s="93">
        <v>248385</v>
      </c>
      <c r="P8" s="93">
        <v>34678</v>
      </c>
      <c r="Q8" s="97">
        <f aca="true" t="shared" si="4" ref="Q7:Q42">IF($D8&gt;0,O8/$D8*100,0)</f>
        <v>30.848956425080576</v>
      </c>
      <c r="R8" s="93">
        <v>4296</v>
      </c>
      <c r="S8" s="94"/>
      <c r="T8" s="94" t="s">
        <v>269</v>
      </c>
      <c r="U8" s="94"/>
      <c r="V8" s="94"/>
      <c r="W8" s="94"/>
      <c r="X8" s="94"/>
      <c r="Y8" s="94"/>
      <c r="Z8" s="94" t="s">
        <v>269</v>
      </c>
      <c r="AB8" s="106"/>
    </row>
    <row r="9" spans="1:28" s="92" customFormat="1" ht="11.25">
      <c r="A9" s="94" t="s">
        <v>110</v>
      </c>
      <c r="B9" s="95" t="s">
        <v>274</v>
      </c>
      <c r="C9" s="94" t="s">
        <v>275</v>
      </c>
      <c r="D9" s="93">
        <v>281559</v>
      </c>
      <c r="E9" s="93">
        <v>9765</v>
      </c>
      <c r="F9" s="97">
        <f t="shared" si="0"/>
        <v>3.468189615675578</v>
      </c>
      <c r="G9" s="93">
        <v>9765</v>
      </c>
      <c r="H9" s="93">
        <v>0</v>
      </c>
      <c r="I9" s="93">
        <v>271794</v>
      </c>
      <c r="J9" s="97">
        <f t="shared" si="1"/>
        <v>96.53181038432443</v>
      </c>
      <c r="K9" s="93">
        <v>230969</v>
      </c>
      <c r="L9" s="97">
        <f t="shared" si="2"/>
        <v>82.03218508376575</v>
      </c>
      <c r="M9" s="93">
        <v>0</v>
      </c>
      <c r="N9" s="97">
        <f t="shared" si="3"/>
        <v>0</v>
      </c>
      <c r="O9" s="93">
        <v>40825</v>
      </c>
      <c r="P9" s="93">
        <v>18664</v>
      </c>
      <c r="Q9" s="97">
        <f t="shared" si="4"/>
        <v>14.499625300558675</v>
      </c>
      <c r="R9" s="93">
        <v>2493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  <c r="AB9" s="106"/>
    </row>
    <row r="10" spans="1:28" s="92" customFormat="1" ht="11.25">
      <c r="A10" s="94" t="s">
        <v>110</v>
      </c>
      <c r="B10" s="95" t="s">
        <v>276</v>
      </c>
      <c r="C10" s="94" t="s">
        <v>277</v>
      </c>
      <c r="D10" s="93">
        <v>106392</v>
      </c>
      <c r="E10" s="93">
        <v>21548</v>
      </c>
      <c r="F10" s="97">
        <f t="shared" si="0"/>
        <v>20.253402511467026</v>
      </c>
      <c r="G10" s="93">
        <v>21548</v>
      </c>
      <c r="H10" s="93">
        <v>0</v>
      </c>
      <c r="I10" s="93">
        <v>84844</v>
      </c>
      <c r="J10" s="97">
        <f t="shared" si="1"/>
        <v>79.74659748853298</v>
      </c>
      <c r="K10" s="93">
        <v>9036</v>
      </c>
      <c r="L10" s="97">
        <f t="shared" si="2"/>
        <v>8.493119783442364</v>
      </c>
      <c r="M10" s="93">
        <v>0</v>
      </c>
      <c r="N10" s="97">
        <f t="shared" si="3"/>
        <v>0</v>
      </c>
      <c r="O10" s="93">
        <v>75808</v>
      </c>
      <c r="P10" s="93">
        <v>19222</v>
      </c>
      <c r="Q10" s="97">
        <f t="shared" si="4"/>
        <v>71.2534777050906</v>
      </c>
      <c r="R10" s="93">
        <v>430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  <c r="AB10" s="106"/>
    </row>
    <row r="11" spans="1:28" s="92" customFormat="1" ht="11.25">
      <c r="A11" s="94" t="s">
        <v>110</v>
      </c>
      <c r="B11" s="95" t="s">
        <v>278</v>
      </c>
      <c r="C11" s="94" t="s">
        <v>279</v>
      </c>
      <c r="D11" s="93">
        <v>93336</v>
      </c>
      <c r="E11" s="93">
        <v>4517</v>
      </c>
      <c r="F11" s="97">
        <f t="shared" si="0"/>
        <v>4.839504585583269</v>
      </c>
      <c r="G11" s="93">
        <v>4517</v>
      </c>
      <c r="H11" s="93">
        <v>0</v>
      </c>
      <c r="I11" s="93">
        <v>88819</v>
      </c>
      <c r="J11" s="97">
        <f t="shared" si="1"/>
        <v>95.16049541441673</v>
      </c>
      <c r="K11" s="93">
        <v>61427</v>
      </c>
      <c r="L11" s="97">
        <f t="shared" si="2"/>
        <v>65.81276249250021</v>
      </c>
      <c r="M11" s="93">
        <v>0</v>
      </c>
      <c r="N11" s="97">
        <f t="shared" si="3"/>
        <v>0</v>
      </c>
      <c r="O11" s="93">
        <v>27392</v>
      </c>
      <c r="P11" s="93">
        <v>27105</v>
      </c>
      <c r="Q11" s="97">
        <f t="shared" si="4"/>
        <v>29.347732921916514</v>
      </c>
      <c r="R11" s="93">
        <v>860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  <c r="AB11" s="106"/>
    </row>
    <row r="12" spans="1:28" s="92" customFormat="1" ht="11.25">
      <c r="A12" s="94" t="s">
        <v>110</v>
      </c>
      <c r="B12" s="95" t="s">
        <v>280</v>
      </c>
      <c r="C12" s="94" t="s">
        <v>281</v>
      </c>
      <c r="D12" s="93">
        <v>104791</v>
      </c>
      <c r="E12" s="93">
        <v>36336</v>
      </c>
      <c r="F12" s="97">
        <f t="shared" si="0"/>
        <v>34.67473351719136</v>
      </c>
      <c r="G12" s="93">
        <v>36336</v>
      </c>
      <c r="H12" s="93">
        <v>0</v>
      </c>
      <c r="I12" s="93">
        <v>68455</v>
      </c>
      <c r="J12" s="97">
        <f t="shared" si="1"/>
        <v>65.32526648280864</v>
      </c>
      <c r="K12" s="93">
        <v>14558</v>
      </c>
      <c r="L12" s="97">
        <f t="shared" si="2"/>
        <v>13.892414424902903</v>
      </c>
      <c r="M12" s="93">
        <v>0</v>
      </c>
      <c r="N12" s="97">
        <f t="shared" si="3"/>
        <v>0</v>
      </c>
      <c r="O12" s="93">
        <v>53897</v>
      </c>
      <c r="P12" s="93">
        <v>16864</v>
      </c>
      <c r="Q12" s="97">
        <f t="shared" si="4"/>
        <v>51.432852057905734</v>
      </c>
      <c r="R12" s="93">
        <v>484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  <c r="AB12" s="106"/>
    </row>
    <row r="13" spans="1:28" s="92" customFormat="1" ht="11.25">
      <c r="A13" s="94" t="s">
        <v>110</v>
      </c>
      <c r="B13" s="95" t="s">
        <v>282</v>
      </c>
      <c r="C13" s="94" t="s">
        <v>283</v>
      </c>
      <c r="D13" s="93">
        <v>40024</v>
      </c>
      <c r="E13" s="93">
        <v>4049</v>
      </c>
      <c r="F13" s="97">
        <f t="shared" si="0"/>
        <v>10.11643014191485</v>
      </c>
      <c r="G13" s="93">
        <v>4049</v>
      </c>
      <c r="H13" s="93">
        <v>0</v>
      </c>
      <c r="I13" s="93">
        <v>35975</v>
      </c>
      <c r="J13" s="97">
        <f t="shared" si="1"/>
        <v>89.88356985808514</v>
      </c>
      <c r="K13" s="93">
        <v>26443</v>
      </c>
      <c r="L13" s="97">
        <f t="shared" si="2"/>
        <v>66.06785928442935</v>
      </c>
      <c r="M13" s="93">
        <v>0</v>
      </c>
      <c r="N13" s="97">
        <f t="shared" si="3"/>
        <v>0</v>
      </c>
      <c r="O13" s="93">
        <v>9532</v>
      </c>
      <c r="P13" s="93">
        <v>2227</v>
      </c>
      <c r="Q13" s="97">
        <f t="shared" si="4"/>
        <v>23.815710573655807</v>
      </c>
      <c r="R13" s="93">
        <v>160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  <c r="AB13" s="106"/>
    </row>
    <row r="14" spans="1:28" s="92" customFormat="1" ht="11.25">
      <c r="A14" s="94" t="s">
        <v>110</v>
      </c>
      <c r="B14" s="95" t="s">
        <v>284</v>
      </c>
      <c r="C14" s="94" t="s">
        <v>285</v>
      </c>
      <c r="D14" s="93">
        <v>31841</v>
      </c>
      <c r="E14" s="93">
        <v>6059</v>
      </c>
      <c r="F14" s="97">
        <f t="shared" si="0"/>
        <v>19.028924970949404</v>
      </c>
      <c r="G14" s="93">
        <v>5774</v>
      </c>
      <c r="H14" s="93">
        <v>285</v>
      </c>
      <c r="I14" s="93">
        <v>25782</v>
      </c>
      <c r="J14" s="97">
        <f t="shared" si="1"/>
        <v>80.9710750290506</v>
      </c>
      <c r="K14" s="93">
        <v>13824</v>
      </c>
      <c r="L14" s="97">
        <f t="shared" si="2"/>
        <v>43.41572186803178</v>
      </c>
      <c r="M14" s="93">
        <v>0</v>
      </c>
      <c r="N14" s="97">
        <f t="shared" si="3"/>
        <v>0</v>
      </c>
      <c r="O14" s="93">
        <v>11958</v>
      </c>
      <c r="P14" s="93">
        <v>1369</v>
      </c>
      <c r="Q14" s="97">
        <f t="shared" si="4"/>
        <v>37.555353161018814</v>
      </c>
      <c r="R14" s="93">
        <v>110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  <c r="AB14" s="106"/>
    </row>
    <row r="15" spans="1:28" s="92" customFormat="1" ht="11.25">
      <c r="A15" s="94" t="s">
        <v>110</v>
      </c>
      <c r="B15" s="95" t="s">
        <v>286</v>
      </c>
      <c r="C15" s="94" t="s">
        <v>287</v>
      </c>
      <c r="D15" s="93">
        <v>62157</v>
      </c>
      <c r="E15" s="93">
        <v>12276</v>
      </c>
      <c r="F15" s="97">
        <f t="shared" si="0"/>
        <v>19.749987933780588</v>
      </c>
      <c r="G15" s="93">
        <v>12102</v>
      </c>
      <c r="H15" s="93">
        <v>174</v>
      </c>
      <c r="I15" s="93">
        <v>49881</v>
      </c>
      <c r="J15" s="97">
        <f t="shared" si="1"/>
        <v>80.25001206621941</v>
      </c>
      <c r="K15" s="93">
        <v>34462</v>
      </c>
      <c r="L15" s="97">
        <f t="shared" si="2"/>
        <v>55.44347378412729</v>
      </c>
      <c r="M15" s="93">
        <v>0</v>
      </c>
      <c r="N15" s="97">
        <f t="shared" si="3"/>
        <v>0</v>
      </c>
      <c r="O15" s="93">
        <v>15419</v>
      </c>
      <c r="P15" s="93">
        <v>11131</v>
      </c>
      <c r="Q15" s="97">
        <f t="shared" si="4"/>
        <v>24.806538282092124</v>
      </c>
      <c r="R15" s="93">
        <v>440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  <c r="AB15" s="106"/>
    </row>
    <row r="16" spans="1:28" s="92" customFormat="1" ht="11.25">
      <c r="A16" s="94" t="s">
        <v>110</v>
      </c>
      <c r="B16" s="95" t="s">
        <v>288</v>
      </c>
      <c r="C16" s="94" t="s">
        <v>289</v>
      </c>
      <c r="D16" s="93">
        <v>43242</v>
      </c>
      <c r="E16" s="93">
        <v>3317</v>
      </c>
      <c r="F16" s="97">
        <f t="shared" si="0"/>
        <v>7.670783035012256</v>
      </c>
      <c r="G16" s="93">
        <v>3317</v>
      </c>
      <c r="H16" s="93">
        <v>0</v>
      </c>
      <c r="I16" s="93">
        <v>39925</v>
      </c>
      <c r="J16" s="97">
        <f t="shared" si="1"/>
        <v>92.32921696498775</v>
      </c>
      <c r="K16" s="93">
        <v>28835</v>
      </c>
      <c r="L16" s="97">
        <f t="shared" si="2"/>
        <v>66.68285463207067</v>
      </c>
      <c r="M16" s="93">
        <v>0</v>
      </c>
      <c r="N16" s="97">
        <f t="shared" si="3"/>
        <v>0</v>
      </c>
      <c r="O16" s="93">
        <v>11090</v>
      </c>
      <c r="P16" s="93">
        <v>756</v>
      </c>
      <c r="Q16" s="97">
        <f t="shared" si="4"/>
        <v>25.64636233291707</v>
      </c>
      <c r="R16" s="93">
        <v>172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  <c r="AB16" s="106"/>
    </row>
    <row r="17" spans="1:28" s="92" customFormat="1" ht="11.25">
      <c r="A17" s="94" t="s">
        <v>110</v>
      </c>
      <c r="B17" s="95" t="s">
        <v>290</v>
      </c>
      <c r="C17" s="94" t="s">
        <v>291</v>
      </c>
      <c r="D17" s="93">
        <v>30273</v>
      </c>
      <c r="E17" s="93">
        <v>4100</v>
      </c>
      <c r="F17" s="97">
        <f t="shared" si="0"/>
        <v>13.54342153073696</v>
      </c>
      <c r="G17" s="93">
        <v>4100</v>
      </c>
      <c r="H17" s="93">
        <v>0</v>
      </c>
      <c r="I17" s="93">
        <v>26173</v>
      </c>
      <c r="J17" s="97">
        <f t="shared" si="1"/>
        <v>86.45657846926304</v>
      </c>
      <c r="K17" s="93">
        <v>8083</v>
      </c>
      <c r="L17" s="97">
        <f t="shared" si="2"/>
        <v>26.7003600568163</v>
      </c>
      <c r="M17" s="93">
        <v>0</v>
      </c>
      <c r="N17" s="97">
        <f t="shared" si="3"/>
        <v>0</v>
      </c>
      <c r="O17" s="93">
        <v>18090</v>
      </c>
      <c r="P17" s="93">
        <v>4743</v>
      </c>
      <c r="Q17" s="97">
        <f t="shared" si="4"/>
        <v>59.756218412446735</v>
      </c>
      <c r="R17" s="93">
        <v>76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  <c r="AB17" s="106"/>
    </row>
    <row r="18" spans="1:28" s="92" customFormat="1" ht="11.25">
      <c r="A18" s="94" t="s">
        <v>110</v>
      </c>
      <c r="B18" s="95" t="s">
        <v>292</v>
      </c>
      <c r="C18" s="94" t="s">
        <v>293</v>
      </c>
      <c r="D18" s="93">
        <v>84395</v>
      </c>
      <c r="E18" s="93">
        <v>18170</v>
      </c>
      <c r="F18" s="97">
        <f t="shared" si="0"/>
        <v>21.52971147579833</v>
      </c>
      <c r="G18" s="93">
        <v>18170</v>
      </c>
      <c r="H18" s="93">
        <v>0</v>
      </c>
      <c r="I18" s="93">
        <v>66225</v>
      </c>
      <c r="J18" s="97">
        <f t="shared" si="1"/>
        <v>78.47028852420166</v>
      </c>
      <c r="K18" s="93">
        <v>16218</v>
      </c>
      <c r="L18" s="97">
        <f t="shared" si="2"/>
        <v>19.216778245156704</v>
      </c>
      <c r="M18" s="93">
        <v>0</v>
      </c>
      <c r="N18" s="97">
        <f t="shared" si="3"/>
        <v>0</v>
      </c>
      <c r="O18" s="93">
        <v>50007</v>
      </c>
      <c r="P18" s="93">
        <v>5255</v>
      </c>
      <c r="Q18" s="97">
        <f t="shared" si="4"/>
        <v>59.25351027904496</v>
      </c>
      <c r="R18" s="93">
        <v>541</v>
      </c>
      <c r="S18" s="94" t="s">
        <v>269</v>
      </c>
      <c r="T18" s="94"/>
      <c r="U18" s="94"/>
      <c r="V18" s="94"/>
      <c r="W18" s="94"/>
      <c r="X18" s="94"/>
      <c r="Y18" s="94"/>
      <c r="Z18" s="94" t="s">
        <v>269</v>
      </c>
      <c r="AB18" s="106"/>
    </row>
    <row r="19" spans="1:28" s="92" customFormat="1" ht="11.25">
      <c r="A19" s="94" t="s">
        <v>110</v>
      </c>
      <c r="B19" s="95" t="s">
        <v>294</v>
      </c>
      <c r="C19" s="94" t="s">
        <v>295</v>
      </c>
      <c r="D19" s="93">
        <v>49823</v>
      </c>
      <c r="E19" s="93">
        <v>3002</v>
      </c>
      <c r="F19" s="97">
        <f t="shared" si="0"/>
        <v>6.025329667021255</v>
      </c>
      <c r="G19" s="93">
        <v>3002</v>
      </c>
      <c r="H19" s="93">
        <v>0</v>
      </c>
      <c r="I19" s="93">
        <v>46821</v>
      </c>
      <c r="J19" s="97">
        <f t="shared" si="1"/>
        <v>93.97467033297875</v>
      </c>
      <c r="K19" s="93">
        <v>36879</v>
      </c>
      <c r="L19" s="97">
        <f t="shared" si="2"/>
        <v>74.02003090941935</v>
      </c>
      <c r="M19" s="93">
        <v>0</v>
      </c>
      <c r="N19" s="97">
        <f t="shared" si="3"/>
        <v>0</v>
      </c>
      <c r="O19" s="93">
        <v>9942</v>
      </c>
      <c r="P19" s="93">
        <v>7468</v>
      </c>
      <c r="Q19" s="97">
        <f t="shared" si="4"/>
        <v>19.9546394235594</v>
      </c>
      <c r="R19" s="93">
        <v>327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  <c r="AB19" s="106"/>
    </row>
    <row r="20" spans="1:28" s="92" customFormat="1" ht="11.25">
      <c r="A20" s="94" t="s">
        <v>110</v>
      </c>
      <c r="B20" s="95" t="s">
        <v>296</v>
      </c>
      <c r="C20" s="94" t="s">
        <v>297</v>
      </c>
      <c r="D20" s="93">
        <v>37790</v>
      </c>
      <c r="E20" s="93">
        <v>3448</v>
      </c>
      <c r="F20" s="97">
        <f t="shared" si="0"/>
        <v>9.124106906589045</v>
      </c>
      <c r="G20" s="93">
        <v>3448</v>
      </c>
      <c r="H20" s="93">
        <v>0</v>
      </c>
      <c r="I20" s="93">
        <v>34342</v>
      </c>
      <c r="J20" s="97">
        <f t="shared" si="1"/>
        <v>90.87589309341095</v>
      </c>
      <c r="K20" s="93">
        <v>21261</v>
      </c>
      <c r="L20" s="97">
        <f t="shared" si="2"/>
        <v>56.2609155861339</v>
      </c>
      <c r="M20" s="93">
        <v>0</v>
      </c>
      <c r="N20" s="97">
        <f t="shared" si="3"/>
        <v>0</v>
      </c>
      <c r="O20" s="93">
        <v>13081</v>
      </c>
      <c r="P20" s="93">
        <v>8403</v>
      </c>
      <c r="Q20" s="97">
        <f t="shared" si="4"/>
        <v>34.614977507277054</v>
      </c>
      <c r="R20" s="93">
        <v>165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  <c r="AB20" s="106"/>
    </row>
    <row r="21" spans="1:28" s="92" customFormat="1" ht="11.25">
      <c r="A21" s="94" t="s">
        <v>110</v>
      </c>
      <c r="B21" s="95" t="s">
        <v>298</v>
      </c>
      <c r="C21" s="94" t="s">
        <v>299</v>
      </c>
      <c r="D21" s="93">
        <v>57575</v>
      </c>
      <c r="E21" s="93">
        <v>10539</v>
      </c>
      <c r="F21" s="97">
        <f t="shared" si="0"/>
        <v>18.304819800260532</v>
      </c>
      <c r="G21" s="93">
        <v>10539</v>
      </c>
      <c r="H21" s="93">
        <v>0</v>
      </c>
      <c r="I21" s="93">
        <v>47036</v>
      </c>
      <c r="J21" s="97">
        <f t="shared" si="1"/>
        <v>81.69518019973947</v>
      </c>
      <c r="K21" s="93">
        <v>21801</v>
      </c>
      <c r="L21" s="97">
        <f t="shared" si="2"/>
        <v>37.86539296569691</v>
      </c>
      <c r="M21" s="93">
        <v>0</v>
      </c>
      <c r="N21" s="97">
        <f t="shared" si="3"/>
        <v>0</v>
      </c>
      <c r="O21" s="93">
        <v>25235</v>
      </c>
      <c r="P21" s="93">
        <v>5397</v>
      </c>
      <c r="Q21" s="97">
        <f t="shared" si="4"/>
        <v>43.829787234042556</v>
      </c>
      <c r="R21" s="93">
        <v>93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  <c r="AB21" s="106"/>
    </row>
    <row r="22" spans="1:28" s="92" customFormat="1" ht="11.25">
      <c r="A22" s="94" t="s">
        <v>110</v>
      </c>
      <c r="B22" s="95" t="s">
        <v>300</v>
      </c>
      <c r="C22" s="94" t="s">
        <v>301</v>
      </c>
      <c r="D22" s="93">
        <v>208256</v>
      </c>
      <c r="E22" s="93">
        <v>23020</v>
      </c>
      <c r="F22" s="97">
        <f t="shared" si="0"/>
        <v>11.053703134603566</v>
      </c>
      <c r="G22" s="93">
        <v>23020</v>
      </c>
      <c r="H22" s="93">
        <v>0</v>
      </c>
      <c r="I22" s="93">
        <v>185236</v>
      </c>
      <c r="J22" s="97">
        <f t="shared" si="1"/>
        <v>88.94629686539643</v>
      </c>
      <c r="K22" s="93">
        <v>78861</v>
      </c>
      <c r="L22" s="97">
        <f t="shared" si="2"/>
        <v>37.86733635525507</v>
      </c>
      <c r="M22" s="93">
        <v>0</v>
      </c>
      <c r="N22" s="97">
        <f t="shared" si="3"/>
        <v>0</v>
      </c>
      <c r="O22" s="93">
        <v>106375</v>
      </c>
      <c r="P22" s="93">
        <v>56662</v>
      </c>
      <c r="Q22" s="97">
        <f t="shared" si="4"/>
        <v>51.07896051014137</v>
      </c>
      <c r="R22" s="93">
        <v>1275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  <c r="AB22" s="106"/>
    </row>
    <row r="23" spans="1:28" s="92" customFormat="1" ht="11.25">
      <c r="A23" s="94" t="s">
        <v>110</v>
      </c>
      <c r="B23" s="95" t="s">
        <v>302</v>
      </c>
      <c r="C23" s="94" t="s">
        <v>303</v>
      </c>
      <c r="D23" s="93">
        <v>47511</v>
      </c>
      <c r="E23" s="93">
        <v>12198</v>
      </c>
      <c r="F23" s="97">
        <f t="shared" si="0"/>
        <v>25.674054429500536</v>
      </c>
      <c r="G23" s="93">
        <v>12198</v>
      </c>
      <c r="H23" s="93">
        <v>0</v>
      </c>
      <c r="I23" s="93">
        <v>35313</v>
      </c>
      <c r="J23" s="97">
        <f t="shared" si="1"/>
        <v>74.32594557049946</v>
      </c>
      <c r="K23" s="93">
        <v>11971</v>
      </c>
      <c r="L23" s="97">
        <f t="shared" si="2"/>
        <v>25.19627033739555</v>
      </c>
      <c r="M23" s="93">
        <v>0</v>
      </c>
      <c r="N23" s="97">
        <f t="shared" si="3"/>
        <v>0</v>
      </c>
      <c r="O23" s="93">
        <v>23342</v>
      </c>
      <c r="P23" s="93">
        <v>5073</v>
      </c>
      <c r="Q23" s="97">
        <f t="shared" si="4"/>
        <v>49.12967523310392</v>
      </c>
      <c r="R23" s="93">
        <v>120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  <c r="AB23" s="106"/>
    </row>
    <row r="24" spans="1:28" s="92" customFormat="1" ht="11.25">
      <c r="A24" s="94" t="s">
        <v>110</v>
      </c>
      <c r="B24" s="95" t="s">
        <v>304</v>
      </c>
      <c r="C24" s="94" t="s">
        <v>305</v>
      </c>
      <c r="D24" s="93">
        <v>66779</v>
      </c>
      <c r="E24" s="93">
        <v>18229</v>
      </c>
      <c r="F24" s="97">
        <f t="shared" si="0"/>
        <v>27.29750370625496</v>
      </c>
      <c r="G24" s="93">
        <v>17956</v>
      </c>
      <c r="H24" s="93">
        <v>273</v>
      </c>
      <c r="I24" s="93">
        <v>48550</v>
      </c>
      <c r="J24" s="97">
        <f t="shared" si="1"/>
        <v>72.70249629374504</v>
      </c>
      <c r="K24" s="93">
        <v>17026</v>
      </c>
      <c r="L24" s="97">
        <f t="shared" si="2"/>
        <v>25.496039173991825</v>
      </c>
      <c r="M24" s="93">
        <v>0</v>
      </c>
      <c r="N24" s="97">
        <f t="shared" si="3"/>
        <v>0</v>
      </c>
      <c r="O24" s="93">
        <v>31524</v>
      </c>
      <c r="P24" s="93">
        <v>7310</v>
      </c>
      <c r="Q24" s="97">
        <f t="shared" si="4"/>
        <v>47.20645711975322</v>
      </c>
      <c r="R24" s="93">
        <v>472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  <c r="AB24" s="106"/>
    </row>
    <row r="25" spans="1:28" s="92" customFormat="1" ht="11.25">
      <c r="A25" s="94" t="s">
        <v>110</v>
      </c>
      <c r="B25" s="95" t="s">
        <v>306</v>
      </c>
      <c r="C25" s="94" t="s">
        <v>307</v>
      </c>
      <c r="D25" s="93">
        <v>42956</v>
      </c>
      <c r="E25" s="93">
        <v>3321</v>
      </c>
      <c r="F25" s="97">
        <f t="shared" si="0"/>
        <v>7.731166775304963</v>
      </c>
      <c r="G25" s="93">
        <v>3321</v>
      </c>
      <c r="H25" s="93">
        <v>0</v>
      </c>
      <c r="I25" s="93">
        <v>39635</v>
      </c>
      <c r="J25" s="97">
        <f t="shared" si="1"/>
        <v>92.26883322469503</v>
      </c>
      <c r="K25" s="93">
        <v>27138</v>
      </c>
      <c r="L25" s="97">
        <f t="shared" si="2"/>
        <v>63.17627339603315</v>
      </c>
      <c r="M25" s="93">
        <v>0</v>
      </c>
      <c r="N25" s="97">
        <f t="shared" si="3"/>
        <v>0</v>
      </c>
      <c r="O25" s="93">
        <v>12497</v>
      </c>
      <c r="P25" s="93">
        <v>464</v>
      </c>
      <c r="Q25" s="97">
        <f t="shared" si="4"/>
        <v>29.092559828661884</v>
      </c>
      <c r="R25" s="93">
        <v>212</v>
      </c>
      <c r="S25" s="94" t="s">
        <v>269</v>
      </c>
      <c r="T25" s="94"/>
      <c r="U25" s="94"/>
      <c r="V25" s="94"/>
      <c r="W25" s="94" t="s">
        <v>269</v>
      </c>
      <c r="X25" s="94"/>
      <c r="Y25" s="94"/>
      <c r="Z25" s="94"/>
      <c r="AB25" s="106"/>
    </row>
    <row r="26" spans="1:28" s="92" customFormat="1" ht="11.25">
      <c r="A26" s="94" t="s">
        <v>110</v>
      </c>
      <c r="B26" s="95" t="s">
        <v>308</v>
      </c>
      <c r="C26" s="94" t="s">
        <v>309</v>
      </c>
      <c r="D26" s="93">
        <v>62364</v>
      </c>
      <c r="E26" s="93">
        <v>7802</v>
      </c>
      <c r="F26" s="97">
        <f t="shared" si="0"/>
        <v>12.510422679751137</v>
      </c>
      <c r="G26" s="93">
        <v>7802</v>
      </c>
      <c r="H26" s="93">
        <v>0</v>
      </c>
      <c r="I26" s="93">
        <v>54562</v>
      </c>
      <c r="J26" s="97">
        <f t="shared" si="1"/>
        <v>87.48957732024886</v>
      </c>
      <c r="K26" s="93">
        <v>38605</v>
      </c>
      <c r="L26" s="97">
        <f t="shared" si="2"/>
        <v>61.902700275800136</v>
      </c>
      <c r="M26" s="93">
        <v>0</v>
      </c>
      <c r="N26" s="97">
        <f t="shared" si="3"/>
        <v>0</v>
      </c>
      <c r="O26" s="93">
        <v>15957</v>
      </c>
      <c r="P26" s="93">
        <v>4906</v>
      </c>
      <c r="Q26" s="97">
        <f t="shared" si="4"/>
        <v>25.58687704444872</v>
      </c>
      <c r="R26" s="93">
        <v>758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  <c r="AB26" s="106"/>
    </row>
    <row r="27" spans="1:28" s="92" customFormat="1" ht="11.25">
      <c r="A27" s="94" t="s">
        <v>110</v>
      </c>
      <c r="B27" s="95" t="s">
        <v>310</v>
      </c>
      <c r="C27" s="94" t="s">
        <v>311</v>
      </c>
      <c r="D27" s="93">
        <v>32848</v>
      </c>
      <c r="E27" s="93">
        <v>6244</v>
      </c>
      <c r="F27" s="97">
        <f t="shared" si="0"/>
        <v>19.00876765708719</v>
      </c>
      <c r="G27" s="93">
        <v>6244</v>
      </c>
      <c r="H27" s="93">
        <v>0</v>
      </c>
      <c r="I27" s="93">
        <v>26604</v>
      </c>
      <c r="J27" s="97">
        <f t="shared" si="1"/>
        <v>80.99123234291281</v>
      </c>
      <c r="K27" s="93">
        <v>13898</v>
      </c>
      <c r="L27" s="97">
        <f t="shared" si="2"/>
        <v>42.31003409644423</v>
      </c>
      <c r="M27" s="93">
        <v>0</v>
      </c>
      <c r="N27" s="97">
        <f t="shared" si="3"/>
        <v>0</v>
      </c>
      <c r="O27" s="93">
        <v>12706</v>
      </c>
      <c r="P27" s="93">
        <v>5901</v>
      </c>
      <c r="Q27" s="97">
        <f t="shared" si="4"/>
        <v>38.68119824646858</v>
      </c>
      <c r="R27" s="93">
        <v>135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  <c r="AB27" s="106"/>
    </row>
    <row r="28" spans="1:28" s="92" customFormat="1" ht="11.25">
      <c r="A28" s="94" t="s">
        <v>110</v>
      </c>
      <c r="B28" s="95" t="s">
        <v>312</v>
      </c>
      <c r="C28" s="94" t="s">
        <v>313</v>
      </c>
      <c r="D28" s="93">
        <v>13961</v>
      </c>
      <c r="E28" s="93">
        <v>329</v>
      </c>
      <c r="F28" s="97">
        <f t="shared" si="0"/>
        <v>2.356564715994556</v>
      </c>
      <c r="G28" s="93">
        <v>329</v>
      </c>
      <c r="H28" s="93">
        <v>0</v>
      </c>
      <c r="I28" s="93">
        <v>13632</v>
      </c>
      <c r="J28" s="97">
        <f t="shared" si="1"/>
        <v>97.64343528400545</v>
      </c>
      <c r="K28" s="93">
        <v>9265</v>
      </c>
      <c r="L28" s="97">
        <f t="shared" si="2"/>
        <v>66.363441014254</v>
      </c>
      <c r="M28" s="93">
        <v>0</v>
      </c>
      <c r="N28" s="97">
        <f t="shared" si="3"/>
        <v>0</v>
      </c>
      <c r="O28" s="93">
        <v>4367</v>
      </c>
      <c r="P28" s="93">
        <v>1626</v>
      </c>
      <c r="Q28" s="97">
        <f t="shared" si="4"/>
        <v>31.279994269751448</v>
      </c>
      <c r="R28" s="93">
        <v>141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  <c r="AB28" s="106"/>
    </row>
    <row r="29" spans="1:28" s="92" customFormat="1" ht="11.25">
      <c r="A29" s="94" t="s">
        <v>110</v>
      </c>
      <c r="B29" s="95" t="s">
        <v>314</v>
      </c>
      <c r="C29" s="94" t="s">
        <v>315</v>
      </c>
      <c r="D29" s="93">
        <v>8679</v>
      </c>
      <c r="E29" s="93">
        <v>530</v>
      </c>
      <c r="F29" s="97">
        <f t="shared" si="0"/>
        <v>6.106694319622076</v>
      </c>
      <c r="G29" s="93">
        <v>530</v>
      </c>
      <c r="H29" s="93">
        <v>0</v>
      </c>
      <c r="I29" s="93">
        <v>8149</v>
      </c>
      <c r="J29" s="97">
        <f t="shared" si="1"/>
        <v>93.89330568037792</v>
      </c>
      <c r="K29" s="93">
        <v>6902</v>
      </c>
      <c r="L29" s="97">
        <f t="shared" si="2"/>
        <v>79.52529093213504</v>
      </c>
      <c r="M29" s="93">
        <v>0</v>
      </c>
      <c r="N29" s="97">
        <f t="shared" si="3"/>
        <v>0</v>
      </c>
      <c r="O29" s="93">
        <v>1247</v>
      </c>
      <c r="P29" s="93">
        <v>5</v>
      </c>
      <c r="Q29" s="97">
        <f t="shared" si="4"/>
        <v>14.368014748242885</v>
      </c>
      <c r="R29" s="93">
        <v>18</v>
      </c>
      <c r="S29" s="94" t="s">
        <v>269</v>
      </c>
      <c r="T29" s="94"/>
      <c r="U29" s="94"/>
      <c r="V29" s="94"/>
      <c r="W29" s="94" t="s">
        <v>269</v>
      </c>
      <c r="X29" s="94"/>
      <c r="Y29" s="94"/>
      <c r="Z29" s="94"/>
      <c r="AB29" s="106"/>
    </row>
    <row r="30" spans="1:28" s="92" customFormat="1" ht="11.25">
      <c r="A30" s="94" t="s">
        <v>110</v>
      </c>
      <c r="B30" s="95" t="s">
        <v>316</v>
      </c>
      <c r="C30" s="94" t="s">
        <v>317</v>
      </c>
      <c r="D30" s="93">
        <v>13391</v>
      </c>
      <c r="E30" s="93">
        <v>1329</v>
      </c>
      <c r="F30" s="97">
        <f t="shared" si="0"/>
        <v>9.924576207900829</v>
      </c>
      <c r="G30" s="93">
        <v>1326</v>
      </c>
      <c r="H30" s="93">
        <v>3</v>
      </c>
      <c r="I30" s="93">
        <v>12062</v>
      </c>
      <c r="J30" s="97">
        <f t="shared" si="1"/>
        <v>90.07542379209917</v>
      </c>
      <c r="K30" s="93">
        <v>2828</v>
      </c>
      <c r="L30" s="97">
        <f t="shared" si="2"/>
        <v>21.118661787767902</v>
      </c>
      <c r="M30" s="93">
        <v>0</v>
      </c>
      <c r="N30" s="97">
        <f t="shared" si="3"/>
        <v>0</v>
      </c>
      <c r="O30" s="93">
        <v>9234</v>
      </c>
      <c r="P30" s="93">
        <v>2166</v>
      </c>
      <c r="Q30" s="97">
        <f t="shared" si="4"/>
        <v>68.95676200433127</v>
      </c>
      <c r="R30" s="93">
        <v>27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  <c r="AB30" s="106"/>
    </row>
    <row r="31" spans="1:28" s="92" customFormat="1" ht="11.25">
      <c r="A31" s="94" t="s">
        <v>110</v>
      </c>
      <c r="B31" s="95" t="s">
        <v>318</v>
      </c>
      <c r="C31" s="94" t="s">
        <v>319</v>
      </c>
      <c r="D31" s="93">
        <v>14736</v>
      </c>
      <c r="E31" s="93">
        <v>274</v>
      </c>
      <c r="F31" s="97">
        <f t="shared" si="0"/>
        <v>1.8593919652551576</v>
      </c>
      <c r="G31" s="93">
        <v>274</v>
      </c>
      <c r="H31" s="93">
        <v>0</v>
      </c>
      <c r="I31" s="93">
        <v>14462</v>
      </c>
      <c r="J31" s="97">
        <f t="shared" si="1"/>
        <v>98.14060803474484</v>
      </c>
      <c r="K31" s="93">
        <v>8712</v>
      </c>
      <c r="L31" s="97">
        <f t="shared" si="2"/>
        <v>59.12052117263844</v>
      </c>
      <c r="M31" s="93">
        <v>0</v>
      </c>
      <c r="N31" s="97">
        <f t="shared" si="3"/>
        <v>0</v>
      </c>
      <c r="O31" s="93">
        <v>5750</v>
      </c>
      <c r="P31" s="93">
        <v>5490</v>
      </c>
      <c r="Q31" s="97">
        <f t="shared" si="4"/>
        <v>39.02008686210641</v>
      </c>
      <c r="R31" s="93">
        <v>48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  <c r="AB31" s="106"/>
    </row>
    <row r="32" spans="1:28" s="92" customFormat="1" ht="11.25">
      <c r="A32" s="94" t="s">
        <v>110</v>
      </c>
      <c r="B32" s="95" t="s">
        <v>320</v>
      </c>
      <c r="C32" s="94" t="s">
        <v>321</v>
      </c>
      <c r="D32" s="93">
        <v>5375</v>
      </c>
      <c r="E32" s="93">
        <v>285</v>
      </c>
      <c r="F32" s="97">
        <f t="shared" si="0"/>
        <v>5.3023255813953485</v>
      </c>
      <c r="G32" s="93">
        <v>285</v>
      </c>
      <c r="H32" s="93">
        <v>0</v>
      </c>
      <c r="I32" s="93">
        <v>5090</v>
      </c>
      <c r="J32" s="97">
        <f t="shared" si="1"/>
        <v>94.69767441860465</v>
      </c>
      <c r="K32" s="93">
        <v>2569</v>
      </c>
      <c r="L32" s="97">
        <f t="shared" si="2"/>
        <v>47.7953488372093</v>
      </c>
      <c r="M32" s="93">
        <v>0</v>
      </c>
      <c r="N32" s="97">
        <f t="shared" si="3"/>
        <v>0</v>
      </c>
      <c r="O32" s="93">
        <v>2521</v>
      </c>
      <c r="P32" s="93">
        <v>2118</v>
      </c>
      <c r="Q32" s="97">
        <f t="shared" si="4"/>
        <v>46.902325581395345</v>
      </c>
      <c r="R32" s="93">
        <v>13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  <c r="AB32" s="106"/>
    </row>
    <row r="33" spans="1:28" s="92" customFormat="1" ht="11.25">
      <c r="A33" s="94" t="s">
        <v>110</v>
      </c>
      <c r="B33" s="95" t="s">
        <v>322</v>
      </c>
      <c r="C33" s="94" t="s">
        <v>323</v>
      </c>
      <c r="D33" s="93">
        <v>5279</v>
      </c>
      <c r="E33" s="93">
        <v>267</v>
      </c>
      <c r="F33" s="97">
        <f t="shared" si="0"/>
        <v>5.057776093957189</v>
      </c>
      <c r="G33" s="93">
        <v>267</v>
      </c>
      <c r="H33" s="93">
        <v>0</v>
      </c>
      <c r="I33" s="93">
        <v>5012</v>
      </c>
      <c r="J33" s="97">
        <f t="shared" si="1"/>
        <v>94.94222390604281</v>
      </c>
      <c r="K33" s="93">
        <v>4201</v>
      </c>
      <c r="L33" s="97">
        <f t="shared" si="2"/>
        <v>79.57946580791817</v>
      </c>
      <c r="M33" s="93">
        <v>0</v>
      </c>
      <c r="N33" s="97">
        <f t="shared" si="3"/>
        <v>0</v>
      </c>
      <c r="O33" s="93">
        <v>811</v>
      </c>
      <c r="P33" s="93">
        <v>666</v>
      </c>
      <c r="Q33" s="97">
        <f t="shared" si="4"/>
        <v>15.362758098124646</v>
      </c>
      <c r="R33" s="93">
        <v>22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  <c r="AB33" s="106"/>
    </row>
    <row r="34" spans="1:28" s="92" customFormat="1" ht="11.25">
      <c r="A34" s="94" t="s">
        <v>110</v>
      </c>
      <c r="B34" s="95" t="s">
        <v>324</v>
      </c>
      <c r="C34" s="94" t="s">
        <v>325</v>
      </c>
      <c r="D34" s="93">
        <v>8541</v>
      </c>
      <c r="E34" s="93">
        <v>335</v>
      </c>
      <c r="F34" s="97">
        <f t="shared" si="0"/>
        <v>3.9222573469148814</v>
      </c>
      <c r="G34" s="93">
        <v>335</v>
      </c>
      <c r="H34" s="93">
        <v>0</v>
      </c>
      <c r="I34" s="93">
        <v>8206</v>
      </c>
      <c r="J34" s="97">
        <f t="shared" si="1"/>
        <v>96.07774265308512</v>
      </c>
      <c r="K34" s="93">
        <v>6208</v>
      </c>
      <c r="L34" s="97">
        <f t="shared" si="2"/>
        <v>72.68469734223159</v>
      </c>
      <c r="M34" s="93">
        <v>0</v>
      </c>
      <c r="N34" s="97">
        <f t="shared" si="3"/>
        <v>0</v>
      </c>
      <c r="O34" s="93">
        <v>1998</v>
      </c>
      <c r="P34" s="93">
        <v>559</v>
      </c>
      <c r="Q34" s="97">
        <f t="shared" si="4"/>
        <v>23.39304531085353</v>
      </c>
      <c r="R34" s="93">
        <v>81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  <c r="AB34" s="106"/>
    </row>
    <row r="35" spans="1:28" s="92" customFormat="1" ht="11.25">
      <c r="A35" s="94" t="s">
        <v>110</v>
      </c>
      <c r="B35" s="95" t="s">
        <v>326</v>
      </c>
      <c r="C35" s="94" t="s">
        <v>327</v>
      </c>
      <c r="D35" s="93">
        <v>11570</v>
      </c>
      <c r="E35" s="93">
        <v>3238</v>
      </c>
      <c r="F35" s="97">
        <f t="shared" si="0"/>
        <v>27.986171132238546</v>
      </c>
      <c r="G35" s="93">
        <v>3205</v>
      </c>
      <c r="H35" s="93">
        <v>33</v>
      </c>
      <c r="I35" s="93">
        <v>8332</v>
      </c>
      <c r="J35" s="97">
        <f t="shared" si="1"/>
        <v>72.01382886776145</v>
      </c>
      <c r="K35" s="93">
        <v>4086</v>
      </c>
      <c r="L35" s="97">
        <f t="shared" si="2"/>
        <v>35.315471045808124</v>
      </c>
      <c r="M35" s="93">
        <v>0</v>
      </c>
      <c r="N35" s="97">
        <f t="shared" si="3"/>
        <v>0</v>
      </c>
      <c r="O35" s="93">
        <v>4246</v>
      </c>
      <c r="P35" s="93">
        <v>2824</v>
      </c>
      <c r="Q35" s="97">
        <f t="shared" si="4"/>
        <v>36.69835782195332</v>
      </c>
      <c r="R35" s="93">
        <v>98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  <c r="AB35" s="106"/>
    </row>
    <row r="36" spans="1:28" s="92" customFormat="1" ht="11.25">
      <c r="A36" s="94" t="s">
        <v>110</v>
      </c>
      <c r="B36" s="95" t="s">
        <v>328</v>
      </c>
      <c r="C36" s="94" t="s">
        <v>329</v>
      </c>
      <c r="D36" s="93">
        <v>4987</v>
      </c>
      <c r="E36" s="93">
        <v>20</v>
      </c>
      <c r="F36" s="97">
        <f t="shared" si="0"/>
        <v>0.40104271104872663</v>
      </c>
      <c r="G36" s="93">
        <v>18</v>
      </c>
      <c r="H36" s="93">
        <v>2</v>
      </c>
      <c r="I36" s="93">
        <v>4967</v>
      </c>
      <c r="J36" s="97">
        <f t="shared" si="1"/>
        <v>99.59895728895127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4967</v>
      </c>
      <c r="P36" s="93">
        <v>4518</v>
      </c>
      <c r="Q36" s="97">
        <f t="shared" si="4"/>
        <v>99.59895728895127</v>
      </c>
      <c r="R36" s="93">
        <v>13</v>
      </c>
      <c r="S36" s="94" t="s">
        <v>269</v>
      </c>
      <c r="T36" s="94"/>
      <c r="U36" s="94"/>
      <c r="V36" s="94"/>
      <c r="W36" s="94" t="s">
        <v>269</v>
      </c>
      <c r="X36" s="94"/>
      <c r="Y36" s="94"/>
      <c r="Z36" s="94"/>
      <c r="AB36" s="106"/>
    </row>
    <row r="37" spans="1:28" s="92" customFormat="1" ht="11.25">
      <c r="A37" s="94" t="s">
        <v>110</v>
      </c>
      <c r="B37" s="95" t="s">
        <v>330</v>
      </c>
      <c r="C37" s="94" t="s">
        <v>331</v>
      </c>
      <c r="D37" s="93">
        <v>7045</v>
      </c>
      <c r="E37" s="93">
        <v>1524</v>
      </c>
      <c r="F37" s="97">
        <f t="shared" si="0"/>
        <v>21.63236337828247</v>
      </c>
      <c r="G37" s="93">
        <v>1524</v>
      </c>
      <c r="H37" s="93">
        <v>0</v>
      </c>
      <c r="I37" s="93">
        <v>5521</v>
      </c>
      <c r="J37" s="97">
        <f t="shared" si="1"/>
        <v>78.36763662171752</v>
      </c>
      <c r="K37" s="93">
        <v>3330</v>
      </c>
      <c r="L37" s="97">
        <f t="shared" si="2"/>
        <v>47.26756564939674</v>
      </c>
      <c r="M37" s="93">
        <v>0</v>
      </c>
      <c r="N37" s="97">
        <f t="shared" si="3"/>
        <v>0</v>
      </c>
      <c r="O37" s="93">
        <v>2191</v>
      </c>
      <c r="P37" s="93">
        <v>450</v>
      </c>
      <c r="Q37" s="97">
        <f t="shared" si="4"/>
        <v>31.100070972320793</v>
      </c>
      <c r="R37" s="93">
        <v>21</v>
      </c>
      <c r="S37" s="94" t="s">
        <v>269</v>
      </c>
      <c r="T37" s="94"/>
      <c r="U37" s="94"/>
      <c r="V37" s="94"/>
      <c r="W37" s="94" t="s">
        <v>269</v>
      </c>
      <c r="X37" s="94"/>
      <c r="Y37" s="94"/>
      <c r="Z37" s="94"/>
      <c r="AB37" s="106"/>
    </row>
    <row r="38" spans="1:26" s="92" customFormat="1" ht="11.25">
      <c r="A38" s="94" t="s">
        <v>110</v>
      </c>
      <c r="B38" s="95" t="s">
        <v>332</v>
      </c>
      <c r="C38" s="94" t="s">
        <v>333</v>
      </c>
      <c r="D38" s="93">
        <v>11220</v>
      </c>
      <c r="E38" s="93">
        <v>2449</v>
      </c>
      <c r="F38" s="97">
        <f t="shared" si="0"/>
        <v>21.8270944741533</v>
      </c>
      <c r="G38" s="93">
        <v>2449</v>
      </c>
      <c r="H38" s="93">
        <v>0</v>
      </c>
      <c r="I38" s="93">
        <v>8771</v>
      </c>
      <c r="J38" s="97">
        <f t="shared" si="1"/>
        <v>78.1729055258467</v>
      </c>
      <c r="K38" s="93">
        <v>3706</v>
      </c>
      <c r="L38" s="97">
        <f t="shared" si="2"/>
        <v>33.03030303030303</v>
      </c>
      <c r="M38" s="93">
        <v>0</v>
      </c>
      <c r="N38" s="97">
        <f t="shared" si="3"/>
        <v>0</v>
      </c>
      <c r="O38" s="93">
        <v>5065</v>
      </c>
      <c r="P38" s="93">
        <v>870</v>
      </c>
      <c r="Q38" s="97">
        <f t="shared" si="4"/>
        <v>45.14260249554367</v>
      </c>
      <c r="R38" s="93">
        <v>120</v>
      </c>
      <c r="S38" s="94" t="s">
        <v>269</v>
      </c>
      <c r="T38" s="94"/>
      <c r="U38" s="94"/>
      <c r="V38" s="94"/>
      <c r="W38" s="94" t="s">
        <v>269</v>
      </c>
      <c r="X38" s="94"/>
      <c r="Y38" s="94"/>
      <c r="Z38" s="94"/>
    </row>
    <row r="39" spans="1:26" s="92" customFormat="1" ht="11.25">
      <c r="A39" s="94" t="s">
        <v>110</v>
      </c>
      <c r="B39" s="95" t="s">
        <v>334</v>
      </c>
      <c r="C39" s="94" t="s">
        <v>335</v>
      </c>
      <c r="D39" s="93">
        <v>10215</v>
      </c>
      <c r="E39" s="93">
        <v>2402</v>
      </c>
      <c r="F39" s="97">
        <f t="shared" si="0"/>
        <v>23.51443954968184</v>
      </c>
      <c r="G39" s="93">
        <v>2402</v>
      </c>
      <c r="H39" s="93">
        <v>0</v>
      </c>
      <c r="I39" s="93">
        <v>7813</v>
      </c>
      <c r="J39" s="97">
        <f t="shared" si="1"/>
        <v>76.48556045031816</v>
      </c>
      <c r="K39" s="93">
        <v>2791</v>
      </c>
      <c r="L39" s="97">
        <f t="shared" si="2"/>
        <v>27.322564855604504</v>
      </c>
      <c r="M39" s="93">
        <v>0</v>
      </c>
      <c r="N39" s="97">
        <f t="shared" si="3"/>
        <v>0</v>
      </c>
      <c r="O39" s="93">
        <v>5022</v>
      </c>
      <c r="P39" s="93">
        <v>3987</v>
      </c>
      <c r="Q39" s="97">
        <f t="shared" si="4"/>
        <v>49.16299559471366</v>
      </c>
      <c r="R39" s="93">
        <v>18</v>
      </c>
      <c r="S39" s="94" t="s">
        <v>269</v>
      </c>
      <c r="T39" s="94"/>
      <c r="U39" s="94"/>
      <c r="V39" s="94"/>
      <c r="W39" s="94" t="s">
        <v>269</v>
      </c>
      <c r="X39" s="94"/>
      <c r="Y39" s="94"/>
      <c r="Z39" s="94"/>
    </row>
    <row r="40" spans="1:26" s="92" customFormat="1" ht="11.25">
      <c r="A40" s="94" t="s">
        <v>110</v>
      </c>
      <c r="B40" s="95" t="s">
        <v>336</v>
      </c>
      <c r="C40" s="94" t="s">
        <v>337</v>
      </c>
      <c r="D40" s="93">
        <v>11568</v>
      </c>
      <c r="E40" s="93">
        <v>2747</v>
      </c>
      <c r="F40" s="97">
        <f t="shared" si="0"/>
        <v>23.746542185338864</v>
      </c>
      <c r="G40" s="93">
        <v>2747</v>
      </c>
      <c r="H40" s="93">
        <v>0</v>
      </c>
      <c r="I40" s="93">
        <v>8821</v>
      </c>
      <c r="J40" s="97">
        <f t="shared" si="1"/>
        <v>76.25345781466113</v>
      </c>
      <c r="K40" s="93">
        <v>4982</v>
      </c>
      <c r="L40" s="97">
        <f t="shared" si="2"/>
        <v>43.06708160442601</v>
      </c>
      <c r="M40" s="93">
        <v>0</v>
      </c>
      <c r="N40" s="97">
        <f t="shared" si="3"/>
        <v>0</v>
      </c>
      <c r="O40" s="93">
        <v>3839</v>
      </c>
      <c r="P40" s="93">
        <v>482</v>
      </c>
      <c r="Q40" s="97">
        <f t="shared" si="4"/>
        <v>33.18637621023513</v>
      </c>
      <c r="R40" s="93">
        <v>56</v>
      </c>
      <c r="S40" s="94" t="s">
        <v>269</v>
      </c>
      <c r="T40" s="94"/>
      <c r="U40" s="94"/>
      <c r="V40" s="94"/>
      <c r="W40" s="94" t="s">
        <v>269</v>
      </c>
      <c r="X40" s="94"/>
      <c r="Y40" s="94"/>
      <c r="Z40" s="94"/>
    </row>
    <row r="41" spans="1:26" s="92" customFormat="1" ht="11.25">
      <c r="A41" s="94" t="s">
        <v>110</v>
      </c>
      <c r="B41" s="95" t="s">
        <v>338</v>
      </c>
      <c r="C41" s="94" t="s">
        <v>270</v>
      </c>
      <c r="D41" s="93">
        <v>7372</v>
      </c>
      <c r="E41" s="93">
        <v>1052</v>
      </c>
      <c r="F41" s="97">
        <f t="shared" si="0"/>
        <v>14.270211611502983</v>
      </c>
      <c r="G41" s="93">
        <v>1052</v>
      </c>
      <c r="H41" s="93">
        <v>0</v>
      </c>
      <c r="I41" s="93">
        <v>6320</v>
      </c>
      <c r="J41" s="97">
        <f t="shared" si="1"/>
        <v>85.72978838849701</v>
      </c>
      <c r="K41" s="93">
        <v>4271</v>
      </c>
      <c r="L41" s="97">
        <f t="shared" si="2"/>
        <v>57.93543136190993</v>
      </c>
      <c r="M41" s="93">
        <v>0</v>
      </c>
      <c r="N41" s="97">
        <f t="shared" si="3"/>
        <v>0</v>
      </c>
      <c r="O41" s="93">
        <v>2049</v>
      </c>
      <c r="P41" s="93">
        <v>1690</v>
      </c>
      <c r="Q41" s="97">
        <f t="shared" si="4"/>
        <v>27.794357026587086</v>
      </c>
      <c r="R41" s="93">
        <v>26</v>
      </c>
      <c r="S41" s="94" t="s">
        <v>269</v>
      </c>
      <c r="T41" s="94"/>
      <c r="U41" s="94"/>
      <c r="V41" s="94"/>
      <c r="W41" s="94" t="s">
        <v>269</v>
      </c>
      <c r="X41" s="94"/>
      <c r="Y41" s="94"/>
      <c r="Z41" s="94"/>
    </row>
    <row r="42" spans="1:26" s="92" customFormat="1" ht="11.25">
      <c r="A42" s="94" t="s">
        <v>110</v>
      </c>
      <c r="B42" s="95" t="s">
        <v>339</v>
      </c>
      <c r="C42" s="94" t="s">
        <v>340</v>
      </c>
      <c r="D42" s="93">
        <v>375</v>
      </c>
      <c r="E42" s="93">
        <v>0</v>
      </c>
      <c r="F42" s="97">
        <f t="shared" si="0"/>
        <v>0</v>
      </c>
      <c r="G42" s="93">
        <v>0</v>
      </c>
      <c r="H42" s="93">
        <v>0</v>
      </c>
      <c r="I42" s="93">
        <v>375</v>
      </c>
      <c r="J42" s="97">
        <f t="shared" si="1"/>
        <v>100</v>
      </c>
      <c r="K42" s="93">
        <v>0</v>
      </c>
      <c r="L42" s="97">
        <f t="shared" si="2"/>
        <v>0</v>
      </c>
      <c r="M42" s="93">
        <v>0</v>
      </c>
      <c r="N42" s="97">
        <f t="shared" si="3"/>
        <v>0</v>
      </c>
      <c r="O42" s="93">
        <v>375</v>
      </c>
      <c r="P42" s="93">
        <v>375</v>
      </c>
      <c r="Q42" s="97">
        <f t="shared" si="4"/>
        <v>100</v>
      </c>
      <c r="R42" s="93">
        <v>1</v>
      </c>
      <c r="S42" s="94"/>
      <c r="T42" s="94"/>
      <c r="U42" s="94"/>
      <c r="V42" s="94" t="s">
        <v>269</v>
      </c>
      <c r="W42" s="94"/>
      <c r="X42" s="94"/>
      <c r="Y42" s="94"/>
      <c r="Z42" s="94" t="s">
        <v>269</v>
      </c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2" customFormat="1" ht="11.25">
      <c r="A1167" s="38"/>
      <c r="B1167" s="9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2" customFormat="1" ht="11.25">
      <c r="A1168" s="38"/>
      <c r="B1168" s="9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2" customFormat="1" ht="11.25">
      <c r="A1169" s="38"/>
      <c r="B1169" s="9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2" customFormat="1" ht="11.25">
      <c r="A1170" s="38"/>
      <c r="B1170" s="9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2" customFormat="1" ht="11.25">
      <c r="A1171" s="38"/>
      <c r="B1171" s="9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2" customFormat="1" ht="11.25">
      <c r="A1172" s="38"/>
      <c r="B1172" s="9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2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3" t="s">
        <v>12</v>
      </c>
      <c r="B2" s="113" t="s">
        <v>256</v>
      </c>
      <c r="C2" s="115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8" t="s">
        <v>14</v>
      </c>
      <c r="AG2" s="129"/>
      <c r="AH2" s="129"/>
      <c r="AI2" s="130"/>
      <c r="AJ2" s="128" t="s">
        <v>128</v>
      </c>
      <c r="AK2" s="129"/>
      <c r="AL2" s="129"/>
      <c r="AM2" s="129"/>
      <c r="AN2" s="129"/>
      <c r="AO2" s="129"/>
      <c r="AP2" s="129"/>
      <c r="AQ2" s="129"/>
      <c r="AR2" s="129"/>
      <c r="AS2" s="130"/>
      <c r="AT2" s="131" t="s">
        <v>15</v>
      </c>
      <c r="AU2" s="132"/>
      <c r="AV2" s="132"/>
      <c r="AW2" s="132"/>
      <c r="AX2" s="132"/>
      <c r="AY2" s="132"/>
      <c r="AZ2" s="128" t="s">
        <v>16</v>
      </c>
      <c r="BA2" s="129"/>
      <c r="BB2" s="129"/>
      <c r="BC2" s="130"/>
    </row>
    <row r="3" spans="1:55" s="8" customFormat="1" ht="18.75" customHeight="1">
      <c r="A3" s="112"/>
      <c r="B3" s="134"/>
      <c r="C3" s="135"/>
      <c r="D3" s="24" t="s">
        <v>17</v>
      </c>
      <c r="E3" s="136" t="s">
        <v>18</v>
      </c>
      <c r="F3" s="137"/>
      <c r="G3" s="138"/>
      <c r="H3" s="139" t="s">
        <v>19</v>
      </c>
      <c r="I3" s="140"/>
      <c r="J3" s="141"/>
      <c r="K3" s="136" t="s">
        <v>20</v>
      </c>
      <c r="L3" s="140"/>
      <c r="M3" s="141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7" t="s">
        <v>17</v>
      </c>
      <c r="AG3" s="125" t="s">
        <v>22</v>
      </c>
      <c r="AH3" s="125" t="s">
        <v>23</v>
      </c>
      <c r="AI3" s="125" t="s">
        <v>24</v>
      </c>
      <c r="AJ3" s="126" t="s">
        <v>17</v>
      </c>
      <c r="AK3" s="125" t="s">
        <v>259</v>
      </c>
      <c r="AL3" s="125" t="s">
        <v>25</v>
      </c>
      <c r="AM3" s="125" t="s">
        <v>26</v>
      </c>
      <c r="AN3" s="125" t="s">
        <v>23</v>
      </c>
      <c r="AO3" s="125" t="s">
        <v>27</v>
      </c>
      <c r="AP3" s="125" t="s">
        <v>28</v>
      </c>
      <c r="AQ3" s="125" t="s">
        <v>29</v>
      </c>
      <c r="AR3" s="125" t="s">
        <v>30</v>
      </c>
      <c r="AS3" s="125" t="s">
        <v>31</v>
      </c>
      <c r="AT3" s="127" t="s">
        <v>17</v>
      </c>
      <c r="AU3" s="125" t="s">
        <v>259</v>
      </c>
      <c r="AV3" s="125" t="s">
        <v>25</v>
      </c>
      <c r="AW3" s="125" t="s">
        <v>26</v>
      </c>
      <c r="AX3" s="125" t="s">
        <v>23</v>
      </c>
      <c r="AY3" s="125" t="s">
        <v>27</v>
      </c>
      <c r="AZ3" s="127" t="s">
        <v>17</v>
      </c>
      <c r="BA3" s="125" t="s">
        <v>22</v>
      </c>
      <c r="BB3" s="125" t="s">
        <v>23</v>
      </c>
      <c r="BC3" s="125" t="s">
        <v>24</v>
      </c>
    </row>
    <row r="4" spans="1:55" s="8" customFormat="1" ht="26.25" customHeight="1">
      <c r="A4" s="112"/>
      <c r="B4" s="134"/>
      <c r="C4" s="135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6"/>
      <c r="AV4" s="126"/>
      <c r="AW4" s="126"/>
      <c r="AX4" s="126"/>
      <c r="AY4" s="126"/>
      <c r="AZ4" s="127"/>
      <c r="BA4" s="126"/>
      <c r="BB4" s="126"/>
      <c r="BC4" s="126"/>
    </row>
    <row r="5" spans="1:55" s="35" customFormat="1" ht="23.25" customHeight="1">
      <c r="A5" s="112"/>
      <c r="B5" s="134"/>
      <c r="C5" s="135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2"/>
      <c r="B6" s="134"/>
      <c r="C6" s="135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7" t="s">
        <v>110</v>
      </c>
      <c r="B7" s="178" t="s">
        <v>271</v>
      </c>
      <c r="C7" s="174" t="s">
        <v>268</v>
      </c>
      <c r="D7" s="99">
        <f>SUM(D8:D300)</f>
        <v>631922</v>
      </c>
      <c r="E7" s="99">
        <f>SUM(E8:E300)</f>
        <v>5807</v>
      </c>
      <c r="F7" s="99">
        <f>SUM(F8:F300)</f>
        <v>5776</v>
      </c>
      <c r="G7" s="99">
        <f>SUM(G8:G300)</f>
        <v>31</v>
      </c>
      <c r="H7" s="99">
        <f>SUM(H8:H300)</f>
        <v>236312</v>
      </c>
      <c r="I7" s="99">
        <f>SUM(I8:I300)</f>
        <v>167125</v>
      </c>
      <c r="J7" s="99">
        <f>SUM(J8:J300)</f>
        <v>69187</v>
      </c>
      <c r="K7" s="99">
        <f>SUM(K8:K300)</f>
        <v>389803</v>
      </c>
      <c r="L7" s="99">
        <f>SUM(L8:L300)</f>
        <v>20155</v>
      </c>
      <c r="M7" s="99">
        <f>SUM(M8:M300)</f>
        <v>369648</v>
      </c>
      <c r="N7" s="99">
        <f>SUM(N8:N300)</f>
        <v>632364</v>
      </c>
      <c r="O7" s="99">
        <f>SUM(O8:O300)</f>
        <v>193056</v>
      </c>
      <c r="P7" s="99">
        <f>SUM(P8:P300)</f>
        <v>180484</v>
      </c>
      <c r="Q7" s="99">
        <f>SUM(Q8:Q300)</f>
        <v>0</v>
      </c>
      <c r="R7" s="99">
        <f>SUM(R8:R300)</f>
        <v>0</v>
      </c>
      <c r="S7" s="99">
        <f>SUM(S8:S300)</f>
        <v>12572</v>
      </c>
      <c r="T7" s="99">
        <f>SUM(T8:T300)</f>
        <v>0</v>
      </c>
      <c r="U7" s="99">
        <f>SUM(U8:U300)</f>
        <v>0</v>
      </c>
      <c r="V7" s="99">
        <f>SUM(V8:V300)</f>
        <v>438866</v>
      </c>
      <c r="W7" s="99">
        <f>SUM(W8:W300)</f>
        <v>394718</v>
      </c>
      <c r="X7" s="99">
        <f>SUM(X8:X300)</f>
        <v>302</v>
      </c>
      <c r="Y7" s="99">
        <f>SUM(Y8:Y300)</f>
        <v>0</v>
      </c>
      <c r="Z7" s="99">
        <f>SUM(Z8:Z300)</f>
        <v>43837</v>
      </c>
      <c r="AA7" s="99">
        <f>SUM(AA8:AA300)</f>
        <v>0</v>
      </c>
      <c r="AB7" s="99">
        <f>SUM(AB8:AB300)</f>
        <v>9</v>
      </c>
      <c r="AC7" s="99">
        <f>SUM(AC8:AC300)</f>
        <v>442</v>
      </c>
      <c r="AD7" s="99">
        <f>SUM(AD8:AD300)</f>
        <v>432</v>
      </c>
      <c r="AE7" s="99">
        <f>SUM(AE8:AE300)</f>
        <v>10</v>
      </c>
      <c r="AF7" s="99">
        <f>SUM(AF8:AF300)</f>
        <v>22939</v>
      </c>
      <c r="AG7" s="99">
        <f>SUM(AG8:AG300)</f>
        <v>22939</v>
      </c>
      <c r="AH7" s="99">
        <f>SUM(AH8:AH300)</f>
        <v>0</v>
      </c>
      <c r="AI7" s="99">
        <f>SUM(AI8:AI300)</f>
        <v>0</v>
      </c>
      <c r="AJ7" s="99">
        <f>SUM(AJ8:AJ300)</f>
        <v>29057</v>
      </c>
      <c r="AK7" s="99">
        <f>SUM(AK8:AK300)</f>
        <v>5279</v>
      </c>
      <c r="AL7" s="99">
        <f>SUM(AL8:AL300)</f>
        <v>2604</v>
      </c>
      <c r="AM7" s="99">
        <f>SUM(AM8:AM300)</f>
        <v>20107</v>
      </c>
      <c r="AN7" s="99">
        <f>SUM(AN8:AN300)</f>
        <v>336</v>
      </c>
      <c r="AO7" s="99">
        <f>SUM(AO8:AO300)</f>
        <v>0</v>
      </c>
      <c r="AP7" s="99">
        <f>SUM(AP8:AP300)</f>
        <v>0</v>
      </c>
      <c r="AQ7" s="99">
        <f>SUM(AQ8:AQ300)</f>
        <v>71</v>
      </c>
      <c r="AR7" s="99">
        <f>SUM(AR8:AR300)</f>
        <v>660</v>
      </c>
      <c r="AS7" s="99">
        <f>SUM(AS8:AS300)</f>
        <v>0</v>
      </c>
      <c r="AT7" s="99">
        <f>SUM(AT8:AT300)</f>
        <v>2214</v>
      </c>
      <c r="AU7" s="99">
        <f>SUM(AU8:AU300)</f>
        <v>797</v>
      </c>
      <c r="AV7" s="99">
        <f>SUM(AV8:AV300)</f>
        <v>968</v>
      </c>
      <c r="AW7" s="99">
        <f>SUM(AW8:AW300)</f>
        <v>449</v>
      </c>
      <c r="AX7" s="99">
        <f>SUM(AX8:AX300)</f>
        <v>0</v>
      </c>
      <c r="AY7" s="99">
        <f>SUM(AY8:AY300)</f>
        <v>0</v>
      </c>
      <c r="AZ7" s="99">
        <f>SUM(AZ8:AZ300)</f>
        <v>1358</v>
      </c>
      <c r="BA7" s="99">
        <f>SUM(BA8:BA300)</f>
        <v>1056</v>
      </c>
      <c r="BB7" s="99">
        <f>SUM(BB8:BB300)</f>
        <v>302</v>
      </c>
      <c r="BC7" s="99">
        <f>SUM(BC8:BC300)</f>
        <v>0</v>
      </c>
    </row>
    <row r="8" spans="1:55" s="92" customFormat="1" ht="11.25">
      <c r="A8" s="101" t="s">
        <v>110</v>
      </c>
      <c r="B8" s="102" t="s">
        <v>272</v>
      </c>
      <c r="C8" s="94" t="s">
        <v>273</v>
      </c>
      <c r="D8" s="100">
        <f aca="true" t="shared" si="0" ref="D7:D42">E8+H8+K8</f>
        <v>143996</v>
      </c>
      <c r="E8" s="100">
        <f aca="true" t="shared" si="1" ref="E7:E42">SUM(F8:G8)</f>
        <v>0</v>
      </c>
      <c r="F8" s="93">
        <v>0</v>
      </c>
      <c r="G8" s="93">
        <v>0</v>
      </c>
      <c r="H8" s="100">
        <f aca="true" t="shared" si="2" ref="H7:H42">SUM(I8:J8)</f>
        <v>34600</v>
      </c>
      <c r="I8" s="93">
        <v>34600</v>
      </c>
      <c r="J8" s="93">
        <v>0</v>
      </c>
      <c r="K8" s="100">
        <f aca="true" t="shared" si="3" ref="K7:K42">SUM(L8:M8)</f>
        <v>109396</v>
      </c>
      <c r="L8" s="93">
        <v>0</v>
      </c>
      <c r="M8" s="93">
        <v>109396</v>
      </c>
      <c r="N8" s="100">
        <f aca="true" t="shared" si="4" ref="N7:N42">O8+V8+AC8</f>
        <v>143996</v>
      </c>
      <c r="O8" s="100">
        <f aca="true" t="shared" si="5" ref="O7:O42">SUM(P8:U8)</f>
        <v>34600</v>
      </c>
      <c r="P8" s="93">
        <v>31056</v>
      </c>
      <c r="Q8" s="93">
        <v>0</v>
      </c>
      <c r="R8" s="93">
        <v>0</v>
      </c>
      <c r="S8" s="93">
        <v>3544</v>
      </c>
      <c r="T8" s="93">
        <v>0</v>
      </c>
      <c r="U8" s="93">
        <v>0</v>
      </c>
      <c r="V8" s="100">
        <f aca="true" t="shared" si="6" ref="V7:V42">SUM(W8:AB8)</f>
        <v>109396</v>
      </c>
      <c r="W8" s="93">
        <v>81048</v>
      </c>
      <c r="X8" s="93">
        <v>0</v>
      </c>
      <c r="Y8" s="93">
        <v>0</v>
      </c>
      <c r="Z8" s="93">
        <v>28348</v>
      </c>
      <c r="AA8" s="93">
        <v>0</v>
      </c>
      <c r="AB8" s="93">
        <v>0</v>
      </c>
      <c r="AC8" s="100">
        <f aca="true" t="shared" si="7" ref="AC7:AC42">SUM(AD8:AE8)</f>
        <v>0</v>
      </c>
      <c r="AD8" s="93">
        <v>0</v>
      </c>
      <c r="AE8" s="93">
        <v>0</v>
      </c>
      <c r="AF8" s="100">
        <f aca="true" t="shared" si="8" ref="AF7:AF42">SUM(AG8:AI8)</f>
        <v>4440</v>
      </c>
      <c r="AG8" s="93">
        <v>4440</v>
      </c>
      <c r="AH8" s="93">
        <v>0</v>
      </c>
      <c r="AI8" s="93">
        <v>0</v>
      </c>
      <c r="AJ8" s="100">
        <f aca="true" t="shared" si="9" ref="AJ7:AJ42">SUM(AK8:AS8)</f>
        <v>4242</v>
      </c>
      <c r="AK8" s="93">
        <v>0</v>
      </c>
      <c r="AL8" s="93">
        <v>0</v>
      </c>
      <c r="AM8" s="93">
        <v>4242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42">SUM(AU8:AY8)</f>
        <v>198</v>
      </c>
      <c r="AU8" s="93">
        <v>198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42">SUM(BA8:BC8)</f>
        <v>56</v>
      </c>
      <c r="BA8" s="93">
        <v>56</v>
      </c>
      <c r="BB8" s="93">
        <v>0</v>
      </c>
      <c r="BC8" s="93">
        <v>0</v>
      </c>
    </row>
    <row r="9" spans="1:55" s="92" customFormat="1" ht="11.25">
      <c r="A9" s="101" t="s">
        <v>110</v>
      </c>
      <c r="B9" s="102" t="s">
        <v>274</v>
      </c>
      <c r="C9" s="94" t="s">
        <v>275</v>
      </c>
      <c r="D9" s="100">
        <f t="shared" si="0"/>
        <v>29105</v>
      </c>
      <c r="E9" s="100">
        <f t="shared" si="1"/>
        <v>0</v>
      </c>
      <c r="F9" s="93">
        <v>0</v>
      </c>
      <c r="G9" s="93">
        <v>0</v>
      </c>
      <c r="H9" s="100">
        <f t="shared" si="2"/>
        <v>16566</v>
      </c>
      <c r="I9" s="93">
        <v>8553</v>
      </c>
      <c r="J9" s="93">
        <v>8013</v>
      </c>
      <c r="K9" s="100">
        <f t="shared" si="3"/>
        <v>12539</v>
      </c>
      <c r="L9" s="93">
        <v>0</v>
      </c>
      <c r="M9" s="93">
        <v>12539</v>
      </c>
      <c r="N9" s="100">
        <f t="shared" si="4"/>
        <v>29105</v>
      </c>
      <c r="O9" s="100">
        <f t="shared" si="5"/>
        <v>8553</v>
      </c>
      <c r="P9" s="93">
        <v>4951</v>
      </c>
      <c r="Q9" s="93">
        <v>0</v>
      </c>
      <c r="R9" s="93">
        <v>0</v>
      </c>
      <c r="S9" s="93">
        <v>3602</v>
      </c>
      <c r="T9" s="93">
        <v>0</v>
      </c>
      <c r="U9" s="93">
        <v>0</v>
      </c>
      <c r="V9" s="100">
        <f t="shared" si="6"/>
        <v>20552</v>
      </c>
      <c r="W9" s="93">
        <v>9877</v>
      </c>
      <c r="X9" s="93">
        <v>0</v>
      </c>
      <c r="Y9" s="93">
        <v>0</v>
      </c>
      <c r="Z9" s="93">
        <v>10675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175</v>
      </c>
      <c r="AG9" s="93">
        <v>175</v>
      </c>
      <c r="AH9" s="93">
        <v>0</v>
      </c>
      <c r="AI9" s="93">
        <v>0</v>
      </c>
      <c r="AJ9" s="100">
        <f t="shared" si="9"/>
        <v>129</v>
      </c>
      <c r="AK9" s="93">
        <v>0</v>
      </c>
      <c r="AL9" s="93">
        <v>0</v>
      </c>
      <c r="AM9" s="93">
        <v>129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46</v>
      </c>
      <c r="AU9" s="93">
        <v>46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110</v>
      </c>
      <c r="B10" s="102" t="s">
        <v>276</v>
      </c>
      <c r="C10" s="94" t="s">
        <v>277</v>
      </c>
      <c r="D10" s="100">
        <f t="shared" si="0"/>
        <v>43144</v>
      </c>
      <c r="E10" s="100">
        <f t="shared" si="1"/>
        <v>0</v>
      </c>
      <c r="F10" s="93">
        <v>0</v>
      </c>
      <c r="G10" s="93">
        <v>0</v>
      </c>
      <c r="H10" s="100">
        <f t="shared" si="2"/>
        <v>9182</v>
      </c>
      <c r="I10" s="93">
        <v>9182</v>
      </c>
      <c r="J10" s="93">
        <v>0</v>
      </c>
      <c r="K10" s="100">
        <f t="shared" si="3"/>
        <v>33962</v>
      </c>
      <c r="L10" s="93">
        <v>3516</v>
      </c>
      <c r="M10" s="93">
        <v>30446</v>
      </c>
      <c r="N10" s="100">
        <f t="shared" si="4"/>
        <v>43144</v>
      </c>
      <c r="O10" s="100">
        <f t="shared" si="5"/>
        <v>12698</v>
      </c>
      <c r="P10" s="93">
        <v>12698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30446</v>
      </c>
      <c r="W10" s="93">
        <v>30446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56</v>
      </c>
      <c r="AG10" s="93">
        <v>56</v>
      </c>
      <c r="AH10" s="93">
        <v>0</v>
      </c>
      <c r="AI10" s="93">
        <v>0</v>
      </c>
      <c r="AJ10" s="100">
        <f t="shared" si="9"/>
        <v>56</v>
      </c>
      <c r="AK10" s="93">
        <v>56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0</v>
      </c>
      <c r="AT10" s="100">
        <f t="shared" si="10"/>
        <v>56</v>
      </c>
      <c r="AU10" s="93">
        <v>56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110</v>
      </c>
      <c r="B11" s="102" t="s">
        <v>278</v>
      </c>
      <c r="C11" s="94" t="s">
        <v>279</v>
      </c>
      <c r="D11" s="100">
        <f t="shared" si="0"/>
        <v>23339</v>
      </c>
      <c r="E11" s="100">
        <f t="shared" si="1"/>
        <v>3401</v>
      </c>
      <c r="F11" s="93">
        <v>3401</v>
      </c>
      <c r="G11" s="93">
        <v>0</v>
      </c>
      <c r="H11" s="100">
        <f t="shared" si="2"/>
        <v>19938</v>
      </c>
      <c r="I11" s="93">
        <v>0</v>
      </c>
      <c r="J11" s="93">
        <v>19938</v>
      </c>
      <c r="K11" s="100">
        <f t="shared" si="3"/>
        <v>0</v>
      </c>
      <c r="L11" s="93">
        <v>0</v>
      </c>
      <c r="M11" s="93">
        <v>0</v>
      </c>
      <c r="N11" s="100">
        <f t="shared" si="4"/>
        <v>23339</v>
      </c>
      <c r="O11" s="100">
        <f t="shared" si="5"/>
        <v>3401</v>
      </c>
      <c r="P11" s="93">
        <v>3401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19938</v>
      </c>
      <c r="W11" s="93">
        <v>19938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12727</v>
      </c>
      <c r="AG11" s="93">
        <v>12727</v>
      </c>
      <c r="AH11" s="93">
        <v>0</v>
      </c>
      <c r="AI11" s="93">
        <v>0</v>
      </c>
      <c r="AJ11" s="100">
        <f t="shared" si="9"/>
        <v>12727</v>
      </c>
      <c r="AK11" s="93">
        <v>0</v>
      </c>
      <c r="AL11" s="93">
        <v>0</v>
      </c>
      <c r="AM11" s="93">
        <v>12727</v>
      </c>
      <c r="AN11" s="93">
        <v>0</v>
      </c>
      <c r="AO11" s="93">
        <v>0</v>
      </c>
      <c r="AP11" s="93">
        <v>0</v>
      </c>
      <c r="AQ11" s="93">
        <v>0</v>
      </c>
      <c r="AR11" s="93">
        <v>0</v>
      </c>
      <c r="AS11" s="93">
        <v>0</v>
      </c>
      <c r="AT11" s="100">
        <f t="shared" si="10"/>
        <v>382</v>
      </c>
      <c r="AU11" s="93">
        <v>0</v>
      </c>
      <c r="AV11" s="93">
        <v>0</v>
      </c>
      <c r="AW11" s="93">
        <v>382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110</v>
      </c>
      <c r="B12" s="102" t="s">
        <v>280</v>
      </c>
      <c r="C12" s="94" t="s">
        <v>281</v>
      </c>
      <c r="D12" s="100">
        <f t="shared" si="0"/>
        <v>51731</v>
      </c>
      <c r="E12" s="100">
        <f t="shared" si="1"/>
        <v>0</v>
      </c>
      <c r="F12" s="93">
        <v>0</v>
      </c>
      <c r="G12" s="93">
        <v>0</v>
      </c>
      <c r="H12" s="100">
        <f t="shared" si="2"/>
        <v>51731</v>
      </c>
      <c r="I12" s="93">
        <v>21825</v>
      </c>
      <c r="J12" s="93">
        <v>29906</v>
      </c>
      <c r="K12" s="100">
        <f t="shared" si="3"/>
        <v>0</v>
      </c>
      <c r="L12" s="93">
        <v>0</v>
      </c>
      <c r="M12" s="93">
        <v>0</v>
      </c>
      <c r="N12" s="100">
        <f t="shared" si="4"/>
        <v>51731</v>
      </c>
      <c r="O12" s="100">
        <f t="shared" si="5"/>
        <v>21825</v>
      </c>
      <c r="P12" s="93">
        <v>21825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29906</v>
      </c>
      <c r="W12" s="93">
        <v>29604</v>
      </c>
      <c r="X12" s="93">
        <v>302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165</v>
      </c>
      <c r="AG12" s="93">
        <v>165</v>
      </c>
      <c r="AH12" s="93">
        <v>0</v>
      </c>
      <c r="AI12" s="93">
        <v>0</v>
      </c>
      <c r="AJ12" s="100">
        <f t="shared" si="9"/>
        <v>2544</v>
      </c>
      <c r="AK12" s="93">
        <v>340</v>
      </c>
      <c r="AL12" s="93">
        <v>2204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165</v>
      </c>
      <c r="AU12" s="93">
        <v>165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473</v>
      </c>
      <c r="BA12" s="93">
        <v>171</v>
      </c>
      <c r="BB12" s="93">
        <v>302</v>
      </c>
      <c r="BC12" s="93">
        <v>0</v>
      </c>
    </row>
    <row r="13" spans="1:55" s="92" customFormat="1" ht="11.25">
      <c r="A13" s="101" t="s">
        <v>110</v>
      </c>
      <c r="B13" s="102" t="s">
        <v>282</v>
      </c>
      <c r="C13" s="94" t="s">
        <v>283</v>
      </c>
      <c r="D13" s="100">
        <f t="shared" si="0"/>
        <v>9597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9597</v>
      </c>
      <c r="L13" s="93">
        <v>2715</v>
      </c>
      <c r="M13" s="93">
        <v>6882</v>
      </c>
      <c r="N13" s="100">
        <f t="shared" si="4"/>
        <v>9597</v>
      </c>
      <c r="O13" s="100">
        <f t="shared" si="5"/>
        <v>2715</v>
      </c>
      <c r="P13" s="93">
        <v>2715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6882</v>
      </c>
      <c r="W13" s="93">
        <v>6882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0</v>
      </c>
      <c r="AD13" s="93">
        <v>0</v>
      </c>
      <c r="AE13" s="93">
        <v>0</v>
      </c>
      <c r="AF13" s="100">
        <f t="shared" si="8"/>
        <v>33</v>
      </c>
      <c r="AG13" s="93">
        <v>33</v>
      </c>
      <c r="AH13" s="93">
        <v>0</v>
      </c>
      <c r="AI13" s="93">
        <v>0</v>
      </c>
      <c r="AJ13" s="100">
        <f t="shared" si="9"/>
        <v>119</v>
      </c>
      <c r="AK13" s="93">
        <v>119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33</v>
      </c>
      <c r="AU13" s="93">
        <v>33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110</v>
      </c>
      <c r="B14" s="102" t="s">
        <v>284</v>
      </c>
      <c r="C14" s="94" t="s">
        <v>285</v>
      </c>
      <c r="D14" s="100">
        <f t="shared" si="0"/>
        <v>9552</v>
      </c>
      <c r="E14" s="100">
        <f t="shared" si="1"/>
        <v>0</v>
      </c>
      <c r="F14" s="93">
        <v>0</v>
      </c>
      <c r="G14" s="93">
        <v>0</v>
      </c>
      <c r="H14" s="100">
        <f t="shared" si="2"/>
        <v>2629</v>
      </c>
      <c r="I14" s="93">
        <v>2629</v>
      </c>
      <c r="J14" s="93">
        <v>0</v>
      </c>
      <c r="K14" s="100">
        <f t="shared" si="3"/>
        <v>6923</v>
      </c>
      <c r="L14" s="93">
        <v>0</v>
      </c>
      <c r="M14" s="93">
        <v>6923</v>
      </c>
      <c r="N14" s="100">
        <f t="shared" si="4"/>
        <v>9682</v>
      </c>
      <c r="O14" s="100">
        <f t="shared" si="5"/>
        <v>2629</v>
      </c>
      <c r="P14" s="93">
        <v>2629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6923</v>
      </c>
      <c r="W14" s="93">
        <v>6923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130</v>
      </c>
      <c r="AD14" s="93">
        <v>130</v>
      </c>
      <c r="AE14" s="93">
        <v>0</v>
      </c>
      <c r="AF14" s="100">
        <f t="shared" si="8"/>
        <v>93</v>
      </c>
      <c r="AG14" s="93">
        <v>93</v>
      </c>
      <c r="AH14" s="93">
        <v>0</v>
      </c>
      <c r="AI14" s="93">
        <v>0</v>
      </c>
      <c r="AJ14" s="100">
        <f t="shared" si="9"/>
        <v>93</v>
      </c>
      <c r="AK14" s="93">
        <v>0</v>
      </c>
      <c r="AL14" s="93">
        <v>0</v>
      </c>
      <c r="AM14" s="93">
        <v>93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9</v>
      </c>
      <c r="AU14" s="93">
        <v>0</v>
      </c>
      <c r="AV14" s="93">
        <v>0</v>
      </c>
      <c r="AW14" s="93">
        <v>9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110</v>
      </c>
      <c r="B15" s="102" t="s">
        <v>286</v>
      </c>
      <c r="C15" s="94" t="s">
        <v>287</v>
      </c>
      <c r="D15" s="100">
        <f t="shared" si="0"/>
        <v>16987</v>
      </c>
      <c r="E15" s="100">
        <f t="shared" si="1"/>
        <v>22</v>
      </c>
      <c r="F15" s="93">
        <v>0</v>
      </c>
      <c r="G15" s="93">
        <v>22</v>
      </c>
      <c r="H15" s="100">
        <f t="shared" si="2"/>
        <v>7057</v>
      </c>
      <c r="I15" s="93">
        <v>7057</v>
      </c>
      <c r="J15" s="93">
        <v>0</v>
      </c>
      <c r="K15" s="100">
        <f t="shared" si="3"/>
        <v>9908</v>
      </c>
      <c r="L15" s="93">
        <v>0</v>
      </c>
      <c r="M15" s="93">
        <v>9908</v>
      </c>
      <c r="N15" s="100">
        <f t="shared" si="4"/>
        <v>17088</v>
      </c>
      <c r="O15" s="100">
        <f t="shared" si="5"/>
        <v>7057</v>
      </c>
      <c r="P15" s="93">
        <v>7057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9930</v>
      </c>
      <c r="W15" s="93">
        <v>9930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101</v>
      </c>
      <c r="AD15" s="93">
        <v>101</v>
      </c>
      <c r="AE15" s="93">
        <v>0</v>
      </c>
      <c r="AF15" s="100">
        <f t="shared" si="8"/>
        <v>778</v>
      </c>
      <c r="AG15" s="93">
        <v>778</v>
      </c>
      <c r="AH15" s="93">
        <v>0</v>
      </c>
      <c r="AI15" s="93">
        <v>0</v>
      </c>
      <c r="AJ15" s="100">
        <f t="shared" si="9"/>
        <v>778</v>
      </c>
      <c r="AK15" s="93">
        <v>0</v>
      </c>
      <c r="AL15" s="93">
        <v>0</v>
      </c>
      <c r="AM15" s="93">
        <v>20</v>
      </c>
      <c r="AN15" s="93">
        <v>146</v>
      </c>
      <c r="AO15" s="93">
        <v>0</v>
      </c>
      <c r="AP15" s="93">
        <v>0</v>
      </c>
      <c r="AQ15" s="93">
        <v>0</v>
      </c>
      <c r="AR15" s="93">
        <v>612</v>
      </c>
      <c r="AS15" s="93">
        <v>0</v>
      </c>
      <c r="AT15" s="100">
        <f t="shared" si="10"/>
        <v>3</v>
      </c>
      <c r="AU15" s="93">
        <v>0</v>
      </c>
      <c r="AV15" s="93">
        <v>0</v>
      </c>
      <c r="AW15" s="93">
        <v>3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110</v>
      </c>
      <c r="B16" s="102" t="s">
        <v>288</v>
      </c>
      <c r="C16" s="94" t="s">
        <v>289</v>
      </c>
      <c r="D16" s="100">
        <f t="shared" si="0"/>
        <v>7865</v>
      </c>
      <c r="E16" s="100">
        <f t="shared" si="1"/>
        <v>0</v>
      </c>
      <c r="F16" s="93">
        <v>0</v>
      </c>
      <c r="G16" s="93">
        <v>0</v>
      </c>
      <c r="H16" s="100">
        <f t="shared" si="2"/>
        <v>3051</v>
      </c>
      <c r="I16" s="93">
        <v>3051</v>
      </c>
      <c r="J16" s="93">
        <v>0</v>
      </c>
      <c r="K16" s="100">
        <f t="shared" si="3"/>
        <v>4814</v>
      </c>
      <c r="L16" s="93">
        <v>0</v>
      </c>
      <c r="M16" s="93">
        <v>4814</v>
      </c>
      <c r="N16" s="100">
        <f t="shared" si="4"/>
        <v>7865</v>
      </c>
      <c r="O16" s="100">
        <f t="shared" si="5"/>
        <v>3051</v>
      </c>
      <c r="P16" s="93">
        <v>0</v>
      </c>
      <c r="Q16" s="93">
        <v>0</v>
      </c>
      <c r="R16" s="93">
        <v>0</v>
      </c>
      <c r="S16" s="93">
        <v>3051</v>
      </c>
      <c r="T16" s="93">
        <v>0</v>
      </c>
      <c r="U16" s="93">
        <v>0</v>
      </c>
      <c r="V16" s="100">
        <f t="shared" si="6"/>
        <v>4814</v>
      </c>
      <c r="W16" s="93">
        <v>0</v>
      </c>
      <c r="X16" s="93">
        <v>0</v>
      </c>
      <c r="Y16" s="93">
        <v>0</v>
      </c>
      <c r="Z16" s="93">
        <v>4814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57</v>
      </c>
      <c r="AG16" s="93">
        <v>57</v>
      </c>
      <c r="AH16" s="93">
        <v>0</v>
      </c>
      <c r="AI16" s="93">
        <v>0</v>
      </c>
      <c r="AJ16" s="100">
        <f t="shared" si="9"/>
        <v>57</v>
      </c>
      <c r="AK16" s="93">
        <v>0</v>
      </c>
      <c r="AL16" s="93">
        <v>0</v>
      </c>
      <c r="AM16" s="93">
        <v>9</v>
      </c>
      <c r="AN16" s="93">
        <v>0</v>
      </c>
      <c r="AO16" s="93">
        <v>0</v>
      </c>
      <c r="AP16" s="93">
        <v>0</v>
      </c>
      <c r="AQ16" s="93">
        <v>0</v>
      </c>
      <c r="AR16" s="93">
        <v>48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110</v>
      </c>
      <c r="B17" s="102" t="s">
        <v>290</v>
      </c>
      <c r="C17" s="94" t="s">
        <v>291</v>
      </c>
      <c r="D17" s="100">
        <f t="shared" si="0"/>
        <v>18733</v>
      </c>
      <c r="E17" s="100">
        <f t="shared" si="1"/>
        <v>0</v>
      </c>
      <c r="F17" s="93">
        <v>0</v>
      </c>
      <c r="G17" s="93">
        <v>0</v>
      </c>
      <c r="H17" s="100">
        <f t="shared" si="2"/>
        <v>6896</v>
      </c>
      <c r="I17" s="93">
        <v>5640</v>
      </c>
      <c r="J17" s="93">
        <v>1256</v>
      </c>
      <c r="K17" s="100">
        <f t="shared" si="3"/>
        <v>11837</v>
      </c>
      <c r="L17" s="93">
        <v>0</v>
      </c>
      <c r="M17" s="93">
        <v>11837</v>
      </c>
      <c r="N17" s="100">
        <f t="shared" si="4"/>
        <v>18733</v>
      </c>
      <c r="O17" s="100">
        <f t="shared" si="5"/>
        <v>5640</v>
      </c>
      <c r="P17" s="93">
        <v>5640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13093</v>
      </c>
      <c r="W17" s="93">
        <v>13093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0</v>
      </c>
      <c r="AG17" s="93">
        <v>0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0</v>
      </c>
      <c r="BA17" s="93">
        <v>0</v>
      </c>
      <c r="BB17" s="93">
        <v>0</v>
      </c>
      <c r="BC17" s="93">
        <v>0</v>
      </c>
    </row>
    <row r="18" spans="1:55" s="92" customFormat="1" ht="11.25">
      <c r="A18" s="101" t="s">
        <v>110</v>
      </c>
      <c r="B18" s="102" t="s">
        <v>292</v>
      </c>
      <c r="C18" s="94" t="s">
        <v>293</v>
      </c>
      <c r="D18" s="100">
        <f t="shared" si="0"/>
        <v>31482</v>
      </c>
      <c r="E18" s="100">
        <f t="shared" si="1"/>
        <v>0</v>
      </c>
      <c r="F18" s="93">
        <v>0</v>
      </c>
      <c r="G18" s="93">
        <v>0</v>
      </c>
      <c r="H18" s="100">
        <f t="shared" si="2"/>
        <v>7507</v>
      </c>
      <c r="I18" s="93">
        <v>7507</v>
      </c>
      <c r="J18" s="93">
        <v>0</v>
      </c>
      <c r="K18" s="100">
        <f t="shared" si="3"/>
        <v>23975</v>
      </c>
      <c r="L18" s="93">
        <v>0</v>
      </c>
      <c r="M18" s="93">
        <v>23975</v>
      </c>
      <c r="N18" s="100">
        <f t="shared" si="4"/>
        <v>31482</v>
      </c>
      <c r="O18" s="100">
        <f t="shared" si="5"/>
        <v>7507</v>
      </c>
      <c r="P18" s="93">
        <v>7507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23975</v>
      </c>
      <c r="W18" s="93">
        <v>23975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73</v>
      </c>
      <c r="AG18" s="93">
        <v>73</v>
      </c>
      <c r="AH18" s="93">
        <v>0</v>
      </c>
      <c r="AI18" s="93">
        <v>0</v>
      </c>
      <c r="AJ18" s="100">
        <f t="shared" si="9"/>
        <v>875</v>
      </c>
      <c r="AK18" s="93">
        <v>875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73</v>
      </c>
      <c r="AU18" s="93">
        <v>73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110</v>
      </c>
      <c r="B19" s="102" t="s">
        <v>294</v>
      </c>
      <c r="C19" s="94" t="s">
        <v>295</v>
      </c>
      <c r="D19" s="100">
        <f t="shared" si="0"/>
        <v>9517</v>
      </c>
      <c r="E19" s="100">
        <f t="shared" si="1"/>
        <v>0</v>
      </c>
      <c r="F19" s="93">
        <v>0</v>
      </c>
      <c r="G19" s="93">
        <v>0</v>
      </c>
      <c r="H19" s="100">
        <f t="shared" si="2"/>
        <v>4272</v>
      </c>
      <c r="I19" s="93">
        <v>4272</v>
      </c>
      <c r="J19" s="93">
        <v>0</v>
      </c>
      <c r="K19" s="100">
        <f t="shared" si="3"/>
        <v>5245</v>
      </c>
      <c r="L19" s="93">
        <v>0</v>
      </c>
      <c r="M19" s="93">
        <v>5245</v>
      </c>
      <c r="N19" s="100">
        <f t="shared" si="4"/>
        <v>9517</v>
      </c>
      <c r="O19" s="100">
        <f t="shared" si="5"/>
        <v>4272</v>
      </c>
      <c r="P19" s="93">
        <v>4272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5245</v>
      </c>
      <c r="W19" s="93">
        <v>5245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57</v>
      </c>
      <c r="AG19" s="93">
        <v>57</v>
      </c>
      <c r="AH19" s="93">
        <v>0</v>
      </c>
      <c r="AI19" s="93">
        <v>0</v>
      </c>
      <c r="AJ19" s="100">
        <f t="shared" si="9"/>
        <v>57</v>
      </c>
      <c r="AK19" s="93">
        <v>57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57</v>
      </c>
      <c r="AU19" s="93">
        <v>57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110</v>
      </c>
      <c r="B20" s="102" t="s">
        <v>296</v>
      </c>
      <c r="C20" s="94" t="s">
        <v>297</v>
      </c>
      <c r="D20" s="100">
        <f t="shared" si="0"/>
        <v>9899</v>
      </c>
      <c r="E20" s="100">
        <f t="shared" si="1"/>
        <v>0</v>
      </c>
      <c r="F20" s="93">
        <v>0</v>
      </c>
      <c r="G20" s="93">
        <v>0</v>
      </c>
      <c r="H20" s="100">
        <f t="shared" si="2"/>
        <v>4751</v>
      </c>
      <c r="I20" s="93">
        <v>4751</v>
      </c>
      <c r="J20" s="93">
        <v>0</v>
      </c>
      <c r="K20" s="100">
        <f t="shared" si="3"/>
        <v>5148</v>
      </c>
      <c r="L20" s="93">
        <v>0</v>
      </c>
      <c r="M20" s="93">
        <v>5148</v>
      </c>
      <c r="N20" s="100">
        <f t="shared" si="4"/>
        <v>9899</v>
      </c>
      <c r="O20" s="100">
        <f t="shared" si="5"/>
        <v>4751</v>
      </c>
      <c r="P20" s="93">
        <v>4751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5148</v>
      </c>
      <c r="W20" s="93">
        <v>5148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56</v>
      </c>
      <c r="AG20" s="93">
        <v>56</v>
      </c>
      <c r="AH20" s="93">
        <v>0</v>
      </c>
      <c r="AI20" s="93">
        <v>0</v>
      </c>
      <c r="AJ20" s="100">
        <f t="shared" si="9"/>
        <v>56</v>
      </c>
      <c r="AK20" s="93">
        <v>0</v>
      </c>
      <c r="AL20" s="93">
        <v>0</v>
      </c>
      <c r="AM20" s="93">
        <v>56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3</v>
      </c>
      <c r="AU20" s="93">
        <v>0</v>
      </c>
      <c r="AV20" s="93">
        <v>0</v>
      </c>
      <c r="AW20" s="93">
        <v>3</v>
      </c>
      <c r="AX20" s="93">
        <v>0</v>
      </c>
      <c r="AY20" s="93">
        <v>0</v>
      </c>
      <c r="AZ20" s="100">
        <f t="shared" si="11"/>
        <v>114</v>
      </c>
      <c r="BA20" s="93">
        <v>114</v>
      </c>
      <c r="BB20" s="93">
        <v>0</v>
      </c>
      <c r="BC20" s="93">
        <v>0</v>
      </c>
    </row>
    <row r="21" spans="1:55" s="92" customFormat="1" ht="11.25">
      <c r="A21" s="101" t="s">
        <v>110</v>
      </c>
      <c r="B21" s="102" t="s">
        <v>298</v>
      </c>
      <c r="C21" s="94" t="s">
        <v>299</v>
      </c>
      <c r="D21" s="100">
        <f t="shared" si="0"/>
        <v>18272</v>
      </c>
      <c r="E21" s="100">
        <f t="shared" si="1"/>
        <v>0</v>
      </c>
      <c r="F21" s="93">
        <v>0</v>
      </c>
      <c r="G21" s="93">
        <v>0</v>
      </c>
      <c r="H21" s="100">
        <f t="shared" si="2"/>
        <v>8799</v>
      </c>
      <c r="I21" s="93">
        <v>8799</v>
      </c>
      <c r="J21" s="93">
        <v>0</v>
      </c>
      <c r="K21" s="100">
        <f t="shared" si="3"/>
        <v>9473</v>
      </c>
      <c r="L21" s="93">
        <v>0</v>
      </c>
      <c r="M21" s="93">
        <v>9473</v>
      </c>
      <c r="N21" s="100">
        <f t="shared" si="4"/>
        <v>18272</v>
      </c>
      <c r="O21" s="100">
        <f t="shared" si="5"/>
        <v>8799</v>
      </c>
      <c r="P21" s="93">
        <v>8799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9473</v>
      </c>
      <c r="W21" s="93">
        <v>9473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81</v>
      </c>
      <c r="AG21" s="93">
        <v>81</v>
      </c>
      <c r="AH21" s="93">
        <v>0</v>
      </c>
      <c r="AI21" s="93">
        <v>0</v>
      </c>
      <c r="AJ21" s="100">
        <f t="shared" si="9"/>
        <v>519</v>
      </c>
      <c r="AK21" s="93">
        <v>519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81</v>
      </c>
      <c r="AU21" s="93">
        <v>81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110</v>
      </c>
      <c r="B22" s="102" t="s">
        <v>300</v>
      </c>
      <c r="C22" s="94" t="s">
        <v>301</v>
      </c>
      <c r="D22" s="100">
        <f t="shared" si="0"/>
        <v>74197</v>
      </c>
      <c r="E22" s="100">
        <f t="shared" si="1"/>
        <v>0</v>
      </c>
      <c r="F22" s="93">
        <v>0</v>
      </c>
      <c r="G22" s="93">
        <v>0</v>
      </c>
      <c r="H22" s="100">
        <f t="shared" si="2"/>
        <v>13527</v>
      </c>
      <c r="I22" s="93">
        <v>13527</v>
      </c>
      <c r="J22" s="93">
        <v>0</v>
      </c>
      <c r="K22" s="100">
        <f t="shared" si="3"/>
        <v>60670</v>
      </c>
      <c r="L22" s="93">
        <v>0</v>
      </c>
      <c r="M22" s="93">
        <v>60670</v>
      </c>
      <c r="N22" s="100">
        <f t="shared" si="4"/>
        <v>74197</v>
      </c>
      <c r="O22" s="100">
        <f t="shared" si="5"/>
        <v>13527</v>
      </c>
      <c r="P22" s="93">
        <v>13527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60670</v>
      </c>
      <c r="W22" s="93">
        <v>60670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68</v>
      </c>
      <c r="AG22" s="93">
        <v>68</v>
      </c>
      <c r="AH22" s="93">
        <v>0</v>
      </c>
      <c r="AI22" s="93">
        <v>0</v>
      </c>
      <c r="AJ22" s="100">
        <f t="shared" si="9"/>
        <v>1845</v>
      </c>
      <c r="AK22" s="93">
        <v>1484</v>
      </c>
      <c r="AL22" s="93">
        <v>361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68</v>
      </c>
      <c r="AU22" s="93">
        <v>68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361</v>
      </c>
      <c r="BA22" s="93">
        <v>361</v>
      </c>
      <c r="BB22" s="93">
        <v>0</v>
      </c>
      <c r="BC22" s="93">
        <v>0</v>
      </c>
    </row>
    <row r="23" spans="1:55" s="92" customFormat="1" ht="11.25">
      <c r="A23" s="101" t="s">
        <v>110</v>
      </c>
      <c r="B23" s="102" t="s">
        <v>302</v>
      </c>
      <c r="C23" s="94" t="s">
        <v>303</v>
      </c>
      <c r="D23" s="100">
        <f t="shared" si="0"/>
        <v>16698</v>
      </c>
      <c r="E23" s="100">
        <f t="shared" si="1"/>
        <v>0</v>
      </c>
      <c r="F23" s="93">
        <v>0</v>
      </c>
      <c r="G23" s="93">
        <v>0</v>
      </c>
      <c r="H23" s="100">
        <f t="shared" si="2"/>
        <v>7031</v>
      </c>
      <c r="I23" s="93">
        <v>7031</v>
      </c>
      <c r="J23" s="93">
        <v>0</v>
      </c>
      <c r="K23" s="100">
        <f t="shared" si="3"/>
        <v>9667</v>
      </c>
      <c r="L23" s="93">
        <v>0</v>
      </c>
      <c r="M23" s="93">
        <v>9667</v>
      </c>
      <c r="N23" s="100">
        <f t="shared" si="4"/>
        <v>16698</v>
      </c>
      <c r="O23" s="100">
        <f t="shared" si="5"/>
        <v>7031</v>
      </c>
      <c r="P23" s="93">
        <v>7031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9667</v>
      </c>
      <c r="W23" s="93">
        <v>9667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0</v>
      </c>
      <c r="AG23" s="93">
        <v>0</v>
      </c>
      <c r="AH23" s="93">
        <v>0</v>
      </c>
      <c r="AI23" s="93">
        <v>0</v>
      </c>
      <c r="AJ23" s="100">
        <f t="shared" si="9"/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110</v>
      </c>
      <c r="B24" s="102" t="s">
        <v>304</v>
      </c>
      <c r="C24" s="94" t="s">
        <v>305</v>
      </c>
      <c r="D24" s="100">
        <f t="shared" si="0"/>
        <v>23666</v>
      </c>
      <c r="E24" s="100">
        <f t="shared" si="1"/>
        <v>0</v>
      </c>
      <c r="F24" s="93">
        <v>0</v>
      </c>
      <c r="G24" s="93">
        <v>0</v>
      </c>
      <c r="H24" s="100">
        <f t="shared" si="2"/>
        <v>11961</v>
      </c>
      <c r="I24" s="93">
        <v>11961</v>
      </c>
      <c r="J24" s="93">
        <v>0</v>
      </c>
      <c r="K24" s="100">
        <f t="shared" si="3"/>
        <v>11705</v>
      </c>
      <c r="L24" s="93">
        <v>0</v>
      </c>
      <c r="M24" s="93">
        <v>11705</v>
      </c>
      <c r="N24" s="100">
        <f t="shared" si="4"/>
        <v>23848</v>
      </c>
      <c r="O24" s="100">
        <f t="shared" si="5"/>
        <v>11961</v>
      </c>
      <c r="P24" s="93">
        <v>11961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11705</v>
      </c>
      <c r="W24" s="93">
        <v>11705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182</v>
      </c>
      <c r="AD24" s="93">
        <v>182</v>
      </c>
      <c r="AE24" s="93">
        <v>0</v>
      </c>
      <c r="AF24" s="100">
        <f t="shared" si="8"/>
        <v>767</v>
      </c>
      <c r="AG24" s="93">
        <v>767</v>
      </c>
      <c r="AH24" s="93">
        <v>0</v>
      </c>
      <c r="AI24" s="93">
        <v>0</v>
      </c>
      <c r="AJ24" s="100">
        <f t="shared" si="9"/>
        <v>806</v>
      </c>
      <c r="AK24" s="93">
        <v>0</v>
      </c>
      <c r="AL24" s="93">
        <v>39</v>
      </c>
      <c r="AM24" s="93">
        <v>767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39</v>
      </c>
      <c r="BA24" s="93">
        <v>39</v>
      </c>
      <c r="BB24" s="93">
        <v>0</v>
      </c>
      <c r="BC24" s="93">
        <v>0</v>
      </c>
    </row>
    <row r="25" spans="1:55" s="92" customFormat="1" ht="11.25">
      <c r="A25" s="101" t="s">
        <v>110</v>
      </c>
      <c r="B25" s="102" t="s">
        <v>306</v>
      </c>
      <c r="C25" s="94" t="s">
        <v>307</v>
      </c>
      <c r="D25" s="100">
        <f t="shared" si="0"/>
        <v>4389</v>
      </c>
      <c r="E25" s="100">
        <f t="shared" si="1"/>
        <v>0</v>
      </c>
      <c r="F25" s="93">
        <v>0</v>
      </c>
      <c r="G25" s="93">
        <v>0</v>
      </c>
      <c r="H25" s="100">
        <f t="shared" si="2"/>
        <v>4389</v>
      </c>
      <c r="I25" s="93">
        <v>2060</v>
      </c>
      <c r="J25" s="93">
        <v>2329</v>
      </c>
      <c r="K25" s="100">
        <f t="shared" si="3"/>
        <v>0</v>
      </c>
      <c r="L25" s="93">
        <v>0</v>
      </c>
      <c r="M25" s="93">
        <v>0</v>
      </c>
      <c r="N25" s="100">
        <f t="shared" si="4"/>
        <v>4389</v>
      </c>
      <c r="O25" s="100">
        <f t="shared" si="5"/>
        <v>2060</v>
      </c>
      <c r="P25" s="93">
        <v>2060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2329</v>
      </c>
      <c r="W25" s="93">
        <v>2329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0</v>
      </c>
      <c r="AG25" s="93">
        <v>0</v>
      </c>
      <c r="AH25" s="93">
        <v>0</v>
      </c>
      <c r="AI25" s="93">
        <v>0</v>
      </c>
      <c r="AJ25" s="100">
        <f t="shared" si="9"/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110</v>
      </c>
      <c r="B26" s="102" t="s">
        <v>308</v>
      </c>
      <c r="C26" s="94" t="s">
        <v>309</v>
      </c>
      <c r="D26" s="100">
        <f t="shared" si="0"/>
        <v>26530</v>
      </c>
      <c r="E26" s="100">
        <f t="shared" si="1"/>
        <v>0</v>
      </c>
      <c r="F26" s="93">
        <v>0</v>
      </c>
      <c r="G26" s="93">
        <v>0</v>
      </c>
      <c r="H26" s="100">
        <f t="shared" si="2"/>
        <v>7569</v>
      </c>
      <c r="I26" s="93">
        <v>6312</v>
      </c>
      <c r="J26" s="93">
        <v>1257</v>
      </c>
      <c r="K26" s="100">
        <f t="shared" si="3"/>
        <v>18961</v>
      </c>
      <c r="L26" s="93">
        <v>0</v>
      </c>
      <c r="M26" s="93">
        <v>18961</v>
      </c>
      <c r="N26" s="100">
        <f t="shared" si="4"/>
        <v>26530</v>
      </c>
      <c r="O26" s="100">
        <f t="shared" si="5"/>
        <v>6312</v>
      </c>
      <c r="P26" s="93">
        <v>6312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20218</v>
      </c>
      <c r="W26" s="93">
        <v>20218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279</v>
      </c>
      <c r="AG26" s="93">
        <v>279</v>
      </c>
      <c r="AH26" s="93">
        <v>0</v>
      </c>
      <c r="AI26" s="93">
        <v>0</v>
      </c>
      <c r="AJ26" s="100">
        <f t="shared" si="9"/>
        <v>279</v>
      </c>
      <c r="AK26" s="93">
        <v>0</v>
      </c>
      <c r="AL26" s="93">
        <v>0</v>
      </c>
      <c r="AM26" s="93">
        <v>279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110</v>
      </c>
      <c r="B27" s="102" t="s">
        <v>310</v>
      </c>
      <c r="C27" s="94" t="s">
        <v>311</v>
      </c>
      <c r="D27" s="100">
        <f t="shared" si="0"/>
        <v>10224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10224</v>
      </c>
      <c r="L27" s="93">
        <v>4007</v>
      </c>
      <c r="M27" s="93">
        <v>6217</v>
      </c>
      <c r="N27" s="100">
        <f t="shared" si="4"/>
        <v>10224</v>
      </c>
      <c r="O27" s="100">
        <f t="shared" si="5"/>
        <v>4007</v>
      </c>
      <c r="P27" s="93">
        <v>4007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6217</v>
      </c>
      <c r="W27" s="93">
        <v>6217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968</v>
      </c>
      <c r="AG27" s="93">
        <v>968</v>
      </c>
      <c r="AH27" s="93">
        <v>0</v>
      </c>
      <c r="AI27" s="93">
        <v>0</v>
      </c>
      <c r="AJ27" s="100">
        <f t="shared" si="9"/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968</v>
      </c>
      <c r="AU27" s="93">
        <v>0</v>
      </c>
      <c r="AV27" s="93">
        <v>968</v>
      </c>
      <c r="AW27" s="93">
        <v>0</v>
      </c>
      <c r="AX27" s="93">
        <v>0</v>
      </c>
      <c r="AY27" s="93">
        <v>0</v>
      </c>
      <c r="AZ27" s="100">
        <f t="shared" si="11"/>
        <v>81</v>
      </c>
      <c r="BA27" s="93">
        <v>81</v>
      </c>
      <c r="BB27" s="93">
        <v>0</v>
      </c>
      <c r="BC27" s="93">
        <v>0</v>
      </c>
    </row>
    <row r="28" spans="1:55" s="92" customFormat="1" ht="11.25">
      <c r="A28" s="101" t="s">
        <v>110</v>
      </c>
      <c r="B28" s="102" t="s">
        <v>312</v>
      </c>
      <c r="C28" s="94" t="s">
        <v>313</v>
      </c>
      <c r="D28" s="100">
        <f t="shared" si="0"/>
        <v>5637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5637</v>
      </c>
      <c r="L28" s="93">
        <v>3081</v>
      </c>
      <c r="M28" s="93">
        <v>2556</v>
      </c>
      <c r="N28" s="100">
        <f t="shared" si="4"/>
        <v>5637</v>
      </c>
      <c r="O28" s="100">
        <f t="shared" si="5"/>
        <v>3081</v>
      </c>
      <c r="P28" s="93">
        <v>3081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2556</v>
      </c>
      <c r="W28" s="93">
        <v>2556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11</v>
      </c>
      <c r="AG28" s="93">
        <v>11</v>
      </c>
      <c r="AH28" s="93">
        <v>0</v>
      </c>
      <c r="AI28" s="93">
        <v>0</v>
      </c>
      <c r="AJ28" s="100">
        <f t="shared" si="9"/>
        <v>304</v>
      </c>
      <c r="AK28" s="93">
        <v>304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11</v>
      </c>
      <c r="AU28" s="93">
        <v>11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108</v>
      </c>
      <c r="BA28" s="93">
        <v>108</v>
      </c>
      <c r="BB28" s="93">
        <v>0</v>
      </c>
      <c r="BC28" s="93">
        <v>0</v>
      </c>
    </row>
    <row r="29" spans="1:55" s="92" customFormat="1" ht="11.25">
      <c r="A29" s="101" t="s">
        <v>110</v>
      </c>
      <c r="B29" s="102" t="s">
        <v>314</v>
      </c>
      <c r="C29" s="94" t="s">
        <v>315</v>
      </c>
      <c r="D29" s="100">
        <f t="shared" si="0"/>
        <v>861</v>
      </c>
      <c r="E29" s="100">
        <f t="shared" si="1"/>
        <v>0</v>
      </c>
      <c r="F29" s="93">
        <v>0</v>
      </c>
      <c r="G29" s="93">
        <v>0</v>
      </c>
      <c r="H29" s="100">
        <f t="shared" si="2"/>
        <v>382</v>
      </c>
      <c r="I29" s="93">
        <v>382</v>
      </c>
      <c r="J29" s="93">
        <v>0</v>
      </c>
      <c r="K29" s="100">
        <f t="shared" si="3"/>
        <v>479</v>
      </c>
      <c r="L29" s="93">
        <v>0</v>
      </c>
      <c r="M29" s="93">
        <v>479</v>
      </c>
      <c r="N29" s="100">
        <f t="shared" si="4"/>
        <v>861</v>
      </c>
      <c r="O29" s="100">
        <f t="shared" si="5"/>
        <v>382</v>
      </c>
      <c r="P29" s="93">
        <v>382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479</v>
      </c>
      <c r="W29" s="93">
        <v>479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40</v>
      </c>
      <c r="AG29" s="93">
        <v>40</v>
      </c>
      <c r="AH29" s="93">
        <v>0</v>
      </c>
      <c r="AI29" s="93">
        <v>0</v>
      </c>
      <c r="AJ29" s="100">
        <f t="shared" si="9"/>
        <v>40</v>
      </c>
      <c r="AK29" s="93">
        <v>0</v>
      </c>
      <c r="AL29" s="93">
        <v>0</v>
      </c>
      <c r="AM29" s="93">
        <v>40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110</v>
      </c>
      <c r="B30" s="102" t="s">
        <v>316</v>
      </c>
      <c r="C30" s="94" t="s">
        <v>317</v>
      </c>
      <c r="D30" s="100">
        <f t="shared" si="0"/>
        <v>3844</v>
      </c>
      <c r="E30" s="100">
        <f t="shared" si="1"/>
        <v>0</v>
      </c>
      <c r="F30" s="93">
        <v>0</v>
      </c>
      <c r="G30" s="93">
        <v>0</v>
      </c>
      <c r="H30" s="100">
        <f t="shared" si="2"/>
        <v>1494</v>
      </c>
      <c r="I30" s="93">
        <v>1494</v>
      </c>
      <c r="J30" s="93">
        <v>0</v>
      </c>
      <c r="K30" s="100">
        <f t="shared" si="3"/>
        <v>2350</v>
      </c>
      <c r="L30" s="93">
        <v>0</v>
      </c>
      <c r="M30" s="93">
        <v>2350</v>
      </c>
      <c r="N30" s="100">
        <f t="shared" si="4"/>
        <v>3845</v>
      </c>
      <c r="O30" s="100">
        <f t="shared" si="5"/>
        <v>1494</v>
      </c>
      <c r="P30" s="93">
        <v>1494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2350</v>
      </c>
      <c r="W30" s="93">
        <v>2350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1</v>
      </c>
      <c r="AD30" s="93">
        <v>1</v>
      </c>
      <c r="AE30" s="93">
        <v>0</v>
      </c>
      <c r="AF30" s="100">
        <f t="shared" si="8"/>
        <v>37</v>
      </c>
      <c r="AG30" s="93">
        <v>37</v>
      </c>
      <c r="AH30" s="93">
        <v>0</v>
      </c>
      <c r="AI30" s="93">
        <v>0</v>
      </c>
      <c r="AJ30" s="100">
        <f t="shared" si="9"/>
        <v>37</v>
      </c>
      <c r="AK30" s="93">
        <v>0</v>
      </c>
      <c r="AL30" s="93">
        <v>0</v>
      </c>
      <c r="AM30" s="93">
        <v>37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4</v>
      </c>
      <c r="AU30" s="93">
        <v>0</v>
      </c>
      <c r="AV30" s="93">
        <v>0</v>
      </c>
      <c r="AW30" s="93">
        <v>4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110</v>
      </c>
      <c r="B31" s="102" t="s">
        <v>318</v>
      </c>
      <c r="C31" s="94" t="s">
        <v>319</v>
      </c>
      <c r="D31" s="100">
        <f t="shared" si="0"/>
        <v>6631</v>
      </c>
      <c r="E31" s="100">
        <f t="shared" si="1"/>
        <v>0</v>
      </c>
      <c r="F31" s="93">
        <v>0</v>
      </c>
      <c r="G31" s="93">
        <v>0</v>
      </c>
      <c r="H31" s="100">
        <f t="shared" si="2"/>
        <v>2518</v>
      </c>
      <c r="I31" s="93">
        <v>2518</v>
      </c>
      <c r="J31" s="93">
        <v>0</v>
      </c>
      <c r="K31" s="100">
        <f t="shared" si="3"/>
        <v>4113</v>
      </c>
      <c r="L31" s="93">
        <v>0</v>
      </c>
      <c r="M31" s="93">
        <v>4113</v>
      </c>
      <c r="N31" s="100">
        <f t="shared" si="4"/>
        <v>6631</v>
      </c>
      <c r="O31" s="100">
        <f t="shared" si="5"/>
        <v>2518</v>
      </c>
      <c r="P31" s="93">
        <v>2518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4113</v>
      </c>
      <c r="W31" s="93">
        <v>4113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149</v>
      </c>
      <c r="AG31" s="93">
        <v>149</v>
      </c>
      <c r="AH31" s="93">
        <v>0</v>
      </c>
      <c r="AI31" s="93">
        <v>0</v>
      </c>
      <c r="AJ31" s="100">
        <f t="shared" si="9"/>
        <v>149</v>
      </c>
      <c r="AK31" s="93">
        <v>0</v>
      </c>
      <c r="AL31" s="93">
        <v>0</v>
      </c>
      <c r="AM31" s="93">
        <v>78</v>
      </c>
      <c r="AN31" s="93">
        <v>0</v>
      </c>
      <c r="AO31" s="93">
        <v>0</v>
      </c>
      <c r="AP31" s="93">
        <v>0</v>
      </c>
      <c r="AQ31" s="93">
        <v>71</v>
      </c>
      <c r="AR31" s="93">
        <v>0</v>
      </c>
      <c r="AS31" s="93">
        <v>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72</v>
      </c>
      <c r="BA31" s="93">
        <v>72</v>
      </c>
      <c r="BB31" s="93">
        <v>0</v>
      </c>
      <c r="BC31" s="93">
        <v>0</v>
      </c>
    </row>
    <row r="32" spans="1:55" s="92" customFormat="1" ht="11.25">
      <c r="A32" s="101" t="s">
        <v>110</v>
      </c>
      <c r="B32" s="102" t="s">
        <v>320</v>
      </c>
      <c r="C32" s="94" t="s">
        <v>321</v>
      </c>
      <c r="D32" s="100">
        <f t="shared" si="0"/>
        <v>1524</v>
      </c>
      <c r="E32" s="100">
        <f t="shared" si="1"/>
        <v>0</v>
      </c>
      <c r="F32" s="93">
        <v>0</v>
      </c>
      <c r="G32" s="93">
        <v>0</v>
      </c>
      <c r="H32" s="100">
        <f t="shared" si="2"/>
        <v>1524</v>
      </c>
      <c r="I32" s="93">
        <v>50</v>
      </c>
      <c r="J32" s="93">
        <v>1474</v>
      </c>
      <c r="K32" s="100">
        <f t="shared" si="3"/>
        <v>0</v>
      </c>
      <c r="L32" s="93">
        <v>0</v>
      </c>
      <c r="M32" s="93">
        <v>0</v>
      </c>
      <c r="N32" s="100">
        <f t="shared" si="4"/>
        <v>1524</v>
      </c>
      <c r="O32" s="100">
        <f t="shared" si="5"/>
        <v>50</v>
      </c>
      <c r="P32" s="93">
        <v>50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1474</v>
      </c>
      <c r="W32" s="93">
        <v>1474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6</v>
      </c>
      <c r="AG32" s="93">
        <v>6</v>
      </c>
      <c r="AH32" s="93">
        <v>0</v>
      </c>
      <c r="AI32" s="93">
        <v>0</v>
      </c>
      <c r="AJ32" s="100">
        <f t="shared" si="9"/>
        <v>1525</v>
      </c>
      <c r="AK32" s="93">
        <v>1525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6</v>
      </c>
      <c r="AU32" s="93">
        <v>6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110</v>
      </c>
      <c r="B33" s="102" t="s">
        <v>322</v>
      </c>
      <c r="C33" s="94" t="s">
        <v>323</v>
      </c>
      <c r="D33" s="100">
        <f t="shared" si="0"/>
        <v>850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850</v>
      </c>
      <c r="L33" s="93">
        <v>227</v>
      </c>
      <c r="M33" s="93">
        <v>623</v>
      </c>
      <c r="N33" s="100">
        <f t="shared" si="4"/>
        <v>850</v>
      </c>
      <c r="O33" s="100">
        <f t="shared" si="5"/>
        <v>227</v>
      </c>
      <c r="P33" s="93">
        <v>227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623</v>
      </c>
      <c r="W33" s="93">
        <v>623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3</v>
      </c>
      <c r="AG33" s="93">
        <v>3</v>
      </c>
      <c r="AH33" s="93">
        <v>0</v>
      </c>
      <c r="AI33" s="93">
        <v>0</v>
      </c>
      <c r="AJ33" s="100">
        <f t="shared" si="9"/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100">
        <f t="shared" si="10"/>
        <v>3</v>
      </c>
      <c r="AU33" s="93">
        <v>3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0</v>
      </c>
      <c r="BA33" s="93">
        <v>0</v>
      </c>
      <c r="BB33" s="93">
        <v>0</v>
      </c>
      <c r="BC33" s="93">
        <v>0</v>
      </c>
    </row>
    <row r="34" spans="1:55" s="92" customFormat="1" ht="11.25">
      <c r="A34" s="101" t="s">
        <v>110</v>
      </c>
      <c r="B34" s="102" t="s">
        <v>324</v>
      </c>
      <c r="C34" s="94" t="s">
        <v>325</v>
      </c>
      <c r="D34" s="100">
        <f t="shared" si="0"/>
        <v>6816</v>
      </c>
      <c r="E34" s="100">
        <f t="shared" si="1"/>
        <v>0</v>
      </c>
      <c r="F34" s="93">
        <v>0</v>
      </c>
      <c r="G34" s="93">
        <v>0</v>
      </c>
      <c r="H34" s="100">
        <f t="shared" si="2"/>
        <v>953</v>
      </c>
      <c r="I34" s="93">
        <v>953</v>
      </c>
      <c r="J34" s="93">
        <v>0</v>
      </c>
      <c r="K34" s="100">
        <f t="shared" si="3"/>
        <v>5863</v>
      </c>
      <c r="L34" s="93">
        <v>0</v>
      </c>
      <c r="M34" s="93">
        <v>5863</v>
      </c>
      <c r="N34" s="100">
        <f t="shared" si="4"/>
        <v>6816</v>
      </c>
      <c r="O34" s="100">
        <f t="shared" si="5"/>
        <v>953</v>
      </c>
      <c r="P34" s="93">
        <v>953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5863</v>
      </c>
      <c r="W34" s="93">
        <v>5863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50</v>
      </c>
      <c r="AG34" s="93">
        <v>50</v>
      </c>
      <c r="AH34" s="93">
        <v>0</v>
      </c>
      <c r="AI34" s="93">
        <v>0</v>
      </c>
      <c r="AJ34" s="100">
        <f t="shared" si="9"/>
        <v>50</v>
      </c>
      <c r="AK34" s="93">
        <v>0</v>
      </c>
      <c r="AL34" s="93">
        <v>0</v>
      </c>
      <c r="AM34" s="93">
        <v>50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110</v>
      </c>
      <c r="B35" s="102" t="s">
        <v>326</v>
      </c>
      <c r="C35" s="94" t="s">
        <v>327</v>
      </c>
      <c r="D35" s="100">
        <f t="shared" si="0"/>
        <v>4386</v>
      </c>
      <c r="E35" s="100">
        <f t="shared" si="1"/>
        <v>0</v>
      </c>
      <c r="F35" s="93">
        <v>0</v>
      </c>
      <c r="G35" s="93">
        <v>0</v>
      </c>
      <c r="H35" s="100">
        <f t="shared" si="2"/>
        <v>2702</v>
      </c>
      <c r="I35" s="93">
        <v>2702</v>
      </c>
      <c r="J35" s="93">
        <v>0</v>
      </c>
      <c r="K35" s="100">
        <f t="shared" si="3"/>
        <v>1684</v>
      </c>
      <c r="L35" s="93">
        <v>0</v>
      </c>
      <c r="M35" s="93">
        <v>1684</v>
      </c>
      <c r="N35" s="100">
        <f t="shared" si="4"/>
        <v>4403</v>
      </c>
      <c r="O35" s="100">
        <f t="shared" si="5"/>
        <v>2702</v>
      </c>
      <c r="P35" s="93">
        <v>2702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1684</v>
      </c>
      <c r="W35" s="93">
        <v>1684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17</v>
      </c>
      <c r="AD35" s="93">
        <v>17</v>
      </c>
      <c r="AE35" s="93">
        <v>0</v>
      </c>
      <c r="AF35" s="100">
        <f t="shared" si="8"/>
        <v>205</v>
      </c>
      <c r="AG35" s="93">
        <v>205</v>
      </c>
      <c r="AH35" s="93">
        <v>0</v>
      </c>
      <c r="AI35" s="93">
        <v>0</v>
      </c>
      <c r="AJ35" s="100">
        <f t="shared" si="9"/>
        <v>205</v>
      </c>
      <c r="AK35" s="93">
        <v>0</v>
      </c>
      <c r="AL35" s="93">
        <v>0</v>
      </c>
      <c r="AM35" s="93">
        <v>15</v>
      </c>
      <c r="AN35" s="93">
        <v>190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1</v>
      </c>
      <c r="AU35" s="93">
        <v>0</v>
      </c>
      <c r="AV35" s="93">
        <v>0</v>
      </c>
      <c r="AW35" s="93">
        <v>1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110</v>
      </c>
      <c r="B36" s="102" t="s">
        <v>328</v>
      </c>
      <c r="C36" s="94" t="s">
        <v>329</v>
      </c>
      <c r="D36" s="100">
        <f t="shared" si="0"/>
        <v>3169</v>
      </c>
      <c r="E36" s="100">
        <f t="shared" si="1"/>
        <v>0</v>
      </c>
      <c r="F36" s="93">
        <v>0</v>
      </c>
      <c r="G36" s="93">
        <v>0</v>
      </c>
      <c r="H36" s="100">
        <f t="shared" si="2"/>
        <v>3169</v>
      </c>
      <c r="I36" s="93">
        <v>269</v>
      </c>
      <c r="J36" s="93">
        <v>2900</v>
      </c>
      <c r="K36" s="100">
        <f t="shared" si="3"/>
        <v>0</v>
      </c>
      <c r="L36" s="93">
        <v>0</v>
      </c>
      <c r="M36" s="93">
        <v>0</v>
      </c>
      <c r="N36" s="100">
        <f t="shared" si="4"/>
        <v>3180</v>
      </c>
      <c r="O36" s="100">
        <f t="shared" si="5"/>
        <v>269</v>
      </c>
      <c r="P36" s="93">
        <v>269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2900</v>
      </c>
      <c r="W36" s="93">
        <v>2900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11</v>
      </c>
      <c r="AD36" s="93">
        <v>1</v>
      </c>
      <c r="AE36" s="93">
        <v>10</v>
      </c>
      <c r="AF36" s="100">
        <f t="shared" si="8"/>
        <v>1565</v>
      </c>
      <c r="AG36" s="93">
        <v>1565</v>
      </c>
      <c r="AH36" s="93">
        <v>0</v>
      </c>
      <c r="AI36" s="93">
        <v>0</v>
      </c>
      <c r="AJ36" s="100">
        <f t="shared" si="9"/>
        <v>1565</v>
      </c>
      <c r="AK36" s="93">
        <v>0</v>
      </c>
      <c r="AL36" s="93">
        <v>0</v>
      </c>
      <c r="AM36" s="93">
        <v>1565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47</v>
      </c>
      <c r="AU36" s="93">
        <v>0</v>
      </c>
      <c r="AV36" s="93">
        <v>0</v>
      </c>
      <c r="AW36" s="93">
        <v>47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1" t="s">
        <v>110</v>
      </c>
      <c r="B37" s="102" t="s">
        <v>330</v>
      </c>
      <c r="C37" s="94" t="s">
        <v>331</v>
      </c>
      <c r="D37" s="100">
        <f t="shared" si="0"/>
        <v>4620</v>
      </c>
      <c r="E37" s="100">
        <f t="shared" si="1"/>
        <v>2375</v>
      </c>
      <c r="F37" s="93">
        <v>2375</v>
      </c>
      <c r="G37" s="93">
        <v>0</v>
      </c>
      <c r="H37" s="100">
        <f t="shared" si="2"/>
        <v>0</v>
      </c>
      <c r="I37" s="93">
        <v>0</v>
      </c>
      <c r="J37" s="93">
        <v>0</v>
      </c>
      <c r="K37" s="100">
        <f t="shared" si="3"/>
        <v>2245</v>
      </c>
      <c r="L37" s="93">
        <v>1087</v>
      </c>
      <c r="M37" s="93">
        <v>1158</v>
      </c>
      <c r="N37" s="100">
        <f t="shared" si="4"/>
        <v>4620</v>
      </c>
      <c r="O37" s="100">
        <f t="shared" si="5"/>
        <v>3462</v>
      </c>
      <c r="P37" s="93">
        <v>1087</v>
      </c>
      <c r="Q37" s="93">
        <v>0</v>
      </c>
      <c r="R37" s="93">
        <v>0</v>
      </c>
      <c r="S37" s="93">
        <v>2375</v>
      </c>
      <c r="T37" s="93">
        <v>0</v>
      </c>
      <c r="U37" s="93">
        <v>0</v>
      </c>
      <c r="V37" s="100">
        <f t="shared" si="6"/>
        <v>1158</v>
      </c>
      <c r="W37" s="93">
        <v>1158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100">
        <f t="shared" si="7"/>
        <v>0</v>
      </c>
      <c r="AD37" s="93">
        <v>0</v>
      </c>
      <c r="AE37" s="93">
        <v>0</v>
      </c>
      <c r="AF37" s="100">
        <f t="shared" si="8"/>
        <v>0</v>
      </c>
      <c r="AG37" s="93">
        <v>0</v>
      </c>
      <c r="AH37" s="93">
        <v>0</v>
      </c>
      <c r="AI37" s="93">
        <v>0</v>
      </c>
      <c r="AJ37" s="100">
        <f t="shared" si="9"/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100">
        <f t="shared" si="10"/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100">
        <f t="shared" si="11"/>
        <v>18</v>
      </c>
      <c r="BA37" s="93">
        <v>18</v>
      </c>
      <c r="BB37" s="93">
        <v>0</v>
      </c>
      <c r="BC37" s="93">
        <v>0</v>
      </c>
    </row>
    <row r="38" spans="1:55" s="92" customFormat="1" ht="11.25">
      <c r="A38" s="101" t="s">
        <v>110</v>
      </c>
      <c r="B38" s="102" t="s">
        <v>332</v>
      </c>
      <c r="C38" s="94" t="s">
        <v>333</v>
      </c>
      <c r="D38" s="100">
        <f t="shared" si="0"/>
        <v>4378</v>
      </c>
      <c r="E38" s="100">
        <f t="shared" si="1"/>
        <v>0</v>
      </c>
      <c r="F38" s="93">
        <v>0</v>
      </c>
      <c r="G38" s="93">
        <v>0</v>
      </c>
      <c r="H38" s="100">
        <f t="shared" si="2"/>
        <v>0</v>
      </c>
      <c r="I38" s="93">
        <v>0</v>
      </c>
      <c r="J38" s="93">
        <v>0</v>
      </c>
      <c r="K38" s="100">
        <f t="shared" si="3"/>
        <v>4378</v>
      </c>
      <c r="L38" s="93">
        <v>1915</v>
      </c>
      <c r="M38" s="93">
        <v>2463</v>
      </c>
      <c r="N38" s="100">
        <f t="shared" si="4"/>
        <v>4378</v>
      </c>
      <c r="O38" s="100">
        <f t="shared" si="5"/>
        <v>1915</v>
      </c>
      <c r="P38" s="93">
        <v>1915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0">
        <f t="shared" si="6"/>
        <v>2463</v>
      </c>
      <c r="W38" s="93">
        <v>2463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100">
        <f t="shared" si="7"/>
        <v>0</v>
      </c>
      <c r="AD38" s="93">
        <v>0</v>
      </c>
      <c r="AE38" s="93">
        <v>0</v>
      </c>
      <c r="AF38" s="100">
        <f t="shared" si="8"/>
        <v>0</v>
      </c>
      <c r="AG38" s="93">
        <v>0</v>
      </c>
      <c r="AH38" s="93">
        <v>0</v>
      </c>
      <c r="AI38" s="93">
        <v>0</v>
      </c>
      <c r="AJ38" s="100">
        <f t="shared" si="9"/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100">
        <f t="shared" si="10"/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100">
        <f t="shared" si="11"/>
        <v>36</v>
      </c>
      <c r="BA38" s="93">
        <v>36</v>
      </c>
      <c r="BB38" s="93">
        <v>0</v>
      </c>
      <c r="BC38" s="93">
        <v>0</v>
      </c>
    </row>
    <row r="39" spans="1:55" s="92" customFormat="1" ht="11.25">
      <c r="A39" s="101" t="s">
        <v>110</v>
      </c>
      <c r="B39" s="102" t="s">
        <v>334</v>
      </c>
      <c r="C39" s="94" t="s">
        <v>335</v>
      </c>
      <c r="D39" s="100">
        <f t="shared" si="0"/>
        <v>4524</v>
      </c>
      <c r="E39" s="100">
        <f t="shared" si="1"/>
        <v>0</v>
      </c>
      <c r="F39" s="93">
        <v>0</v>
      </c>
      <c r="G39" s="93">
        <v>0</v>
      </c>
      <c r="H39" s="100">
        <f t="shared" si="2"/>
        <v>2114</v>
      </c>
      <c r="I39" s="93">
        <v>0</v>
      </c>
      <c r="J39" s="93">
        <v>2114</v>
      </c>
      <c r="K39" s="100">
        <f t="shared" si="3"/>
        <v>2410</v>
      </c>
      <c r="L39" s="93">
        <v>1387</v>
      </c>
      <c r="M39" s="93">
        <v>1023</v>
      </c>
      <c r="N39" s="100">
        <f t="shared" si="4"/>
        <v>4524</v>
      </c>
      <c r="O39" s="100">
        <f t="shared" si="5"/>
        <v>1387</v>
      </c>
      <c r="P39" s="93">
        <v>1387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0">
        <f t="shared" si="6"/>
        <v>3137</v>
      </c>
      <c r="W39" s="93">
        <v>3137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100">
        <f t="shared" si="7"/>
        <v>0</v>
      </c>
      <c r="AD39" s="93">
        <v>0</v>
      </c>
      <c r="AE39" s="93">
        <v>0</v>
      </c>
      <c r="AF39" s="100">
        <f t="shared" si="8"/>
        <v>0</v>
      </c>
      <c r="AG39" s="93">
        <v>0</v>
      </c>
      <c r="AH39" s="93">
        <v>0</v>
      </c>
      <c r="AI39" s="93">
        <v>0</v>
      </c>
      <c r="AJ39" s="100">
        <f t="shared" si="9"/>
        <v>0</v>
      </c>
      <c r="AK39" s="93">
        <v>0</v>
      </c>
      <c r="AL39" s="93">
        <v>0</v>
      </c>
      <c r="AM39" s="93">
        <v>0</v>
      </c>
      <c r="AN39" s="93">
        <v>0</v>
      </c>
      <c r="AO39" s="93">
        <v>0</v>
      </c>
      <c r="AP39" s="93">
        <v>0</v>
      </c>
      <c r="AQ39" s="93">
        <v>0</v>
      </c>
      <c r="AR39" s="93">
        <v>0</v>
      </c>
      <c r="AS39" s="93">
        <v>0</v>
      </c>
      <c r="AT39" s="100">
        <f t="shared" si="10"/>
        <v>0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100">
        <f t="shared" si="11"/>
        <v>0</v>
      </c>
      <c r="BA39" s="93">
        <v>0</v>
      </c>
      <c r="BB39" s="93">
        <v>0</v>
      </c>
      <c r="BC39" s="93">
        <v>0</v>
      </c>
    </row>
    <row r="40" spans="1:55" s="92" customFormat="1" ht="11.25">
      <c r="A40" s="101" t="s">
        <v>110</v>
      </c>
      <c r="B40" s="102" t="s">
        <v>336</v>
      </c>
      <c r="C40" s="94" t="s">
        <v>337</v>
      </c>
      <c r="D40" s="100">
        <f t="shared" si="0"/>
        <v>3730</v>
      </c>
      <c r="E40" s="100">
        <f t="shared" si="1"/>
        <v>0</v>
      </c>
      <c r="F40" s="93">
        <v>0</v>
      </c>
      <c r="G40" s="93">
        <v>0</v>
      </c>
      <c r="H40" s="100">
        <f t="shared" si="2"/>
        <v>0</v>
      </c>
      <c r="I40" s="93">
        <v>0</v>
      </c>
      <c r="J40" s="93">
        <v>0</v>
      </c>
      <c r="K40" s="100">
        <f t="shared" si="3"/>
        <v>3730</v>
      </c>
      <c r="L40" s="93">
        <v>1623</v>
      </c>
      <c r="M40" s="93">
        <v>2107</v>
      </c>
      <c r="N40" s="100">
        <f t="shared" si="4"/>
        <v>3730</v>
      </c>
      <c r="O40" s="100">
        <f t="shared" si="5"/>
        <v>1623</v>
      </c>
      <c r="P40" s="93">
        <v>1623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100">
        <f t="shared" si="6"/>
        <v>2107</v>
      </c>
      <c r="W40" s="93">
        <v>2107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100">
        <f t="shared" si="7"/>
        <v>0</v>
      </c>
      <c r="AD40" s="93">
        <v>0</v>
      </c>
      <c r="AE40" s="93">
        <v>0</v>
      </c>
      <c r="AF40" s="100">
        <f t="shared" si="8"/>
        <v>0</v>
      </c>
      <c r="AG40" s="93">
        <v>0</v>
      </c>
      <c r="AH40" s="93">
        <v>0</v>
      </c>
      <c r="AI40" s="93">
        <v>0</v>
      </c>
      <c r="AJ40" s="100">
        <f t="shared" si="9"/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100">
        <f t="shared" si="10"/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100">
        <f t="shared" si="11"/>
        <v>0</v>
      </c>
      <c r="BA40" s="93">
        <v>0</v>
      </c>
      <c r="BB40" s="93">
        <v>0</v>
      </c>
      <c r="BC40" s="93">
        <v>0</v>
      </c>
    </row>
    <row r="41" spans="1:55" s="92" customFormat="1" ht="11.25">
      <c r="A41" s="101" t="s">
        <v>110</v>
      </c>
      <c r="B41" s="102" t="s">
        <v>338</v>
      </c>
      <c r="C41" s="94" t="s">
        <v>270</v>
      </c>
      <c r="D41" s="100">
        <f t="shared" si="0"/>
        <v>2020</v>
      </c>
      <c r="E41" s="100">
        <f t="shared" si="1"/>
        <v>0</v>
      </c>
      <c r="F41" s="93">
        <v>0</v>
      </c>
      <c r="G41" s="93">
        <v>0</v>
      </c>
      <c r="H41" s="100">
        <f t="shared" si="2"/>
        <v>0</v>
      </c>
      <c r="I41" s="93">
        <v>0</v>
      </c>
      <c r="J41" s="93">
        <v>0</v>
      </c>
      <c r="K41" s="100">
        <f t="shared" si="3"/>
        <v>2020</v>
      </c>
      <c r="L41" s="93">
        <v>597</v>
      </c>
      <c r="M41" s="93">
        <v>1423</v>
      </c>
      <c r="N41" s="100">
        <f t="shared" si="4"/>
        <v>2020</v>
      </c>
      <c r="O41" s="100">
        <f t="shared" si="5"/>
        <v>597</v>
      </c>
      <c r="P41" s="93">
        <v>597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100">
        <f t="shared" si="6"/>
        <v>1423</v>
      </c>
      <c r="W41" s="93">
        <v>1423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100">
        <f t="shared" si="7"/>
        <v>0</v>
      </c>
      <c r="AD41" s="93">
        <v>0</v>
      </c>
      <c r="AE41" s="93">
        <v>0</v>
      </c>
      <c r="AF41" s="100">
        <f t="shared" si="8"/>
        <v>0</v>
      </c>
      <c r="AG41" s="93">
        <v>0</v>
      </c>
      <c r="AH41" s="93">
        <v>0</v>
      </c>
      <c r="AI41" s="93">
        <v>0</v>
      </c>
      <c r="AJ41" s="100">
        <f t="shared" si="9"/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100">
        <f t="shared" si="10"/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100">
        <f t="shared" si="11"/>
        <v>0</v>
      </c>
      <c r="BA41" s="93">
        <v>0</v>
      </c>
      <c r="BB41" s="93">
        <v>0</v>
      </c>
      <c r="BC41" s="93">
        <v>0</v>
      </c>
    </row>
    <row r="42" spans="1:55" s="92" customFormat="1" ht="11.25">
      <c r="A42" s="101" t="s">
        <v>110</v>
      </c>
      <c r="B42" s="102" t="s">
        <v>339</v>
      </c>
      <c r="C42" s="94" t="s">
        <v>340</v>
      </c>
      <c r="D42" s="100">
        <f t="shared" si="0"/>
        <v>9</v>
      </c>
      <c r="E42" s="100">
        <f t="shared" si="1"/>
        <v>9</v>
      </c>
      <c r="F42" s="93"/>
      <c r="G42" s="93">
        <v>9</v>
      </c>
      <c r="H42" s="100">
        <f t="shared" si="2"/>
        <v>0</v>
      </c>
      <c r="I42" s="93">
        <v>0</v>
      </c>
      <c r="J42" s="93">
        <v>0</v>
      </c>
      <c r="K42" s="100">
        <f t="shared" si="3"/>
        <v>0</v>
      </c>
      <c r="L42" s="93">
        <v>0</v>
      </c>
      <c r="M42" s="93">
        <v>0</v>
      </c>
      <c r="N42" s="100">
        <f t="shared" si="4"/>
        <v>9</v>
      </c>
      <c r="O42" s="100">
        <f t="shared" si="5"/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0">
        <f t="shared" si="6"/>
        <v>9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9</v>
      </c>
      <c r="AC42" s="100">
        <f t="shared" si="7"/>
        <v>0</v>
      </c>
      <c r="AD42" s="93">
        <v>0</v>
      </c>
      <c r="AE42" s="93">
        <v>0</v>
      </c>
      <c r="AF42" s="100">
        <f t="shared" si="8"/>
        <v>0</v>
      </c>
      <c r="AG42" s="93">
        <v>0</v>
      </c>
      <c r="AH42" s="93">
        <v>0</v>
      </c>
      <c r="AI42" s="93">
        <v>0</v>
      </c>
      <c r="AJ42" s="100">
        <f t="shared" si="9"/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100">
        <f t="shared" si="10"/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100">
        <f t="shared" si="11"/>
        <v>0</v>
      </c>
      <c r="BA42" s="93">
        <v>0</v>
      </c>
      <c r="BB42" s="93">
        <v>0</v>
      </c>
      <c r="BC42" s="93">
        <v>0</v>
      </c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2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2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2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2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2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2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15000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15</v>
      </c>
      <c r="M2" s="45" t="str">
        <f>IF(L2&lt;&gt;"",VLOOKUP(L2,$AI$6:$AJ$52,2,FALSE),"-")</f>
        <v>新潟県</v>
      </c>
      <c r="AA2" s="44">
        <f>IF(C2=0,0,1)</f>
        <v>1</v>
      </c>
      <c r="AB2" s="45" t="str">
        <f>IF(AA2=0,"",VLOOKUP(C2,'水洗化人口等'!B7:C42,2,FALSE))</f>
        <v>合計</v>
      </c>
      <c r="AC2" s="45"/>
      <c r="AD2" s="44">
        <f>IF(AA2=0,1,IF(ISERROR(AB2),1,0))</f>
        <v>0</v>
      </c>
      <c r="AF2" s="87">
        <f>COUNTA('水洗化人口等'!B7:B42)+6</f>
        <v>42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3" t="s">
        <v>33</v>
      </c>
      <c r="G6" s="164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5" t="s">
        <v>35</v>
      </c>
      <c r="C7" s="48" t="s">
        <v>36</v>
      </c>
      <c r="D7" s="60">
        <f>AD7</f>
        <v>272036</v>
      </c>
      <c r="F7" s="171" t="s">
        <v>37</v>
      </c>
      <c r="G7" s="49" t="s">
        <v>38</v>
      </c>
      <c r="H7" s="61">
        <f aca="true" t="shared" si="0" ref="H7:H12">AD14</f>
        <v>180484</v>
      </c>
      <c r="I7" s="61">
        <f aca="true" t="shared" si="1" ref="I7:I12">AD24</f>
        <v>394718</v>
      </c>
      <c r="J7" s="61">
        <f aca="true" t="shared" si="2" ref="J7:J12">SUM(H7:I7)</f>
        <v>575202</v>
      </c>
      <c r="K7" s="62">
        <f aca="true" t="shared" si="3" ref="K7:K12">IF(J$13&gt;0,J7/J$13,0)</f>
        <v>0.9102420868398315</v>
      </c>
      <c r="L7" s="63">
        <f>AD34</f>
        <v>22939</v>
      </c>
      <c r="M7" s="64">
        <f>AD37</f>
        <v>1056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272036</v>
      </c>
      <c r="AF7" s="54" t="str">
        <f>'水洗化人口等'!B7</f>
        <v>15000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6"/>
      <c r="C8" s="49" t="s">
        <v>39</v>
      </c>
      <c r="D8" s="65">
        <f>AD8</f>
        <v>770</v>
      </c>
      <c r="F8" s="172"/>
      <c r="G8" s="49" t="s">
        <v>40</v>
      </c>
      <c r="H8" s="61">
        <f t="shared" si="0"/>
        <v>0</v>
      </c>
      <c r="I8" s="61">
        <f t="shared" si="1"/>
        <v>302</v>
      </c>
      <c r="J8" s="61">
        <f t="shared" si="2"/>
        <v>302</v>
      </c>
      <c r="K8" s="62">
        <f t="shared" si="3"/>
        <v>0.0004779070834691623</v>
      </c>
      <c r="L8" s="63">
        <f>AD35</f>
        <v>0</v>
      </c>
      <c r="M8" s="64">
        <f>AD38</f>
        <v>302</v>
      </c>
      <c r="AA8" s="46" t="s">
        <v>39</v>
      </c>
      <c r="AB8" s="46" t="s">
        <v>74</v>
      </c>
      <c r="AC8" s="46" t="s">
        <v>134</v>
      </c>
      <c r="AD8" s="45">
        <f ca="1" t="shared" si="4"/>
        <v>770</v>
      </c>
      <c r="AF8" s="54" t="str">
        <f>'水洗化人口等'!B8</f>
        <v>15100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7"/>
      <c r="C9" s="50" t="s">
        <v>41</v>
      </c>
      <c r="D9" s="66">
        <f>SUM(D7:D8)</f>
        <v>272806</v>
      </c>
      <c r="F9" s="172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1283841</v>
      </c>
      <c r="AF9" s="54" t="str">
        <f>'水洗化人口等'!B9</f>
        <v>15202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8" t="s">
        <v>43</v>
      </c>
      <c r="C10" s="51" t="s">
        <v>44</v>
      </c>
      <c r="D10" s="65">
        <f>AD9</f>
        <v>1283841</v>
      </c>
      <c r="F10" s="172"/>
      <c r="G10" s="49" t="s">
        <v>45</v>
      </c>
      <c r="H10" s="61">
        <f t="shared" si="0"/>
        <v>12572</v>
      </c>
      <c r="I10" s="61">
        <f t="shared" si="1"/>
        <v>43837</v>
      </c>
      <c r="J10" s="61">
        <f t="shared" si="2"/>
        <v>56409</v>
      </c>
      <c r="K10" s="62">
        <f t="shared" si="3"/>
        <v>0.08926576381262244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15204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9"/>
      <c r="C11" s="49" t="s">
        <v>46</v>
      </c>
      <c r="D11" s="65">
        <f>AD10</f>
        <v>0</v>
      </c>
      <c r="F11" s="172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866744</v>
      </c>
      <c r="AF11" s="54" t="str">
        <f>'水洗化人口等'!B11</f>
        <v>15205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9"/>
      <c r="C12" s="49" t="s">
        <v>47</v>
      </c>
      <c r="D12" s="65">
        <f>AD11</f>
        <v>866744</v>
      </c>
      <c r="F12" s="172"/>
      <c r="G12" s="49" t="s">
        <v>49</v>
      </c>
      <c r="H12" s="61">
        <f t="shared" si="0"/>
        <v>0</v>
      </c>
      <c r="I12" s="61">
        <f t="shared" si="1"/>
        <v>9</v>
      </c>
      <c r="J12" s="61">
        <f t="shared" si="2"/>
        <v>9</v>
      </c>
      <c r="K12" s="62">
        <f t="shared" si="3"/>
        <v>1.4242264076895566E-05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271424</v>
      </c>
      <c r="AF12" s="54" t="str">
        <f>'水洗化人口等'!B12</f>
        <v>15206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70"/>
      <c r="C13" s="50" t="s">
        <v>41</v>
      </c>
      <c r="D13" s="66">
        <f>SUM(D10:D12)</f>
        <v>2150585</v>
      </c>
      <c r="F13" s="173"/>
      <c r="G13" s="49" t="s">
        <v>41</v>
      </c>
      <c r="H13" s="61">
        <f>SUM(H7:H12)</f>
        <v>193056</v>
      </c>
      <c r="I13" s="61">
        <f>SUM(I7:I12)</f>
        <v>438866</v>
      </c>
      <c r="J13" s="61">
        <f>SUM(J7:J12)</f>
        <v>631922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14322</v>
      </c>
      <c r="AF13" s="54" t="str">
        <f>'水洗化人口等'!B13</f>
        <v>15208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7" t="s">
        <v>50</v>
      </c>
      <c r="C14" s="148"/>
      <c r="D14" s="69">
        <f>SUM(D9,D13)</f>
        <v>2423391</v>
      </c>
      <c r="F14" s="142" t="s">
        <v>51</v>
      </c>
      <c r="G14" s="143"/>
      <c r="H14" s="61">
        <f>AD20</f>
        <v>432</v>
      </c>
      <c r="I14" s="61">
        <f>AD30</f>
        <v>10</v>
      </c>
      <c r="J14" s="61">
        <f>SUM(H14:I14)</f>
        <v>442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180484</v>
      </c>
      <c r="AF14" s="54" t="str">
        <f>'水洗化人口等'!B14</f>
        <v>15209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7" t="s">
        <v>132</v>
      </c>
      <c r="C15" s="148"/>
      <c r="D15" s="69">
        <f>AD13</f>
        <v>14322</v>
      </c>
      <c r="F15" s="147" t="s">
        <v>5</v>
      </c>
      <c r="G15" s="148"/>
      <c r="H15" s="71">
        <f>SUM(H13:H14)</f>
        <v>193488</v>
      </c>
      <c r="I15" s="71">
        <f>SUM(I13:I14)</f>
        <v>438876</v>
      </c>
      <c r="J15" s="71">
        <f>SUM(J13:J14)</f>
        <v>632364</v>
      </c>
      <c r="K15" s="72" t="s">
        <v>146</v>
      </c>
      <c r="L15" s="73">
        <f>SUM(L7:L9)</f>
        <v>22939</v>
      </c>
      <c r="M15" s="74">
        <f>SUM(M7:M9)</f>
        <v>1358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15210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15211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271424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12572</v>
      </c>
      <c r="AF17" s="54" t="str">
        <f>'水洗化人口等'!B17</f>
        <v>15212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3" t="s">
        <v>55</v>
      </c>
      <c r="G18" s="164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15213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0.8874279883023416</v>
      </c>
      <c r="F19" s="142" t="s">
        <v>57</v>
      </c>
      <c r="G19" s="143"/>
      <c r="H19" s="61">
        <f>AD21</f>
        <v>5776</v>
      </c>
      <c r="I19" s="61">
        <f>AD31</f>
        <v>31</v>
      </c>
      <c r="J19" s="65">
        <f>SUM(H19:I19)</f>
        <v>5807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15216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0.11257201169765836</v>
      </c>
      <c r="F20" s="142" t="s">
        <v>59</v>
      </c>
      <c r="G20" s="143"/>
      <c r="H20" s="61">
        <f>AD22</f>
        <v>167125</v>
      </c>
      <c r="I20" s="61">
        <f>AD32</f>
        <v>69187</v>
      </c>
      <c r="J20" s="65">
        <f>SUM(H20:I20)</f>
        <v>236312</v>
      </c>
      <c r="AA20" s="46" t="s">
        <v>51</v>
      </c>
      <c r="AB20" s="46" t="s">
        <v>75</v>
      </c>
      <c r="AC20" s="46" t="s">
        <v>152</v>
      </c>
      <c r="AD20" s="45">
        <f ca="1" t="shared" si="4"/>
        <v>432</v>
      </c>
      <c r="AF20" s="54" t="str">
        <f>'水洗化人口等'!B20</f>
        <v>15217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0.5297704745127798</v>
      </c>
      <c r="F21" s="142" t="s">
        <v>61</v>
      </c>
      <c r="G21" s="143"/>
      <c r="H21" s="61">
        <f>AD23</f>
        <v>20155</v>
      </c>
      <c r="I21" s="61">
        <f>AD33</f>
        <v>369648</v>
      </c>
      <c r="J21" s="65">
        <f>SUM(H21:I21)</f>
        <v>389803</v>
      </c>
      <c r="AA21" s="46" t="s">
        <v>57</v>
      </c>
      <c r="AB21" s="46" t="s">
        <v>75</v>
      </c>
      <c r="AC21" s="46" t="s">
        <v>153</v>
      </c>
      <c r="AD21" s="45">
        <f ca="1" t="shared" si="4"/>
        <v>5776</v>
      </c>
      <c r="AF21" s="54" t="str">
        <f>'水洗化人口等'!B21</f>
        <v>15218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0.35765751378956184</v>
      </c>
      <c r="F22" s="147" t="s">
        <v>5</v>
      </c>
      <c r="G22" s="148"/>
      <c r="H22" s="71">
        <f>SUM(H19:H21)</f>
        <v>193056</v>
      </c>
      <c r="I22" s="71">
        <f>SUM(I19:I21)</f>
        <v>438866</v>
      </c>
      <c r="J22" s="76">
        <f>SUM(J19:J21)</f>
        <v>631922</v>
      </c>
      <c r="AA22" s="46" t="s">
        <v>59</v>
      </c>
      <c r="AB22" s="46" t="s">
        <v>75</v>
      </c>
      <c r="AC22" s="46" t="s">
        <v>154</v>
      </c>
      <c r="AD22" s="45">
        <f ca="1" t="shared" si="4"/>
        <v>167125</v>
      </c>
      <c r="AF22" s="54" t="str">
        <f>'水洗化人口等'!B22</f>
        <v>15222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0.11200173640984884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20155</v>
      </c>
      <c r="AF23" s="54" t="str">
        <f>'水洗化人口等'!B23</f>
        <v>15223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0.9971774814336928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394718</v>
      </c>
      <c r="AF24" s="54" t="str">
        <f>'水洗化人口等'!B24</f>
        <v>15224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0.0028225185663071925</v>
      </c>
      <c r="F25" s="159" t="s">
        <v>64</v>
      </c>
      <c r="G25" s="160"/>
      <c r="H25" s="160"/>
      <c r="I25" s="152" t="s">
        <v>65</v>
      </c>
      <c r="J25" s="154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302</v>
      </c>
      <c r="AF25" s="54" t="str">
        <f>'水洗化人口等'!B25</f>
        <v>15225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1"/>
      <c r="G26" s="162"/>
      <c r="H26" s="162"/>
      <c r="I26" s="153"/>
      <c r="J26" s="155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15226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4" t="s">
        <v>67</v>
      </c>
      <c r="G27" s="145"/>
      <c r="H27" s="146"/>
      <c r="I27" s="63">
        <f aca="true" t="shared" si="5" ref="I27:I35">AD40</f>
        <v>5279</v>
      </c>
      <c r="J27" s="79">
        <f>AD49</f>
        <v>797</v>
      </c>
      <c r="AA27" s="46" t="s">
        <v>45</v>
      </c>
      <c r="AB27" s="46" t="s">
        <v>75</v>
      </c>
      <c r="AC27" s="46" t="s">
        <v>159</v>
      </c>
      <c r="AD27" s="45">
        <f ca="1" t="shared" si="4"/>
        <v>43837</v>
      </c>
      <c r="AF27" s="54" t="str">
        <f>'水洗化人口等'!B27</f>
        <v>15227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6" t="s">
        <v>68</v>
      </c>
      <c r="G28" s="157"/>
      <c r="H28" s="158"/>
      <c r="I28" s="63">
        <f t="shared" si="5"/>
        <v>2604</v>
      </c>
      <c r="J28" s="79">
        <f>AD50</f>
        <v>968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15307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4" t="s">
        <v>69</v>
      </c>
      <c r="G29" s="145"/>
      <c r="H29" s="146"/>
      <c r="I29" s="63">
        <f t="shared" si="5"/>
        <v>20107</v>
      </c>
      <c r="J29" s="79">
        <f>AD51</f>
        <v>449</v>
      </c>
      <c r="AA29" s="46" t="s">
        <v>49</v>
      </c>
      <c r="AB29" s="46" t="s">
        <v>75</v>
      </c>
      <c r="AC29" s="46" t="s">
        <v>161</v>
      </c>
      <c r="AD29" s="45">
        <f ca="1" t="shared" si="4"/>
        <v>9</v>
      </c>
      <c r="AF29" s="54" t="str">
        <f>'水洗化人口等'!B29</f>
        <v>15342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4" t="s">
        <v>23</v>
      </c>
      <c r="G30" s="145"/>
      <c r="H30" s="146"/>
      <c r="I30" s="63">
        <f t="shared" si="5"/>
        <v>336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10</v>
      </c>
      <c r="AF30" s="54" t="str">
        <f>'水洗化人口等'!B30</f>
        <v>15361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4" t="s">
        <v>24</v>
      </c>
      <c r="G31" s="145"/>
      <c r="H31" s="146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31</v>
      </c>
      <c r="AF31" s="54" t="str">
        <f>'水洗化人口等'!B31</f>
        <v>15385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4" t="s">
        <v>70</v>
      </c>
      <c r="G32" s="145"/>
      <c r="H32" s="146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69187</v>
      </c>
      <c r="AF32" s="54" t="str">
        <f>'水洗化人口等'!B32</f>
        <v>15405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4" t="s">
        <v>71</v>
      </c>
      <c r="G33" s="145"/>
      <c r="H33" s="146"/>
      <c r="I33" s="63">
        <f t="shared" si="5"/>
        <v>71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369648</v>
      </c>
      <c r="AF33" s="54" t="str">
        <f>'水洗化人口等'!B33</f>
        <v>15441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4" t="s">
        <v>72</v>
      </c>
      <c r="G34" s="145"/>
      <c r="H34" s="146"/>
      <c r="I34" s="63">
        <f t="shared" si="5"/>
        <v>660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22939</v>
      </c>
      <c r="AF34" s="54" t="str">
        <f>'水洗化人口等'!B34</f>
        <v>15461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4" t="s">
        <v>73</v>
      </c>
      <c r="G35" s="145"/>
      <c r="H35" s="146"/>
      <c r="I35" s="63">
        <f t="shared" si="5"/>
        <v>0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15482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9" t="s">
        <v>17</v>
      </c>
      <c r="G36" s="150"/>
      <c r="H36" s="151"/>
      <c r="I36" s="80">
        <f>SUM(I27:I35)</f>
        <v>29057</v>
      </c>
      <c r="J36" s="81">
        <f>SUM(J27:J31)</f>
        <v>2214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15504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1056</v>
      </c>
      <c r="AF37" s="54" t="str">
        <f>'水洗化人口等'!B37</f>
        <v>15581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302</v>
      </c>
      <c r="AF38" s="54" t="str">
        <f>'水洗化人口等'!B38</f>
        <v>15582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15583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5279</v>
      </c>
      <c r="AF40" s="54" t="str">
        <f>'水洗化人口等'!B40</f>
        <v>15584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2604</v>
      </c>
      <c r="AF41" s="54" t="str">
        <f>'水洗化人口等'!B41</f>
        <v>15585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20107</v>
      </c>
      <c r="AF42" s="54" t="str">
        <f>'水洗化人口等'!B42</f>
        <v>15586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336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71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660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0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797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968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449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