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'ごみ処理概要'!$A$2:$AQ$55</definedName>
    <definedName name="_xlnm.Print_Area" localSheetId="2">'ごみ処理量内訳'!$A$2:$AJ$55</definedName>
    <definedName name="_xlnm.Print_Area" localSheetId="1">'ごみ搬入量内訳'!$A$2:$AH$55</definedName>
    <definedName name="_xlnm.Print_Area" localSheetId="3">'資源化量内訳'!$A$2:$BW$55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<sst xmlns="http://schemas.openxmlformats.org/spreadsheetml/2006/main" count="1198" uniqueCount="326">
  <si>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</si>
  <si>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</si>
  <si>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</si>
  <si>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</si>
  <si>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</si>
  <si>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</si>
  <si>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</si>
  <si>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</si>
  <si>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</si>
  <si>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</si>
  <si>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</si>
  <si>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</si>
  <si>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</si>
  <si>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</si>
  <si>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</si>
  <si>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</si>
  <si>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</si>
  <si>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</si>
  <si>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39386</t>
  </si>
  <si>
    <t>いの町</t>
  </si>
  <si>
    <t>39411</t>
  </si>
  <si>
    <t>津野町</t>
  </si>
  <si>
    <t>高知県合計</t>
  </si>
  <si>
    <t>高速堆肥化
施設</t>
  </si>
  <si>
    <t>ごみ燃料化
施設</t>
  </si>
  <si>
    <t>その他の
施設</t>
  </si>
  <si>
    <t>（ｔ）</t>
  </si>
  <si>
    <t>（％）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</si>
  <si>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</si>
  <si>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</si>
  <si>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</si>
  <si>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</si>
  <si>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</si>
  <si>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</si>
  <si>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</si>
  <si>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</si>
  <si>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</si>
  <si>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</si>
  <si>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</si>
  <si>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</si>
  <si>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</si>
  <si>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</si>
  <si>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</si>
  <si>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</si>
  <si>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</si>
  <si>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</si>
  <si>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</si>
  <si>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</si>
  <si>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</si>
  <si>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</si>
  <si>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</si>
  <si>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</si>
  <si>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</si>
  <si>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</si>
  <si>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</si>
  <si>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</si>
  <si>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</si>
  <si>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</si>
  <si>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</si>
  <si>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</si>
  <si>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</si>
  <si>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</si>
  <si>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</si>
  <si>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</si>
  <si>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</si>
  <si>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</si>
  <si>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</si>
  <si>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</si>
  <si>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</si>
  <si>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</si>
  <si>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</si>
  <si>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</si>
  <si>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</si>
  <si>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</si>
  <si>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</si>
  <si>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</si>
  <si>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</si>
  <si>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</si>
  <si>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</si>
  <si>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</si>
  <si>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</si>
  <si>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</si>
  <si>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</si>
  <si>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</si>
  <si>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39382</t>
  </si>
  <si>
    <t>池川町</t>
  </si>
  <si>
    <t>39383</t>
  </si>
  <si>
    <t>39384</t>
  </si>
  <si>
    <t>吾川村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</si>
  <si>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</si>
  <si>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</si>
  <si>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</si>
  <si>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</si>
  <si>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</si>
  <si>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</si>
  <si>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</si>
  <si>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</si>
  <si>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</si>
  <si>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39406</t>
  </si>
  <si>
    <t>大野見村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</si>
  <si>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</si>
  <si>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</si>
  <si>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</si>
  <si>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</si>
  <si>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</si>
  <si>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</si>
  <si>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</si>
  <si>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</si>
  <si>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</si>
  <si>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</si>
  <si>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</si>
  <si>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</si>
  <si>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</si>
  <si>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</si>
  <si>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</si>
  <si>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</si>
  <si>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</si>
  <si>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</si>
  <si>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</si>
  <si>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</si>
  <si>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</si>
  <si>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</si>
  <si>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</si>
  <si>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</si>
  <si>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</si>
  <si>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</si>
  <si>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</si>
  <si>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</si>
  <si>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</si>
  <si>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</si>
  <si>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</si>
  <si>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</si>
  <si>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</si>
  <si>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</si>
  <si>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</si>
  <si>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</si>
  <si>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</si>
  <si>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</si>
  <si>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</si>
  <si>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</si>
  <si>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</si>
  <si>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</si>
  <si>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</si>
  <si>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</si>
  <si>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</si>
  <si>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</si>
  <si>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</si>
  <si>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</si>
  <si>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</si>
  <si>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</si>
  <si>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</si>
  <si>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</si>
  <si>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</si>
  <si>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</si>
  <si>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</si>
  <si>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</si>
  <si>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</si>
  <si>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</si>
  <si>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</si>
  <si>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</si>
  <si>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</si>
  <si>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</si>
  <si>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</si>
  <si>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</si>
  <si>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</si>
  <si>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</si>
  <si>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</si>
  <si>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</si>
  <si>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</si>
  <si>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</si>
  <si>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</si>
  <si>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</si>
  <si>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</si>
  <si>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</si>
  <si>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</si>
  <si>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</si>
  <si>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</si>
  <si>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</si>
  <si>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</si>
  <si>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</si>
  <si>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</si>
  <si>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</si>
  <si>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</si>
  <si>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</si>
  <si>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</si>
  <si>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</si>
  <si>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</si>
  <si>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</si>
  <si>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</si>
  <si>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</si>
  <si>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</si>
  <si>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</si>
  <si>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</si>
  <si>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</si>
  <si>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</si>
  <si>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</si>
  <si>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</si>
  <si>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</si>
  <si>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</si>
  <si>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</si>
  <si>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</si>
  <si>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</si>
  <si>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</si>
  <si>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</si>
  <si>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</si>
  <si>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</si>
  <si>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</si>
  <si>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</si>
  <si>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</si>
  <si>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</si>
  <si>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</si>
  <si>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</si>
  <si>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</si>
  <si>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</si>
  <si>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</si>
  <si>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</si>
  <si>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</si>
  <si>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</si>
  <si>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</si>
  <si>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</si>
  <si>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</si>
  <si>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</si>
  <si>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</si>
  <si>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檮原町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</si>
  <si>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</si>
  <si>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</si>
  <si>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</si>
  <si>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</si>
  <si>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</si>
  <si>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</si>
  <si>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高知県</t>
  </si>
  <si>
    <t>（平成16年度実績）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</si>
  <si>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</si>
  <si>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</si>
  <si>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</si>
  <si>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</si>
  <si>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</si>
  <si>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</si>
  <si>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</si>
  <si>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</si>
  <si>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</si>
  <si>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</si>
  <si>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</si>
  <si>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</si>
  <si>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</si>
  <si>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</si>
  <si>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</si>
  <si>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</si>
  <si>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</si>
  <si>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</si>
  <si>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</si>
  <si>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</si>
  <si>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</si>
  <si>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</si>
  <si>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</si>
  <si>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</si>
  <si>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</si>
  <si>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</si>
  <si>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</si>
  <si>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</si>
  <si>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</si>
  <si>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</si>
  <si>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</si>
  <si>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</si>
  <si>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</si>
  <si>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</si>
  <si>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</si>
  <si>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</si>
  <si>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</si>
  <si>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</si>
  <si>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</si>
  <si>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</si>
  <si>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</si>
  <si>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</si>
  <si>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</si>
  <si>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</si>
  <si>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</si>
  <si>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</si>
  <si>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</si>
  <si>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</si>
  <si>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</si>
  <si>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</si>
  <si>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</si>
  <si>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安田町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</si>
  <si>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</si>
  <si>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</si>
  <si>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</si>
  <si>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</si>
  <si>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</si>
  <si>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</si>
  <si>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</si>
  <si>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</si>
  <si>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</si>
  <si>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</si>
  <si>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</si>
  <si>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</si>
  <si>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</si>
  <si>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</si>
  <si>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</si>
  <si>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</si>
  <si>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</si>
  <si>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</si>
  <si>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</si>
  <si>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</si>
  <si>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</si>
  <si>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</si>
  <si>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</si>
  <si>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</si>
  <si>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</si>
  <si>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</si>
  <si>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</si>
  <si>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</si>
  <si>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</si>
  <si>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</si>
  <si>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</si>
  <si>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</si>
  <si>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</si>
  <si>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</si>
  <si>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</si>
  <si>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春野町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</si>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</sst>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261</v>
      </c>
      <c r="B2" s="200" t="s">
        <v>262</v>
      </c>
      <c r="C2" s="203" t="s">
        <v>263</v>
      </c>
      <c r="D2" s="208" t="s">
        <v>322</v>
      </c>
      <c r="E2" s="198"/>
      <c r="F2" s="208" t="s">
        <v>323</v>
      </c>
      <c r="G2" s="198"/>
      <c r="H2" s="198"/>
      <c r="I2" s="199"/>
      <c r="J2" s="215" t="s">
        <v>212</v>
      </c>
      <c r="K2" s="216"/>
      <c r="L2" s="217"/>
      <c r="M2" s="203" t="s">
        <v>213</v>
      </c>
      <c r="N2" s="7" t="s">
        <v>324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325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214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249</v>
      </c>
      <c r="P3" s="205" t="s">
        <v>215</v>
      </c>
      <c r="Q3" s="206"/>
      <c r="R3" s="206"/>
      <c r="S3" s="206"/>
      <c r="T3" s="206"/>
      <c r="U3" s="207"/>
      <c r="V3" s="14" t="s">
        <v>216</v>
      </c>
      <c r="W3" s="8"/>
      <c r="X3" s="8"/>
      <c r="Y3" s="8"/>
      <c r="Z3" s="8"/>
      <c r="AA3" s="8"/>
      <c r="AB3" s="8"/>
      <c r="AC3" s="15"/>
      <c r="AD3" s="12" t="s">
        <v>214</v>
      </c>
      <c r="AE3" s="212"/>
      <c r="AF3" s="203" t="s">
        <v>264</v>
      </c>
      <c r="AG3" s="203" t="s">
        <v>224</v>
      </c>
      <c r="AH3" s="203" t="s">
        <v>265</v>
      </c>
      <c r="AI3" s="203" t="s">
        <v>266</v>
      </c>
      <c r="AJ3" s="203" t="s">
        <v>267</v>
      </c>
      <c r="AK3" s="203" t="s">
        <v>268</v>
      </c>
      <c r="AL3" s="12" t="s">
        <v>217</v>
      </c>
      <c r="AM3" s="212"/>
      <c r="AN3" s="203" t="s">
        <v>269</v>
      </c>
      <c r="AO3" s="203" t="s">
        <v>270</v>
      </c>
      <c r="AP3" s="203" t="s">
        <v>271</v>
      </c>
      <c r="AQ3" s="12" t="s">
        <v>214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214</v>
      </c>
      <c r="Q4" s="6" t="s">
        <v>272</v>
      </c>
      <c r="R4" s="6" t="s">
        <v>273</v>
      </c>
      <c r="S4" s="6" t="s">
        <v>23</v>
      </c>
      <c r="T4" s="6" t="s">
        <v>24</v>
      </c>
      <c r="U4" s="6" t="s">
        <v>25</v>
      </c>
      <c r="V4" s="12" t="s">
        <v>214</v>
      </c>
      <c r="W4" s="6" t="s">
        <v>218</v>
      </c>
      <c r="X4" s="6" t="s">
        <v>244</v>
      </c>
      <c r="Y4" s="6" t="s">
        <v>219</v>
      </c>
      <c r="Z4" s="18" t="s">
        <v>251</v>
      </c>
      <c r="AA4" s="6" t="s">
        <v>220</v>
      </c>
      <c r="AB4" s="18" t="s">
        <v>282</v>
      </c>
      <c r="AC4" s="6" t="s">
        <v>245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221</v>
      </c>
      <c r="E6" s="21" t="s">
        <v>221</v>
      </c>
      <c r="F6" s="22" t="s">
        <v>26</v>
      </c>
      <c r="G6" s="22" t="s">
        <v>26</v>
      </c>
      <c r="H6" s="22" t="s">
        <v>26</v>
      </c>
      <c r="I6" s="22" t="s">
        <v>26</v>
      </c>
      <c r="J6" s="23" t="s">
        <v>222</v>
      </c>
      <c r="K6" s="23" t="s">
        <v>222</v>
      </c>
      <c r="L6" s="23" t="s">
        <v>222</v>
      </c>
      <c r="M6" s="22" t="s">
        <v>26</v>
      </c>
      <c r="N6" s="22" t="s">
        <v>26</v>
      </c>
      <c r="O6" s="22" t="s">
        <v>26</v>
      </c>
      <c r="P6" s="22" t="s">
        <v>26</v>
      </c>
      <c r="Q6" s="22" t="s">
        <v>26</v>
      </c>
      <c r="R6" s="22" t="s">
        <v>26</v>
      </c>
      <c r="S6" s="22" t="s">
        <v>26</v>
      </c>
      <c r="T6" s="22" t="s">
        <v>26</v>
      </c>
      <c r="U6" s="22" t="s">
        <v>26</v>
      </c>
      <c r="V6" s="22" t="s">
        <v>26</v>
      </c>
      <c r="W6" s="22" t="s">
        <v>26</v>
      </c>
      <c r="X6" s="22" t="s">
        <v>26</v>
      </c>
      <c r="Y6" s="22" t="s">
        <v>26</v>
      </c>
      <c r="Z6" s="22" t="s">
        <v>26</v>
      </c>
      <c r="AA6" s="22" t="s">
        <v>26</v>
      </c>
      <c r="AB6" s="22" t="s">
        <v>26</v>
      </c>
      <c r="AC6" s="22" t="s">
        <v>26</v>
      </c>
      <c r="AD6" s="22" t="s">
        <v>26</v>
      </c>
      <c r="AE6" s="22" t="s">
        <v>27</v>
      </c>
      <c r="AF6" s="22" t="s">
        <v>26</v>
      </c>
      <c r="AG6" s="22" t="s">
        <v>26</v>
      </c>
      <c r="AH6" s="22" t="s">
        <v>26</v>
      </c>
      <c r="AI6" s="22" t="s">
        <v>26</v>
      </c>
      <c r="AJ6" s="22" t="s">
        <v>26</v>
      </c>
      <c r="AK6" s="22" t="s">
        <v>26</v>
      </c>
      <c r="AL6" s="22" t="s">
        <v>26</v>
      </c>
      <c r="AM6" s="22" t="s">
        <v>27</v>
      </c>
      <c r="AN6" s="22" t="s">
        <v>26</v>
      </c>
      <c r="AO6" s="22" t="s">
        <v>26</v>
      </c>
      <c r="AP6" s="22" t="s">
        <v>26</v>
      </c>
      <c r="AQ6" s="22" t="s">
        <v>26</v>
      </c>
    </row>
    <row r="7" spans="1:43" ht="13.5" customHeight="1">
      <c r="A7" s="182" t="s">
        <v>28</v>
      </c>
      <c r="B7" s="182" t="s">
        <v>29</v>
      </c>
      <c r="C7" s="184" t="s">
        <v>30</v>
      </c>
      <c r="D7" s="188">
        <v>330752</v>
      </c>
      <c r="E7" s="188">
        <v>330752</v>
      </c>
      <c r="F7" s="188">
        <f>'ごみ搬入量内訳'!H7</f>
        <v>133891</v>
      </c>
      <c r="G7" s="188">
        <f>'ごみ搬入量内訳'!AG7</f>
        <v>16128</v>
      </c>
      <c r="H7" s="188">
        <f>'ごみ搬入量内訳'!AH7</f>
        <v>0</v>
      </c>
      <c r="I7" s="188">
        <f aca="true" t="shared" si="0" ref="I7:I33">SUM(F7:H7)</f>
        <v>150019</v>
      </c>
      <c r="J7" s="188">
        <f aca="true" t="shared" si="1" ref="J7:J38">I7/D7/365*1000000</f>
        <v>1242.6560048136055</v>
      </c>
      <c r="K7" s="188">
        <f>('ごみ搬入量内訳'!E7+'ごみ搬入量内訳'!AH7)/'ごみ処理概要'!D7/365*1000000</f>
        <v>801.3536276983757</v>
      </c>
      <c r="L7" s="188">
        <f>'ごみ搬入量内訳'!F7/'ごみ処理概要'!D7/365*1000000</f>
        <v>441.30237711522966</v>
      </c>
      <c r="M7" s="188">
        <f>'資源化量内訳'!BP7</f>
        <v>0</v>
      </c>
      <c r="N7" s="188">
        <f>'ごみ処理量内訳'!E7</f>
        <v>114832</v>
      </c>
      <c r="O7" s="188">
        <f>'ごみ処理量内訳'!L7</f>
        <v>6697</v>
      </c>
      <c r="P7" s="188">
        <f aca="true" t="shared" si="2" ref="P7:P33">SUM(Q7:U7)</f>
        <v>16968</v>
      </c>
      <c r="Q7" s="188">
        <f>'ごみ処理量内訳'!G7</f>
        <v>4995</v>
      </c>
      <c r="R7" s="188">
        <f>'ごみ処理量内訳'!H7</f>
        <v>11973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3">SUM(W7:AC7)</f>
        <v>11221</v>
      </c>
      <c r="W7" s="188">
        <f>'資源化量内訳'!M7</f>
        <v>10356</v>
      </c>
      <c r="X7" s="188">
        <f>'資源化量内訳'!N7</f>
        <v>9</v>
      </c>
      <c r="Y7" s="188">
        <f>'資源化量内訳'!O7</f>
        <v>7</v>
      </c>
      <c r="Z7" s="188">
        <f>'資源化量内訳'!P7</f>
        <v>1</v>
      </c>
      <c r="AA7" s="188">
        <f>'資源化量内訳'!Q7</f>
        <v>15</v>
      </c>
      <c r="AB7" s="188">
        <f>'資源化量内訳'!R7</f>
        <v>833</v>
      </c>
      <c r="AC7" s="188">
        <f>'資源化量内訳'!S7</f>
        <v>0</v>
      </c>
      <c r="AD7" s="188">
        <f aca="true" t="shared" si="4" ref="AD7:AD33">N7+O7+P7+V7</f>
        <v>149718</v>
      </c>
      <c r="AE7" s="189">
        <f aca="true" t="shared" si="5" ref="AE7:AE33">(N7+P7+V7)/AD7*100</f>
        <v>95.52692395036001</v>
      </c>
      <c r="AF7" s="188">
        <f>'資源化量内訳'!AB7</f>
        <v>11</v>
      </c>
      <c r="AG7" s="188">
        <f>'資源化量内訳'!AJ7</f>
        <v>198</v>
      </c>
      <c r="AH7" s="188">
        <f>'資源化量内訳'!AR7</f>
        <v>11955</v>
      </c>
      <c r="AI7" s="188">
        <f>'資源化量内訳'!AZ7</f>
        <v>0</v>
      </c>
      <c r="AJ7" s="188">
        <f>'資源化量内訳'!BH7</f>
        <v>0</v>
      </c>
      <c r="AK7" s="188" t="s">
        <v>320</v>
      </c>
      <c r="AL7" s="188">
        <f aca="true" t="shared" si="6" ref="AL7:AL33">SUM(AF7:AJ7)</f>
        <v>12164</v>
      </c>
      <c r="AM7" s="189">
        <f aca="true" t="shared" si="7" ref="AM7:AM33">(V7+AL7+M7)/(M7+AD7)*100</f>
        <v>15.619364405081553</v>
      </c>
      <c r="AN7" s="188">
        <f>'ごみ処理量内訳'!AC7</f>
        <v>6697</v>
      </c>
      <c r="AO7" s="188">
        <f>'ごみ処理量内訳'!AD7</f>
        <v>11348</v>
      </c>
      <c r="AP7" s="188">
        <f>'ごみ処理量内訳'!AE7</f>
        <v>5</v>
      </c>
      <c r="AQ7" s="188">
        <f aca="true" t="shared" si="8" ref="AQ7:AQ33">SUM(AN7:AP7)</f>
        <v>18050</v>
      </c>
    </row>
    <row r="8" spans="1:43" ht="13.5" customHeight="1">
      <c r="A8" s="182" t="s">
        <v>28</v>
      </c>
      <c r="B8" s="182" t="s">
        <v>31</v>
      </c>
      <c r="C8" s="184" t="s">
        <v>32</v>
      </c>
      <c r="D8" s="188">
        <v>19261</v>
      </c>
      <c r="E8" s="188">
        <v>19211</v>
      </c>
      <c r="F8" s="188">
        <f>'ごみ搬入量内訳'!H8</f>
        <v>5504</v>
      </c>
      <c r="G8" s="188">
        <f>'ごみ搬入量内訳'!AG8</f>
        <v>2168</v>
      </c>
      <c r="H8" s="188">
        <f>'ごみ搬入量内訳'!AH8</f>
        <v>11</v>
      </c>
      <c r="I8" s="188">
        <f t="shared" si="0"/>
        <v>7683</v>
      </c>
      <c r="J8" s="188">
        <f t="shared" si="1"/>
        <v>1092.8464289752947</v>
      </c>
      <c r="K8" s="188">
        <f>('ごみ搬入量内訳'!E8+'ごみ搬入量内訳'!AH8)/'ごみ処理概要'!D8/365*1000000</f>
        <v>784.4654504488807</v>
      </c>
      <c r="L8" s="188">
        <f>'ごみ搬入量内訳'!F8/'ごみ処理概要'!D8/365*1000000</f>
        <v>308.380978526414</v>
      </c>
      <c r="M8" s="188">
        <f>'資源化量内訳'!BP8</f>
        <v>8</v>
      </c>
      <c r="N8" s="188">
        <f>'ごみ処理量内訳'!E8</f>
        <v>3679</v>
      </c>
      <c r="O8" s="188">
        <f>'ごみ処理量内訳'!L8</f>
        <v>1331</v>
      </c>
      <c r="P8" s="188">
        <f t="shared" si="2"/>
        <v>2362</v>
      </c>
      <c r="Q8" s="188">
        <f>'ごみ処理量内訳'!G8</f>
        <v>0</v>
      </c>
      <c r="R8" s="188">
        <f>'ごみ処理量内訳'!H8</f>
        <v>2362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0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 t="shared" si="4"/>
        <v>7372</v>
      </c>
      <c r="AE8" s="189">
        <f t="shared" si="5"/>
        <v>81.94519804666305</v>
      </c>
      <c r="AF8" s="188">
        <f>'資源化量内訳'!AB8</f>
        <v>0</v>
      </c>
      <c r="AG8" s="188">
        <f>'資源化量内訳'!AJ8</f>
        <v>0</v>
      </c>
      <c r="AH8" s="188">
        <f>'資源化量内訳'!AR8</f>
        <v>1570</v>
      </c>
      <c r="AI8" s="188">
        <f>'資源化量内訳'!AZ8</f>
        <v>0</v>
      </c>
      <c r="AJ8" s="188">
        <f>'資源化量内訳'!BH8</f>
        <v>0</v>
      </c>
      <c r="AK8" s="188" t="s">
        <v>320</v>
      </c>
      <c r="AL8" s="188">
        <f t="shared" si="6"/>
        <v>1570</v>
      </c>
      <c r="AM8" s="189">
        <f t="shared" si="7"/>
        <v>21.38211382113821</v>
      </c>
      <c r="AN8" s="188">
        <f>'ごみ処理量内訳'!AC8</f>
        <v>1331</v>
      </c>
      <c r="AO8" s="188">
        <f>'ごみ処理量内訳'!AD8</f>
        <v>538</v>
      </c>
      <c r="AP8" s="188">
        <f>'ごみ処理量内訳'!AE8</f>
        <v>417</v>
      </c>
      <c r="AQ8" s="188">
        <f t="shared" si="8"/>
        <v>2286</v>
      </c>
    </row>
    <row r="9" spans="1:43" ht="13.5" customHeight="1">
      <c r="A9" s="182" t="s">
        <v>28</v>
      </c>
      <c r="B9" s="182" t="s">
        <v>33</v>
      </c>
      <c r="C9" s="184" t="s">
        <v>34</v>
      </c>
      <c r="D9" s="188">
        <v>21411</v>
      </c>
      <c r="E9" s="188">
        <v>21411</v>
      </c>
      <c r="F9" s="188">
        <f>'ごみ搬入量内訳'!H9</f>
        <v>5768</v>
      </c>
      <c r="G9" s="188">
        <f>'ごみ搬入量内訳'!AG9</f>
        <v>1636</v>
      </c>
      <c r="H9" s="188">
        <f>'ごみ搬入量内訳'!AH9</f>
        <v>0</v>
      </c>
      <c r="I9" s="188">
        <f t="shared" si="0"/>
        <v>7404</v>
      </c>
      <c r="J9" s="188">
        <f t="shared" si="1"/>
        <v>947.407010735104</v>
      </c>
      <c r="K9" s="188">
        <f>('ごみ搬入量内訳'!E9+'ごみ搬入量内訳'!AH9)/'ごみ処理概要'!D9/365*1000000</f>
        <v>676.390256448644</v>
      </c>
      <c r="L9" s="188">
        <f>'ごみ搬入量内訳'!F9/'ごみ処理概要'!D9/365*1000000</f>
        <v>271.0167542864601</v>
      </c>
      <c r="M9" s="188">
        <f>'資源化量内訳'!BP9</f>
        <v>0</v>
      </c>
      <c r="N9" s="188">
        <f>'ごみ処理量内訳'!E9</f>
        <v>4164</v>
      </c>
      <c r="O9" s="188">
        <f>'ごみ処理量内訳'!L9</f>
        <v>0</v>
      </c>
      <c r="P9" s="188">
        <f t="shared" si="2"/>
        <v>1936</v>
      </c>
      <c r="Q9" s="188">
        <f>'ごみ処理量内訳'!G9</f>
        <v>465</v>
      </c>
      <c r="R9" s="188">
        <f>'ごみ処理量内訳'!H9</f>
        <v>1471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1199</v>
      </c>
      <c r="W9" s="188">
        <f>'資源化量内訳'!M9</f>
        <v>1098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101</v>
      </c>
      <c r="AC9" s="188">
        <f>'資源化量内訳'!S9</f>
        <v>0</v>
      </c>
      <c r="AD9" s="188">
        <f t="shared" si="4"/>
        <v>7299</v>
      </c>
      <c r="AE9" s="189">
        <f t="shared" si="5"/>
        <v>100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859</v>
      </c>
      <c r="AI9" s="188">
        <f>'資源化量内訳'!AZ9</f>
        <v>0</v>
      </c>
      <c r="AJ9" s="188">
        <f>'資源化量内訳'!BH9</f>
        <v>0</v>
      </c>
      <c r="AK9" s="188" t="s">
        <v>320</v>
      </c>
      <c r="AL9" s="188">
        <f t="shared" si="6"/>
        <v>859</v>
      </c>
      <c r="AM9" s="189">
        <f t="shared" si="7"/>
        <v>28.195643238799832</v>
      </c>
      <c r="AN9" s="188">
        <f>'ごみ処理量内訳'!AC9</f>
        <v>0</v>
      </c>
      <c r="AO9" s="188">
        <f>'ごみ処理量内訳'!AD9</f>
        <v>740</v>
      </c>
      <c r="AP9" s="188">
        <f>'ごみ処理量内訳'!AE9</f>
        <v>697</v>
      </c>
      <c r="AQ9" s="188">
        <f t="shared" si="8"/>
        <v>1437</v>
      </c>
    </row>
    <row r="10" spans="1:43" ht="13.5" customHeight="1">
      <c r="A10" s="182" t="s">
        <v>28</v>
      </c>
      <c r="B10" s="182" t="s">
        <v>35</v>
      </c>
      <c r="C10" s="184" t="s">
        <v>36</v>
      </c>
      <c r="D10" s="188">
        <v>50763</v>
      </c>
      <c r="E10" s="188">
        <v>50685</v>
      </c>
      <c r="F10" s="188">
        <f>'ごみ搬入量内訳'!H10</f>
        <v>16141</v>
      </c>
      <c r="G10" s="188">
        <f>'ごみ搬入量内訳'!AG10</f>
        <v>560</v>
      </c>
      <c r="H10" s="188">
        <f>'ごみ搬入量内訳'!AH10</f>
        <v>349</v>
      </c>
      <c r="I10" s="188">
        <f t="shared" si="0"/>
        <v>17050</v>
      </c>
      <c r="J10" s="188">
        <f t="shared" si="1"/>
        <v>920.2042583598937</v>
      </c>
      <c r="K10" s="188">
        <f>('ごみ搬入量内訳'!E10+'ごみ搬入量内訳'!AH10)/'ごみ処理概要'!D10/365*1000000</f>
        <v>721.0515478996</v>
      </c>
      <c r="L10" s="188">
        <f>'ごみ搬入量内訳'!F10/'ごみ処理概要'!D10/365*1000000</f>
        <v>199.15271046029372</v>
      </c>
      <c r="M10" s="188">
        <f>'資源化量内訳'!BP10</f>
        <v>198</v>
      </c>
      <c r="N10" s="188">
        <f>'ごみ処理量内訳'!E10</f>
        <v>12268</v>
      </c>
      <c r="O10" s="188">
        <f>'ごみ処理量内訳'!L10</f>
        <v>769</v>
      </c>
      <c r="P10" s="188">
        <f t="shared" si="2"/>
        <v>1908</v>
      </c>
      <c r="Q10" s="188">
        <f>'ごみ処理量内訳'!G10</f>
        <v>0</v>
      </c>
      <c r="R10" s="188">
        <f>'ごみ処理量内訳'!H10</f>
        <v>1908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1925</v>
      </c>
      <c r="W10" s="188">
        <f>'資源化量内訳'!M10</f>
        <v>1792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133</v>
      </c>
      <c r="AC10" s="188">
        <f>'資源化量内訳'!S10</f>
        <v>0</v>
      </c>
      <c r="AD10" s="188">
        <f t="shared" si="4"/>
        <v>16870</v>
      </c>
      <c r="AE10" s="189">
        <f t="shared" si="5"/>
        <v>95.44161232957914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1859</v>
      </c>
      <c r="AI10" s="188">
        <f>'資源化量内訳'!AZ10</f>
        <v>0</v>
      </c>
      <c r="AJ10" s="188">
        <f>'資源化量内訳'!BH10</f>
        <v>0</v>
      </c>
      <c r="AK10" s="188" t="s">
        <v>320</v>
      </c>
      <c r="AL10" s="188">
        <f t="shared" si="6"/>
        <v>1859</v>
      </c>
      <c r="AM10" s="189">
        <f t="shared" si="7"/>
        <v>23.330208577454886</v>
      </c>
      <c r="AN10" s="188">
        <f>'ごみ処理量内訳'!AC10</f>
        <v>769</v>
      </c>
      <c r="AO10" s="188">
        <f>'ごみ処理量内訳'!AD10</f>
        <v>1248</v>
      </c>
      <c r="AP10" s="188">
        <f>'ごみ処理量内訳'!AE10</f>
        <v>49</v>
      </c>
      <c r="AQ10" s="188">
        <f t="shared" si="8"/>
        <v>2066</v>
      </c>
    </row>
    <row r="11" spans="1:43" ht="13.5" customHeight="1">
      <c r="A11" s="182" t="s">
        <v>28</v>
      </c>
      <c r="B11" s="182" t="s">
        <v>37</v>
      </c>
      <c r="C11" s="184" t="s">
        <v>38</v>
      </c>
      <c r="D11" s="188">
        <v>30603</v>
      </c>
      <c r="E11" s="188">
        <v>30603</v>
      </c>
      <c r="F11" s="188">
        <f>'ごみ搬入量内訳'!H11</f>
        <v>7312</v>
      </c>
      <c r="G11" s="188">
        <f>'ごみ搬入量内訳'!AG11</f>
        <v>3853</v>
      </c>
      <c r="H11" s="188">
        <f>'ごみ搬入量内訳'!AH11</f>
        <v>0</v>
      </c>
      <c r="I11" s="188">
        <f t="shared" si="0"/>
        <v>11165</v>
      </c>
      <c r="J11" s="188">
        <f t="shared" si="1"/>
        <v>999.5438713815774</v>
      </c>
      <c r="K11" s="188">
        <f>('ごみ搬入量内訳'!E11+'ごみ搬入量内訳'!AH11)/'ごみ処理概要'!D11/365*1000000</f>
        <v>770.8081265199623</v>
      </c>
      <c r="L11" s="188">
        <f>'ごみ搬入量内訳'!F11/'ごみ処理概要'!D11/365*1000000</f>
        <v>228.7357448616149</v>
      </c>
      <c r="M11" s="188">
        <f>'資源化量内訳'!BP11</f>
        <v>0</v>
      </c>
      <c r="N11" s="188">
        <f>'ごみ処理量内訳'!E11</f>
        <v>8156</v>
      </c>
      <c r="O11" s="188">
        <f>'ごみ処理量内訳'!L11</f>
        <v>0</v>
      </c>
      <c r="P11" s="188">
        <f t="shared" si="2"/>
        <v>3009</v>
      </c>
      <c r="Q11" s="188">
        <f>'ごみ処理量内訳'!G11</f>
        <v>1378</v>
      </c>
      <c r="R11" s="188">
        <f>'ごみ処理量内訳'!H11</f>
        <v>1631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11165</v>
      </c>
      <c r="AE11" s="189">
        <f t="shared" si="5"/>
        <v>100</v>
      </c>
      <c r="AF11" s="188">
        <f>'資源化量内訳'!AB11</f>
        <v>0</v>
      </c>
      <c r="AG11" s="188">
        <f>'資源化量内訳'!AJ11</f>
        <v>368</v>
      </c>
      <c r="AH11" s="188">
        <f>'資源化量内訳'!AR11</f>
        <v>1631</v>
      </c>
      <c r="AI11" s="188">
        <f>'資源化量内訳'!AZ11</f>
        <v>0</v>
      </c>
      <c r="AJ11" s="188">
        <f>'資源化量内訳'!BH11</f>
        <v>0</v>
      </c>
      <c r="AK11" s="188" t="s">
        <v>320</v>
      </c>
      <c r="AL11" s="188">
        <f t="shared" si="6"/>
        <v>1999</v>
      </c>
      <c r="AM11" s="189">
        <f t="shared" si="7"/>
        <v>17.904164800716522</v>
      </c>
      <c r="AN11" s="188">
        <f>'ごみ処理量内訳'!AC11</f>
        <v>0</v>
      </c>
      <c r="AO11" s="188">
        <f>'ごみ処理量内訳'!AD11</f>
        <v>1060</v>
      </c>
      <c r="AP11" s="188">
        <f>'ごみ処理量内訳'!AE11</f>
        <v>333</v>
      </c>
      <c r="AQ11" s="188">
        <f t="shared" si="8"/>
        <v>1393</v>
      </c>
    </row>
    <row r="12" spans="1:43" ht="13.5" customHeight="1">
      <c r="A12" s="182" t="s">
        <v>28</v>
      </c>
      <c r="B12" s="182" t="s">
        <v>39</v>
      </c>
      <c r="C12" s="184" t="s">
        <v>40</v>
      </c>
      <c r="D12" s="188">
        <v>27172</v>
      </c>
      <c r="E12" s="188">
        <v>27172</v>
      </c>
      <c r="F12" s="188">
        <f>'ごみ搬入量内訳'!H12</f>
        <v>8594</v>
      </c>
      <c r="G12" s="188">
        <f>'ごみ搬入量内訳'!AG12</f>
        <v>819</v>
      </c>
      <c r="H12" s="188">
        <f>'ごみ搬入量内訳'!AH12</f>
        <v>0</v>
      </c>
      <c r="I12" s="188">
        <f t="shared" si="0"/>
        <v>9413</v>
      </c>
      <c r="J12" s="188">
        <f t="shared" si="1"/>
        <v>949.103529217224</v>
      </c>
      <c r="K12" s="188">
        <f>('ごみ搬入量内訳'!E12+'ごみ搬入量内訳'!AH12)/'ごみ処理概要'!D12/365*1000000</f>
        <v>777.593372710425</v>
      </c>
      <c r="L12" s="188">
        <f>'ごみ搬入量内訳'!F12/'ごみ処理概要'!D12/365*1000000</f>
        <v>171.51015650679892</v>
      </c>
      <c r="M12" s="188">
        <f>'資源化量内訳'!BP12</f>
        <v>0</v>
      </c>
      <c r="N12" s="188">
        <f>'ごみ処理量内訳'!E12</f>
        <v>0</v>
      </c>
      <c r="O12" s="188">
        <f>'ごみ処理量内訳'!L12</f>
        <v>1458</v>
      </c>
      <c r="P12" s="188">
        <f t="shared" si="2"/>
        <v>7511</v>
      </c>
      <c r="Q12" s="188">
        <f>'ごみ処理量内訳'!G12</f>
        <v>0</v>
      </c>
      <c r="R12" s="188">
        <f>'ごみ処理量内訳'!H12</f>
        <v>637</v>
      </c>
      <c r="S12" s="188">
        <f>'ごみ処理量内訳'!I12</f>
        <v>0</v>
      </c>
      <c r="T12" s="188">
        <f>'ごみ処理量内訳'!J12</f>
        <v>6874</v>
      </c>
      <c r="U12" s="188">
        <f>'ごみ処理量内訳'!K12</f>
        <v>0</v>
      </c>
      <c r="V12" s="188">
        <f t="shared" si="3"/>
        <v>444</v>
      </c>
      <c r="W12" s="188">
        <f>'資源化量内訳'!M12</f>
        <v>372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72</v>
      </c>
      <c r="AC12" s="188">
        <f>'資源化量内訳'!S12</f>
        <v>0</v>
      </c>
      <c r="AD12" s="188">
        <f t="shared" si="4"/>
        <v>9413</v>
      </c>
      <c r="AE12" s="189">
        <f t="shared" si="5"/>
        <v>84.51078295973653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617</v>
      </c>
      <c r="AI12" s="188">
        <f>'資源化量内訳'!AZ12</f>
        <v>0</v>
      </c>
      <c r="AJ12" s="188">
        <f>'資源化量内訳'!BH12</f>
        <v>6842</v>
      </c>
      <c r="AK12" s="188" t="s">
        <v>320</v>
      </c>
      <c r="AL12" s="188">
        <f t="shared" si="6"/>
        <v>7459</v>
      </c>
      <c r="AM12" s="189">
        <f t="shared" si="7"/>
        <v>83.9583554658451</v>
      </c>
      <c r="AN12" s="188">
        <f>'ごみ処理量内訳'!AC12</f>
        <v>1458</v>
      </c>
      <c r="AO12" s="188">
        <f>'ごみ処理量内訳'!AD12</f>
        <v>0</v>
      </c>
      <c r="AP12" s="188">
        <f>'ごみ処理量内訳'!AE12</f>
        <v>52</v>
      </c>
      <c r="AQ12" s="188">
        <f t="shared" si="8"/>
        <v>1510</v>
      </c>
    </row>
    <row r="13" spans="1:43" ht="13.5" customHeight="1">
      <c r="A13" s="182" t="s">
        <v>28</v>
      </c>
      <c r="B13" s="182" t="s">
        <v>41</v>
      </c>
      <c r="C13" s="184" t="s">
        <v>42</v>
      </c>
      <c r="D13" s="188">
        <v>34712</v>
      </c>
      <c r="E13" s="188">
        <v>34712</v>
      </c>
      <c r="F13" s="188">
        <f>'ごみ搬入量内訳'!H13</f>
        <v>13024</v>
      </c>
      <c r="G13" s="188">
        <f>'ごみ搬入量内訳'!AG13</f>
        <v>1342</v>
      </c>
      <c r="H13" s="188">
        <f>'ごみ搬入量内訳'!AH13</f>
        <v>0</v>
      </c>
      <c r="I13" s="188">
        <f t="shared" si="0"/>
        <v>14366</v>
      </c>
      <c r="J13" s="188">
        <f t="shared" si="1"/>
        <v>1133.870249757693</v>
      </c>
      <c r="K13" s="188">
        <f>('ごみ搬入量内訳'!E13+'ごみ搬入量内訳'!AH13)/'ごみ処理概要'!D13/365*1000000</f>
        <v>833.3149169526467</v>
      </c>
      <c r="L13" s="188">
        <f>'ごみ搬入量内訳'!F13/'ごみ処理概要'!D13/365*1000000</f>
        <v>300.5553328050463</v>
      </c>
      <c r="M13" s="188">
        <f>'資源化量内訳'!BP13</f>
        <v>0</v>
      </c>
      <c r="N13" s="188">
        <f>'ごみ処理量内訳'!E13</f>
        <v>13733</v>
      </c>
      <c r="O13" s="188">
        <f>'ごみ処理量内訳'!L13</f>
        <v>0</v>
      </c>
      <c r="P13" s="188">
        <f t="shared" si="2"/>
        <v>529</v>
      </c>
      <c r="Q13" s="188">
        <f>'ごみ処理量内訳'!G13</f>
        <v>38</v>
      </c>
      <c r="R13" s="188">
        <f>'ごみ処理量内訳'!H13</f>
        <v>491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104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104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14366</v>
      </c>
      <c r="AE13" s="189">
        <f t="shared" si="5"/>
        <v>100</v>
      </c>
      <c r="AF13" s="188">
        <f>'資源化量内訳'!AB13</f>
        <v>2165</v>
      </c>
      <c r="AG13" s="188">
        <f>'資源化量内訳'!AJ13</f>
        <v>38</v>
      </c>
      <c r="AH13" s="188">
        <f>'資源化量内訳'!AR13</f>
        <v>491</v>
      </c>
      <c r="AI13" s="188">
        <f>'資源化量内訳'!AZ13</f>
        <v>0</v>
      </c>
      <c r="AJ13" s="188">
        <f>'資源化量内訳'!BH13</f>
        <v>0</v>
      </c>
      <c r="AK13" s="188" t="s">
        <v>320</v>
      </c>
      <c r="AL13" s="188">
        <f t="shared" si="6"/>
        <v>2694</v>
      </c>
      <c r="AM13" s="189">
        <f t="shared" si="7"/>
        <v>19.476541834887932</v>
      </c>
      <c r="AN13" s="188">
        <f>'ごみ処理量内訳'!AC13</f>
        <v>0</v>
      </c>
      <c r="AO13" s="188">
        <f>'ごみ処理量内訳'!AD13</f>
        <v>557</v>
      </c>
      <c r="AP13" s="188">
        <f>'ごみ処理量内訳'!AE13</f>
        <v>0</v>
      </c>
      <c r="AQ13" s="188">
        <f t="shared" si="8"/>
        <v>557</v>
      </c>
    </row>
    <row r="14" spans="1:43" ht="13.5" customHeight="1">
      <c r="A14" s="182" t="s">
        <v>28</v>
      </c>
      <c r="B14" s="182" t="s">
        <v>43</v>
      </c>
      <c r="C14" s="184" t="s">
        <v>44</v>
      </c>
      <c r="D14" s="188">
        <v>24758</v>
      </c>
      <c r="E14" s="188">
        <v>24758</v>
      </c>
      <c r="F14" s="188">
        <f>'ごみ搬入量内訳'!H14</f>
        <v>7588</v>
      </c>
      <c r="G14" s="188">
        <f>'ごみ搬入量内訳'!AG14</f>
        <v>889</v>
      </c>
      <c r="H14" s="188">
        <f>'ごみ搬入量内訳'!AH14</f>
        <v>970</v>
      </c>
      <c r="I14" s="188">
        <f t="shared" si="0"/>
        <v>9447</v>
      </c>
      <c r="J14" s="188">
        <f t="shared" si="1"/>
        <v>1045.4072130552515</v>
      </c>
      <c r="K14" s="188">
        <f>('ごみ搬入量内訳'!E14+'ごみ搬入量内訳'!AH14)/'ごみ処理概要'!D14/365*1000000</f>
        <v>812.4674243941628</v>
      </c>
      <c r="L14" s="188">
        <f>'ごみ搬入量内訳'!F14/'ごみ処理概要'!D14/365*1000000</f>
        <v>232.93978866108864</v>
      </c>
      <c r="M14" s="188">
        <f>'資源化量内訳'!BP14</f>
        <v>0</v>
      </c>
      <c r="N14" s="188">
        <f>'ごみ処理量内訳'!E14</f>
        <v>7552</v>
      </c>
      <c r="O14" s="188">
        <f>'ごみ処理量内訳'!L14</f>
        <v>456</v>
      </c>
      <c r="P14" s="188">
        <f t="shared" si="2"/>
        <v>657</v>
      </c>
      <c r="Q14" s="188">
        <f>'ごみ処理量内訳'!G14</f>
        <v>0</v>
      </c>
      <c r="R14" s="188">
        <f>'ごみ処理量内訳'!H14</f>
        <v>657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8665</v>
      </c>
      <c r="AE14" s="189">
        <f t="shared" si="5"/>
        <v>94.73744950952107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657</v>
      </c>
      <c r="AI14" s="188">
        <f>'資源化量内訳'!AZ14</f>
        <v>0</v>
      </c>
      <c r="AJ14" s="188">
        <f>'資源化量内訳'!BH14</f>
        <v>0</v>
      </c>
      <c r="AK14" s="188" t="s">
        <v>320</v>
      </c>
      <c r="AL14" s="188">
        <f t="shared" si="6"/>
        <v>657</v>
      </c>
      <c r="AM14" s="189">
        <f t="shared" si="7"/>
        <v>7.582227351413734</v>
      </c>
      <c r="AN14" s="188">
        <f>'ごみ処理量内訳'!AC14</f>
        <v>456</v>
      </c>
      <c r="AO14" s="188">
        <f>'ごみ処理量内訳'!AD14</f>
        <v>1535</v>
      </c>
      <c r="AP14" s="188">
        <f>'ごみ処理量内訳'!AE14</f>
        <v>0</v>
      </c>
      <c r="AQ14" s="188">
        <f t="shared" si="8"/>
        <v>1991</v>
      </c>
    </row>
    <row r="15" spans="1:43" ht="13.5" customHeight="1">
      <c r="A15" s="182" t="s">
        <v>28</v>
      </c>
      <c r="B15" s="182" t="s">
        <v>45</v>
      </c>
      <c r="C15" s="184" t="s">
        <v>46</v>
      </c>
      <c r="D15" s="188">
        <v>18422</v>
      </c>
      <c r="E15" s="188">
        <v>18273</v>
      </c>
      <c r="F15" s="188">
        <f>'ごみ搬入量内訳'!H15</f>
        <v>7298</v>
      </c>
      <c r="G15" s="188">
        <f>'ごみ搬入量内訳'!AG15</f>
        <v>622</v>
      </c>
      <c r="H15" s="188">
        <f>'ごみ搬入量内訳'!AH15</f>
        <v>40</v>
      </c>
      <c r="I15" s="188">
        <f t="shared" si="0"/>
        <v>7960</v>
      </c>
      <c r="J15" s="188">
        <f t="shared" si="1"/>
        <v>1183.813873525252</v>
      </c>
      <c r="K15" s="188">
        <f>('ごみ搬入量内訳'!E15+'ごみ搬入量内訳'!AH15)/'ごみ処理概要'!D15/365*1000000</f>
        <v>853.2085668862275</v>
      </c>
      <c r="L15" s="188">
        <f>'ごみ搬入量内訳'!F15/'ごみ処理概要'!D15/365*1000000</f>
        <v>330.6053066390245</v>
      </c>
      <c r="M15" s="188">
        <f>'資源化量内訳'!BP15</f>
        <v>0</v>
      </c>
      <c r="N15" s="188">
        <f>'ごみ処理量内訳'!E15</f>
        <v>6933</v>
      </c>
      <c r="O15" s="188">
        <f>'ごみ処理量内訳'!L15</f>
        <v>456</v>
      </c>
      <c r="P15" s="188">
        <f t="shared" si="2"/>
        <v>531</v>
      </c>
      <c r="Q15" s="188">
        <f>'ごみ処理量内訳'!G15</f>
        <v>0</v>
      </c>
      <c r="R15" s="188">
        <f>'ごみ処理量内訳'!H15</f>
        <v>531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0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7920</v>
      </c>
      <c r="AE15" s="189">
        <f t="shared" si="5"/>
        <v>94.24242424242424</v>
      </c>
      <c r="AF15" s="188">
        <f>'資源化量内訳'!AB15</f>
        <v>1110</v>
      </c>
      <c r="AG15" s="188">
        <f>'資源化量内訳'!AJ15</f>
        <v>0</v>
      </c>
      <c r="AH15" s="188">
        <f>'資源化量内訳'!AR15</f>
        <v>355</v>
      </c>
      <c r="AI15" s="188">
        <f>'資源化量内訳'!AZ15</f>
        <v>0</v>
      </c>
      <c r="AJ15" s="188">
        <f>'資源化量内訳'!BH15</f>
        <v>0</v>
      </c>
      <c r="AK15" s="188" t="s">
        <v>320</v>
      </c>
      <c r="AL15" s="188">
        <f t="shared" si="6"/>
        <v>1465</v>
      </c>
      <c r="AM15" s="189">
        <f t="shared" si="7"/>
        <v>18.497474747474747</v>
      </c>
      <c r="AN15" s="188">
        <f>'ごみ処理量内訳'!AC15</f>
        <v>456</v>
      </c>
      <c r="AO15" s="188">
        <f>'ごみ処理量内訳'!AD15</f>
        <v>277</v>
      </c>
      <c r="AP15" s="188">
        <f>'ごみ処理量内訳'!AE15</f>
        <v>165</v>
      </c>
      <c r="AQ15" s="188">
        <f t="shared" si="8"/>
        <v>898</v>
      </c>
    </row>
    <row r="16" spans="1:43" ht="13.5" customHeight="1">
      <c r="A16" s="182" t="s">
        <v>28</v>
      </c>
      <c r="B16" s="182" t="s">
        <v>47</v>
      </c>
      <c r="C16" s="184" t="s">
        <v>48</v>
      </c>
      <c r="D16" s="188">
        <v>3630</v>
      </c>
      <c r="E16" s="188">
        <v>3546</v>
      </c>
      <c r="F16" s="188">
        <f>'ごみ搬入量内訳'!H16</f>
        <v>936</v>
      </c>
      <c r="G16" s="188">
        <f>'ごみ搬入量内訳'!AG16</f>
        <v>216</v>
      </c>
      <c r="H16" s="188">
        <f>'ごみ搬入量内訳'!AH16</f>
        <v>16</v>
      </c>
      <c r="I16" s="188">
        <f t="shared" si="0"/>
        <v>1168</v>
      </c>
      <c r="J16" s="188">
        <f t="shared" si="1"/>
        <v>881.5426997245179</v>
      </c>
      <c r="K16" s="188">
        <f>('ごみ搬入量内訳'!E16+'ごみ搬入量内訳'!AH16)/'ごみ処理概要'!D16/365*1000000</f>
        <v>718.5176799124496</v>
      </c>
      <c r="L16" s="188">
        <f>'ごみ搬入量内訳'!F16/'ごみ処理概要'!D16/365*1000000</f>
        <v>163.02501981206836</v>
      </c>
      <c r="M16" s="188">
        <f>'資源化量内訳'!BP16</f>
        <v>0</v>
      </c>
      <c r="N16" s="188">
        <f>'ごみ処理量内訳'!E16</f>
        <v>589</v>
      </c>
      <c r="O16" s="188">
        <f>'ごみ処理量内訳'!L16</f>
        <v>80</v>
      </c>
      <c r="P16" s="188">
        <f t="shared" si="2"/>
        <v>416</v>
      </c>
      <c r="Q16" s="188">
        <f>'ごみ処理量内訳'!G16</f>
        <v>0</v>
      </c>
      <c r="R16" s="188">
        <f>'ごみ処理量内訳'!H16</f>
        <v>416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1085</v>
      </c>
      <c r="AE16" s="189">
        <f t="shared" si="5"/>
        <v>92.62672811059907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276</v>
      </c>
      <c r="AI16" s="188">
        <f>'資源化量内訳'!AZ16</f>
        <v>0</v>
      </c>
      <c r="AJ16" s="188">
        <f>'資源化量内訳'!BH16</f>
        <v>0</v>
      </c>
      <c r="AK16" s="188" t="s">
        <v>320</v>
      </c>
      <c r="AL16" s="188">
        <f t="shared" si="6"/>
        <v>276</v>
      </c>
      <c r="AM16" s="189">
        <f t="shared" si="7"/>
        <v>25.437788018433178</v>
      </c>
      <c r="AN16" s="188">
        <f>'ごみ処理量内訳'!AC16</f>
        <v>80</v>
      </c>
      <c r="AO16" s="188">
        <f>'ごみ処理量内訳'!AD16</f>
        <v>87</v>
      </c>
      <c r="AP16" s="188">
        <f>'ごみ処理量内訳'!AE16</f>
        <v>73</v>
      </c>
      <c r="AQ16" s="188">
        <f t="shared" si="8"/>
        <v>240</v>
      </c>
    </row>
    <row r="17" spans="1:43" ht="13.5" customHeight="1">
      <c r="A17" s="182" t="s">
        <v>28</v>
      </c>
      <c r="B17" s="182" t="s">
        <v>49</v>
      </c>
      <c r="C17" s="184" t="s">
        <v>50</v>
      </c>
      <c r="D17" s="188">
        <v>4007</v>
      </c>
      <c r="E17" s="188">
        <v>4007</v>
      </c>
      <c r="F17" s="188">
        <f>'ごみ搬入量内訳'!H17</f>
        <v>1348</v>
      </c>
      <c r="G17" s="188">
        <f>'ごみ搬入量内訳'!AG17</f>
        <v>220</v>
      </c>
      <c r="H17" s="188">
        <f>'ごみ搬入量内訳'!AH17</f>
        <v>0</v>
      </c>
      <c r="I17" s="188">
        <f t="shared" si="0"/>
        <v>1568</v>
      </c>
      <c r="J17" s="188">
        <f t="shared" si="1"/>
        <v>1072.0964339802606</v>
      </c>
      <c r="K17" s="188">
        <f>('ごみ搬入量内訳'!E17+'ごみ搬入量内訳'!AH17)/'ごみ処理概要'!D17/365*1000000</f>
        <v>857.4036531959481</v>
      </c>
      <c r="L17" s="188">
        <f>'ごみ搬入量内訳'!F17/'ごみ処理概要'!D17/365*1000000</f>
        <v>214.6927807843124</v>
      </c>
      <c r="M17" s="188">
        <f>'資源化量内訳'!BP17</f>
        <v>0</v>
      </c>
      <c r="N17" s="188">
        <f>'ごみ処理量内訳'!E17</f>
        <v>716</v>
      </c>
      <c r="O17" s="188">
        <f>'ごみ処理量内訳'!L17</f>
        <v>93</v>
      </c>
      <c r="P17" s="188">
        <f t="shared" si="2"/>
        <v>520</v>
      </c>
      <c r="Q17" s="188">
        <f>'ごみ処理量内訳'!G17</f>
        <v>3</v>
      </c>
      <c r="R17" s="188">
        <f>'ごみ処理量内訳'!H17</f>
        <v>517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183</v>
      </c>
      <c r="W17" s="188">
        <f>'資源化量内訳'!M17</f>
        <v>131</v>
      </c>
      <c r="X17" s="188">
        <f>'資源化量内訳'!N17</f>
        <v>0</v>
      </c>
      <c r="Y17" s="188">
        <f>'資源化量内訳'!O17</f>
        <v>39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13</v>
      </c>
      <c r="AC17" s="188">
        <f>'資源化量内訳'!S17</f>
        <v>0</v>
      </c>
      <c r="AD17" s="188">
        <f t="shared" si="4"/>
        <v>1512</v>
      </c>
      <c r="AE17" s="189">
        <f t="shared" si="5"/>
        <v>93.84920634920636</v>
      </c>
      <c r="AF17" s="188">
        <f>'資源化量内訳'!AB17</f>
        <v>0</v>
      </c>
      <c r="AG17" s="188">
        <f>'資源化量内訳'!AJ17</f>
        <v>3</v>
      </c>
      <c r="AH17" s="188">
        <f>'資源化量内訳'!AR17</f>
        <v>233</v>
      </c>
      <c r="AI17" s="188">
        <f>'資源化量内訳'!AZ17</f>
        <v>0</v>
      </c>
      <c r="AJ17" s="188">
        <f>'資源化量内訳'!BH17</f>
        <v>0</v>
      </c>
      <c r="AK17" s="188" t="s">
        <v>320</v>
      </c>
      <c r="AL17" s="188">
        <f t="shared" si="6"/>
        <v>236</v>
      </c>
      <c r="AM17" s="189">
        <f t="shared" si="7"/>
        <v>27.71164021164021</v>
      </c>
      <c r="AN17" s="188">
        <f>'ごみ処理量内訳'!AC17</f>
        <v>93</v>
      </c>
      <c r="AO17" s="188">
        <f>'ごみ処理量内訳'!AD17</f>
        <v>98</v>
      </c>
      <c r="AP17" s="188">
        <f>'ごみ処理量内訳'!AE17</f>
        <v>36</v>
      </c>
      <c r="AQ17" s="188">
        <f t="shared" si="8"/>
        <v>227</v>
      </c>
    </row>
    <row r="18" spans="1:43" ht="13.5" customHeight="1">
      <c r="A18" s="182" t="s">
        <v>28</v>
      </c>
      <c r="B18" s="182" t="s">
        <v>51</v>
      </c>
      <c r="C18" s="184" t="s">
        <v>52</v>
      </c>
      <c r="D18" s="188">
        <v>3404</v>
      </c>
      <c r="E18" s="188">
        <v>3404</v>
      </c>
      <c r="F18" s="188">
        <f>'ごみ搬入量内訳'!H18</f>
        <v>892</v>
      </c>
      <c r="G18" s="188">
        <f>'ごみ搬入量内訳'!AG18</f>
        <v>485</v>
      </c>
      <c r="H18" s="188">
        <f>'ごみ搬入量内訳'!AH18</f>
        <v>0</v>
      </c>
      <c r="I18" s="188">
        <f t="shared" si="0"/>
        <v>1377</v>
      </c>
      <c r="J18" s="188">
        <f t="shared" si="1"/>
        <v>1108.2851761827342</v>
      </c>
      <c r="K18" s="188">
        <f>('ごみ搬入量内訳'!E18+'ごみ搬入量内訳'!AH18)/'ごみ処理概要'!D18/365*1000000</f>
        <v>886.9500829000531</v>
      </c>
      <c r="L18" s="188">
        <f>'ごみ搬入量内訳'!F18/'ごみ処理概要'!D18/365*1000000</f>
        <v>221.33509328268113</v>
      </c>
      <c r="M18" s="188">
        <f>'資源化量内訳'!BP18</f>
        <v>0</v>
      </c>
      <c r="N18" s="188">
        <f>'ごみ処理量内訳'!E18</f>
        <v>516</v>
      </c>
      <c r="O18" s="188">
        <f>'ごみ処理量内訳'!L18</f>
        <v>371</v>
      </c>
      <c r="P18" s="188">
        <f t="shared" si="2"/>
        <v>278</v>
      </c>
      <c r="Q18" s="188">
        <f>'ごみ処理量内訳'!G18</f>
        <v>3</v>
      </c>
      <c r="R18" s="188">
        <f>'ごみ処理量内訳'!H18</f>
        <v>275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123</v>
      </c>
      <c r="W18" s="188">
        <f>'資源化量内訳'!M18</f>
        <v>110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13</v>
      </c>
      <c r="AC18" s="188">
        <f>'資源化量内訳'!S18</f>
        <v>0</v>
      </c>
      <c r="AD18" s="188">
        <f t="shared" si="4"/>
        <v>1288</v>
      </c>
      <c r="AE18" s="189">
        <f t="shared" si="5"/>
        <v>71.19565217391305</v>
      </c>
      <c r="AF18" s="188">
        <f>'資源化量内訳'!AB18</f>
        <v>0</v>
      </c>
      <c r="AG18" s="188">
        <f>'資源化量内訳'!AJ18</f>
        <v>3</v>
      </c>
      <c r="AH18" s="188">
        <f>'資源化量内訳'!AR18</f>
        <v>220</v>
      </c>
      <c r="AI18" s="188">
        <f>'資源化量内訳'!AZ18</f>
        <v>0</v>
      </c>
      <c r="AJ18" s="188">
        <f>'資源化量内訳'!BH18</f>
        <v>0</v>
      </c>
      <c r="AK18" s="188" t="s">
        <v>320</v>
      </c>
      <c r="AL18" s="188">
        <f t="shared" si="6"/>
        <v>223</v>
      </c>
      <c r="AM18" s="189">
        <f t="shared" si="7"/>
        <v>26.86335403726708</v>
      </c>
      <c r="AN18" s="188">
        <f>'ごみ処理量内訳'!AC18</f>
        <v>371</v>
      </c>
      <c r="AO18" s="188">
        <f>'ごみ処理量内訳'!AD18</f>
        <v>82</v>
      </c>
      <c r="AP18" s="188">
        <f>'ごみ処理量内訳'!AE18</f>
        <v>26</v>
      </c>
      <c r="AQ18" s="188">
        <f t="shared" si="8"/>
        <v>479</v>
      </c>
    </row>
    <row r="19" spans="1:43" ht="13.5" customHeight="1">
      <c r="A19" s="182" t="s">
        <v>28</v>
      </c>
      <c r="B19" s="182" t="s">
        <v>53</v>
      </c>
      <c r="C19" s="184" t="s">
        <v>283</v>
      </c>
      <c r="D19" s="188">
        <v>3543</v>
      </c>
      <c r="E19" s="188">
        <v>3543</v>
      </c>
      <c r="F19" s="188">
        <f>'ごみ搬入量内訳'!H19</f>
        <v>860</v>
      </c>
      <c r="G19" s="188">
        <f>'ごみ搬入量内訳'!AG19</f>
        <v>68</v>
      </c>
      <c r="H19" s="188">
        <f>'ごみ搬入量内訳'!AH19</f>
        <v>0</v>
      </c>
      <c r="I19" s="188">
        <f t="shared" si="0"/>
        <v>928</v>
      </c>
      <c r="J19" s="188">
        <f t="shared" si="1"/>
        <v>717.6025270744165</v>
      </c>
      <c r="K19" s="188">
        <f>('ごみ搬入量内訳'!E19+'ごみ搬入量内訳'!AH19)/'ごみ処理概要'!D19/365*1000000</f>
        <v>717.6025270744165</v>
      </c>
      <c r="L19" s="188">
        <f>'ごみ搬入量内訳'!F19/'ごみ処理概要'!D19/365*1000000</f>
        <v>0</v>
      </c>
      <c r="M19" s="188">
        <f>'資源化量内訳'!BP19</f>
        <v>0</v>
      </c>
      <c r="N19" s="188">
        <f>'ごみ処理量内訳'!E19</f>
        <v>447</v>
      </c>
      <c r="O19" s="188">
        <f>'ごみ処理量内訳'!L19</f>
        <v>0</v>
      </c>
      <c r="P19" s="188">
        <f t="shared" si="2"/>
        <v>336</v>
      </c>
      <c r="Q19" s="188">
        <f>'ごみ処理量内訳'!G19</f>
        <v>336</v>
      </c>
      <c r="R19" s="188">
        <f>'ごみ処理量内訳'!H19</f>
        <v>0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145</v>
      </c>
      <c r="W19" s="188">
        <f>'資源化量内訳'!M19</f>
        <v>66</v>
      </c>
      <c r="X19" s="188">
        <f>'資源化量内訳'!N19</f>
        <v>13</v>
      </c>
      <c r="Y19" s="188">
        <f>'資源化量内訳'!O19</f>
        <v>23</v>
      </c>
      <c r="Z19" s="188">
        <f>'資源化量内訳'!P19</f>
        <v>5</v>
      </c>
      <c r="AA19" s="188">
        <f>'資源化量内訳'!Q19</f>
        <v>27</v>
      </c>
      <c r="AB19" s="188">
        <f>'資源化量内訳'!R19</f>
        <v>10</v>
      </c>
      <c r="AC19" s="188">
        <f>'資源化量内訳'!S19</f>
        <v>1</v>
      </c>
      <c r="AD19" s="188">
        <f t="shared" si="4"/>
        <v>928</v>
      </c>
      <c r="AE19" s="189">
        <f t="shared" si="5"/>
        <v>100</v>
      </c>
      <c r="AF19" s="188">
        <f>'資源化量内訳'!AB19</f>
        <v>59</v>
      </c>
      <c r="AG19" s="188">
        <f>'資源化量内訳'!AJ19</f>
        <v>336</v>
      </c>
      <c r="AH19" s="188">
        <f>'資源化量内訳'!AR19</f>
        <v>0</v>
      </c>
      <c r="AI19" s="188">
        <f>'資源化量内訳'!AZ19</f>
        <v>0</v>
      </c>
      <c r="AJ19" s="188">
        <f>'資源化量内訳'!BH19</f>
        <v>0</v>
      </c>
      <c r="AK19" s="188" t="s">
        <v>320</v>
      </c>
      <c r="AL19" s="188">
        <f t="shared" si="6"/>
        <v>395</v>
      </c>
      <c r="AM19" s="189">
        <f t="shared" si="7"/>
        <v>58.189655172413794</v>
      </c>
      <c r="AN19" s="188">
        <f>'ごみ処理量内訳'!AC19</f>
        <v>0</v>
      </c>
      <c r="AO19" s="188">
        <f>'ごみ処理量内訳'!AD19</f>
        <v>0</v>
      </c>
      <c r="AP19" s="188">
        <f>'ごみ処理量内訳'!AE19</f>
        <v>0</v>
      </c>
      <c r="AQ19" s="188">
        <f t="shared" si="8"/>
        <v>0</v>
      </c>
    </row>
    <row r="20" spans="1:43" ht="13.5" customHeight="1">
      <c r="A20" s="182" t="s">
        <v>28</v>
      </c>
      <c r="B20" s="182" t="s">
        <v>54</v>
      </c>
      <c r="C20" s="184" t="s">
        <v>55</v>
      </c>
      <c r="D20" s="188">
        <v>1578</v>
      </c>
      <c r="E20" s="188">
        <v>1578</v>
      </c>
      <c r="F20" s="188">
        <f>'ごみ搬入量内訳'!H20</f>
        <v>289</v>
      </c>
      <c r="G20" s="188">
        <f>'ごみ搬入量内訳'!AG20</f>
        <v>112</v>
      </c>
      <c r="H20" s="188">
        <f>'ごみ搬入量内訳'!AH20</f>
        <v>5</v>
      </c>
      <c r="I20" s="188">
        <f t="shared" si="0"/>
        <v>406</v>
      </c>
      <c r="J20" s="188">
        <f t="shared" si="1"/>
        <v>704.8978245394725</v>
      </c>
      <c r="K20" s="188">
        <f>('ごみ搬入量内訳'!E20+'ごみ搬入量内訳'!AH20)/'ごみ処理概要'!D20/365*1000000</f>
        <v>635.4497630084901</v>
      </c>
      <c r="L20" s="188">
        <f>'ごみ搬入量内訳'!F20/'ごみ処理概要'!D20/365*1000000</f>
        <v>69.44806153098251</v>
      </c>
      <c r="M20" s="188">
        <f>'資源化量内訳'!BP20</f>
        <v>0</v>
      </c>
      <c r="N20" s="188">
        <f>'ごみ処理量内訳'!E20</f>
        <v>225</v>
      </c>
      <c r="O20" s="188">
        <f>'ごみ処理量内訳'!L20</f>
        <v>47</v>
      </c>
      <c r="P20" s="188">
        <f t="shared" si="2"/>
        <v>23</v>
      </c>
      <c r="Q20" s="188">
        <f>'ごみ処理量内訳'!G20</f>
        <v>0</v>
      </c>
      <c r="R20" s="188">
        <f>'ごみ処理量内訳'!H20</f>
        <v>23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107</v>
      </c>
      <c r="W20" s="188">
        <f>'資源化量内訳'!M20</f>
        <v>57</v>
      </c>
      <c r="X20" s="188">
        <f>'資源化量内訳'!N20</f>
        <v>45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5</v>
      </c>
      <c r="AC20" s="188">
        <f>'資源化量内訳'!S20</f>
        <v>0</v>
      </c>
      <c r="AD20" s="188">
        <f t="shared" si="4"/>
        <v>402</v>
      </c>
      <c r="AE20" s="189">
        <f t="shared" si="5"/>
        <v>88.30845771144278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23</v>
      </c>
      <c r="AI20" s="188">
        <f>'資源化量内訳'!AZ20</f>
        <v>0</v>
      </c>
      <c r="AJ20" s="188">
        <f>'資源化量内訳'!BH20</f>
        <v>0</v>
      </c>
      <c r="AK20" s="188" t="s">
        <v>320</v>
      </c>
      <c r="AL20" s="188">
        <f t="shared" si="6"/>
        <v>23</v>
      </c>
      <c r="AM20" s="189">
        <f t="shared" si="7"/>
        <v>32.33830845771145</v>
      </c>
      <c r="AN20" s="188">
        <f>'ごみ処理量内訳'!AC20</f>
        <v>47</v>
      </c>
      <c r="AO20" s="188">
        <f>'ごみ処理量内訳'!AD20</f>
        <v>7</v>
      </c>
      <c r="AP20" s="188">
        <f>'ごみ処理量内訳'!AE20</f>
        <v>0</v>
      </c>
      <c r="AQ20" s="188">
        <f t="shared" si="8"/>
        <v>54</v>
      </c>
    </row>
    <row r="21" spans="1:43" ht="13.5" customHeight="1">
      <c r="A21" s="182" t="s">
        <v>28</v>
      </c>
      <c r="B21" s="182" t="s">
        <v>56</v>
      </c>
      <c r="C21" s="184" t="s">
        <v>57</v>
      </c>
      <c r="D21" s="188">
        <v>1186</v>
      </c>
      <c r="E21" s="188">
        <v>1179</v>
      </c>
      <c r="F21" s="188">
        <f>'ごみ搬入量内訳'!H21</f>
        <v>360</v>
      </c>
      <c r="G21" s="188">
        <f>'ごみ搬入量内訳'!AG21</f>
        <v>55</v>
      </c>
      <c r="H21" s="188">
        <f>'ごみ搬入量内訳'!AH21</f>
        <v>2</v>
      </c>
      <c r="I21" s="188">
        <f t="shared" si="0"/>
        <v>417</v>
      </c>
      <c r="J21" s="188">
        <f t="shared" si="1"/>
        <v>963.2932153664904</v>
      </c>
      <c r="K21" s="188">
        <f>('ごみ搬入量内訳'!E21+'ごみ搬入量内訳'!AH21)/'ごみ処理概要'!D21/365*1000000</f>
        <v>866.2708771281389</v>
      </c>
      <c r="L21" s="188">
        <f>'ごみ搬入量内訳'!F21/'ごみ処理概要'!D21/365*1000000</f>
        <v>97.02233823835157</v>
      </c>
      <c r="M21" s="188">
        <f>'資源化量内訳'!BP21</f>
        <v>0</v>
      </c>
      <c r="N21" s="188">
        <f>'ごみ処理量内訳'!E21</f>
        <v>123</v>
      </c>
      <c r="O21" s="188">
        <f>'ごみ処理量内訳'!L21</f>
        <v>0</v>
      </c>
      <c r="P21" s="188">
        <f t="shared" si="2"/>
        <v>209</v>
      </c>
      <c r="Q21" s="188">
        <f>'ごみ処理量内訳'!G21</f>
        <v>0</v>
      </c>
      <c r="R21" s="188">
        <f>'ごみ処理量内訳'!H21</f>
        <v>209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83</v>
      </c>
      <c r="W21" s="188">
        <f>'資源化量内訳'!M21</f>
        <v>65</v>
      </c>
      <c r="X21" s="188">
        <f>'資源化量内訳'!N21</f>
        <v>18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415</v>
      </c>
      <c r="AE21" s="189">
        <f t="shared" si="5"/>
        <v>100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20</v>
      </c>
      <c r="AI21" s="188">
        <f>'資源化量内訳'!AZ21</f>
        <v>0</v>
      </c>
      <c r="AJ21" s="188">
        <f>'資源化量内訳'!BH21</f>
        <v>0</v>
      </c>
      <c r="AK21" s="188" t="s">
        <v>320</v>
      </c>
      <c r="AL21" s="188">
        <f t="shared" si="6"/>
        <v>20</v>
      </c>
      <c r="AM21" s="189">
        <f t="shared" si="7"/>
        <v>24.819277108433734</v>
      </c>
      <c r="AN21" s="188">
        <f>'ごみ処理量内訳'!AC21</f>
        <v>0</v>
      </c>
      <c r="AO21" s="188">
        <f>'ごみ処理量内訳'!AD21</f>
        <v>15</v>
      </c>
      <c r="AP21" s="188">
        <f>'ごみ処理量内訳'!AE21</f>
        <v>0</v>
      </c>
      <c r="AQ21" s="188">
        <f t="shared" si="8"/>
        <v>15</v>
      </c>
    </row>
    <row r="22" spans="1:43" ht="13.5" customHeight="1">
      <c r="A22" s="182" t="s">
        <v>28</v>
      </c>
      <c r="B22" s="182" t="s">
        <v>58</v>
      </c>
      <c r="C22" s="184" t="s">
        <v>59</v>
      </c>
      <c r="D22" s="188">
        <v>4204</v>
      </c>
      <c r="E22" s="188">
        <v>4204</v>
      </c>
      <c r="F22" s="188">
        <f>'ごみ搬入量内訳'!H22</f>
        <v>1278</v>
      </c>
      <c r="G22" s="188">
        <f>'ごみ搬入量内訳'!AG22</f>
        <v>211</v>
      </c>
      <c r="H22" s="188">
        <f>'ごみ搬入量内訳'!AH22</f>
        <v>0</v>
      </c>
      <c r="I22" s="188">
        <f t="shared" si="0"/>
        <v>1489</v>
      </c>
      <c r="J22" s="188">
        <f t="shared" si="1"/>
        <v>970.3739426247671</v>
      </c>
      <c r="K22" s="188">
        <f>('ごみ搬入量内訳'!E22+'ごみ搬入量内訳'!AH22)/'ごみ処理概要'!D22/365*1000000</f>
        <v>876.5298541506459</v>
      </c>
      <c r="L22" s="188">
        <f>'ごみ搬入量内訳'!F22/'ごみ処理概要'!D22/365*1000000</f>
        <v>93.84408847412118</v>
      </c>
      <c r="M22" s="188">
        <f>'資源化量内訳'!BP22</f>
        <v>0</v>
      </c>
      <c r="N22" s="188">
        <f>'ごみ処理量内訳'!E22</f>
        <v>708</v>
      </c>
      <c r="O22" s="188">
        <f>'ごみ処理量内訳'!L22</f>
        <v>7</v>
      </c>
      <c r="P22" s="188">
        <f t="shared" si="2"/>
        <v>730</v>
      </c>
      <c r="Q22" s="188">
        <f>'ごみ処理量内訳'!G22</f>
        <v>67</v>
      </c>
      <c r="R22" s="188">
        <f>'ごみ処理量内訳'!H22</f>
        <v>374</v>
      </c>
      <c r="S22" s="188">
        <f>'ごみ処理量内訳'!I22</f>
        <v>289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1445</v>
      </c>
      <c r="AE22" s="189">
        <f t="shared" si="5"/>
        <v>99.51557093425606</v>
      </c>
      <c r="AF22" s="188">
        <f>'資源化量内訳'!AB22</f>
        <v>150</v>
      </c>
      <c r="AG22" s="188">
        <f>'資源化量内訳'!AJ22</f>
        <v>45</v>
      </c>
      <c r="AH22" s="188">
        <f>'資源化量内訳'!AR22</f>
        <v>300</v>
      </c>
      <c r="AI22" s="188">
        <f>'資源化量内訳'!AZ22</f>
        <v>267</v>
      </c>
      <c r="AJ22" s="188">
        <f>'資源化量内訳'!BH22</f>
        <v>0</v>
      </c>
      <c r="AK22" s="188" t="s">
        <v>320</v>
      </c>
      <c r="AL22" s="188">
        <f t="shared" si="6"/>
        <v>762</v>
      </c>
      <c r="AM22" s="189">
        <f t="shared" si="7"/>
        <v>52.73356401384083</v>
      </c>
      <c r="AN22" s="188">
        <f>'ごみ処理量内訳'!AC22</f>
        <v>7</v>
      </c>
      <c r="AO22" s="188">
        <f>'ごみ処理量内訳'!AD22</f>
        <v>0</v>
      </c>
      <c r="AP22" s="188">
        <f>'ごみ処理量内訳'!AE22</f>
        <v>7</v>
      </c>
      <c r="AQ22" s="188">
        <f t="shared" si="8"/>
        <v>14</v>
      </c>
    </row>
    <row r="23" spans="1:43" ht="13.5" customHeight="1">
      <c r="A23" s="182" t="s">
        <v>28</v>
      </c>
      <c r="B23" s="182" t="s">
        <v>60</v>
      </c>
      <c r="C23" s="184" t="s">
        <v>61</v>
      </c>
      <c r="D23" s="188">
        <v>3537</v>
      </c>
      <c r="E23" s="188">
        <v>3537</v>
      </c>
      <c r="F23" s="188">
        <f>'ごみ搬入量内訳'!H23</f>
        <v>1325</v>
      </c>
      <c r="G23" s="188">
        <f>'ごみ搬入量内訳'!AG23</f>
        <v>22</v>
      </c>
      <c r="H23" s="188">
        <f>'ごみ搬入量内訳'!AH23</f>
        <v>0</v>
      </c>
      <c r="I23" s="188">
        <f t="shared" si="0"/>
        <v>1347</v>
      </c>
      <c r="J23" s="188">
        <f t="shared" si="1"/>
        <v>1043.373186006251</v>
      </c>
      <c r="K23" s="188">
        <f>('ごみ搬入量内訳'!E23+'ごみ搬入量内訳'!AH23)/'ごみ処理概要'!D23/365*1000000</f>
        <v>810.9960844458387</v>
      </c>
      <c r="L23" s="188">
        <f>'ごみ搬入量内訳'!F23/'ごみ処理概要'!D23/365*1000000</f>
        <v>232.37710156041223</v>
      </c>
      <c r="M23" s="188">
        <f>'資源化量内訳'!BP23</f>
        <v>71</v>
      </c>
      <c r="N23" s="188">
        <f>'ごみ処理量内訳'!E23</f>
        <v>1157</v>
      </c>
      <c r="O23" s="188">
        <f>'ごみ処理量内訳'!L23</f>
        <v>0</v>
      </c>
      <c r="P23" s="188">
        <f t="shared" si="2"/>
        <v>113</v>
      </c>
      <c r="Q23" s="188">
        <f>'ごみ処理量内訳'!G23</f>
        <v>0</v>
      </c>
      <c r="R23" s="188">
        <f>'ごみ処理量内訳'!H23</f>
        <v>113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77</v>
      </c>
      <c r="W23" s="188">
        <f>'資源化量内訳'!M23</f>
        <v>0</v>
      </c>
      <c r="X23" s="188">
        <f>'資源化量内訳'!N23</f>
        <v>37</v>
      </c>
      <c r="Y23" s="188">
        <f>'資源化量内訳'!O23</f>
        <v>40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1347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113</v>
      </c>
      <c r="AI23" s="188">
        <f>'資源化量内訳'!AZ23</f>
        <v>0</v>
      </c>
      <c r="AJ23" s="188">
        <f>'資源化量内訳'!BH23</f>
        <v>0</v>
      </c>
      <c r="AK23" s="188" t="s">
        <v>320</v>
      </c>
      <c r="AL23" s="188">
        <f t="shared" si="6"/>
        <v>113</v>
      </c>
      <c r="AM23" s="189">
        <f t="shared" si="7"/>
        <v>18.40620592383639</v>
      </c>
      <c r="AN23" s="188">
        <f>'ごみ処理量内訳'!AC23</f>
        <v>0</v>
      </c>
      <c r="AO23" s="188">
        <f>'ごみ処理量内訳'!AD23</f>
        <v>117</v>
      </c>
      <c r="AP23" s="188">
        <f>'ごみ処理量内訳'!AE23</f>
        <v>0</v>
      </c>
      <c r="AQ23" s="188">
        <f t="shared" si="8"/>
        <v>117</v>
      </c>
    </row>
    <row r="24" spans="1:43" ht="13.5" customHeight="1">
      <c r="A24" s="182" t="s">
        <v>28</v>
      </c>
      <c r="B24" s="182" t="s">
        <v>62</v>
      </c>
      <c r="C24" s="184" t="s">
        <v>63</v>
      </c>
      <c r="D24" s="188">
        <v>6476</v>
      </c>
      <c r="E24" s="188">
        <v>6433</v>
      </c>
      <c r="F24" s="188">
        <f>'ごみ搬入量内訳'!H24</f>
        <v>1843</v>
      </c>
      <c r="G24" s="188">
        <f>'ごみ搬入量内訳'!AG24</f>
        <v>559</v>
      </c>
      <c r="H24" s="188">
        <f>'ごみ搬入量内訳'!AH24</f>
        <v>6</v>
      </c>
      <c r="I24" s="188">
        <f t="shared" si="0"/>
        <v>2408</v>
      </c>
      <c r="J24" s="188">
        <f t="shared" si="1"/>
        <v>1018.7245636152876</v>
      </c>
      <c r="K24" s="188">
        <f>('ごみ搬入量内訳'!E24+'ごみ搬入量内訳'!AH24)/'ごみ処理概要'!D24/365*1000000</f>
        <v>819.0410112787362</v>
      </c>
      <c r="L24" s="188">
        <f>'ごみ搬入量内訳'!F24/'ごみ処理概要'!D24/365*1000000</f>
        <v>199.6835523365514</v>
      </c>
      <c r="M24" s="188">
        <f>'資源化量内訳'!BP24</f>
        <v>0</v>
      </c>
      <c r="N24" s="188">
        <f>'ごみ処理量内訳'!E24</f>
        <v>1838</v>
      </c>
      <c r="O24" s="188">
        <f>'ごみ処理量内訳'!L24</f>
        <v>63</v>
      </c>
      <c r="P24" s="188">
        <f t="shared" si="2"/>
        <v>361</v>
      </c>
      <c r="Q24" s="188">
        <f>'ごみ処理量内訳'!G24</f>
        <v>175</v>
      </c>
      <c r="R24" s="188">
        <f>'ごみ処理量内訳'!H24</f>
        <v>186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142</v>
      </c>
      <c r="W24" s="188">
        <f>'資源化量内訳'!M24</f>
        <v>0</v>
      </c>
      <c r="X24" s="188">
        <f>'資源化量内訳'!N24</f>
        <v>0</v>
      </c>
      <c r="Y24" s="188">
        <f>'資源化量内訳'!O24</f>
        <v>57</v>
      </c>
      <c r="Z24" s="188">
        <f>'資源化量内訳'!P24</f>
        <v>8</v>
      </c>
      <c r="AA24" s="188">
        <f>'資源化量内訳'!Q24</f>
        <v>76</v>
      </c>
      <c r="AB24" s="188">
        <f>'資源化量内訳'!R24</f>
        <v>0</v>
      </c>
      <c r="AC24" s="188">
        <f>'資源化量内訳'!S24</f>
        <v>1</v>
      </c>
      <c r="AD24" s="188">
        <f t="shared" si="4"/>
        <v>2404</v>
      </c>
      <c r="AE24" s="189">
        <f t="shared" si="5"/>
        <v>97.3793677204659</v>
      </c>
      <c r="AF24" s="188">
        <f>'資源化量内訳'!AB24</f>
        <v>0</v>
      </c>
      <c r="AG24" s="188">
        <f>'資源化量内訳'!AJ24</f>
        <v>77</v>
      </c>
      <c r="AH24" s="188">
        <f>'資源化量内訳'!AR24</f>
        <v>186</v>
      </c>
      <c r="AI24" s="188">
        <f>'資源化量内訳'!AZ24</f>
        <v>0</v>
      </c>
      <c r="AJ24" s="188">
        <f>'資源化量内訳'!BH24</f>
        <v>0</v>
      </c>
      <c r="AK24" s="188" t="s">
        <v>320</v>
      </c>
      <c r="AL24" s="188">
        <f t="shared" si="6"/>
        <v>263</v>
      </c>
      <c r="AM24" s="189">
        <f t="shared" si="7"/>
        <v>16.846921797004992</v>
      </c>
      <c r="AN24" s="188">
        <f>'ごみ処理量内訳'!AC24</f>
        <v>63</v>
      </c>
      <c r="AO24" s="188">
        <f>'ごみ処理量内訳'!AD24</f>
        <v>181</v>
      </c>
      <c r="AP24" s="188">
        <f>'ごみ処理量内訳'!AE24</f>
        <v>0</v>
      </c>
      <c r="AQ24" s="188">
        <f t="shared" si="8"/>
        <v>244</v>
      </c>
    </row>
    <row r="25" spans="1:43" ht="13.5" customHeight="1">
      <c r="A25" s="182" t="s">
        <v>28</v>
      </c>
      <c r="B25" s="182" t="s">
        <v>64</v>
      </c>
      <c r="C25" s="184" t="s">
        <v>65</v>
      </c>
      <c r="D25" s="188">
        <v>21603</v>
      </c>
      <c r="E25" s="188">
        <v>21603</v>
      </c>
      <c r="F25" s="188">
        <f>'ごみ搬入量内訳'!H25</f>
        <v>6302</v>
      </c>
      <c r="G25" s="188">
        <f>'ごみ搬入量内訳'!AG25</f>
        <v>846</v>
      </c>
      <c r="H25" s="188">
        <f>'ごみ搬入量内訳'!AH25</f>
        <v>0</v>
      </c>
      <c r="I25" s="188">
        <f t="shared" si="0"/>
        <v>7148</v>
      </c>
      <c r="J25" s="188">
        <f t="shared" si="1"/>
        <v>906.520466779411</v>
      </c>
      <c r="K25" s="188">
        <f>('ごみ搬入量内訳'!E25+'ごみ搬入量内訳'!AH25)/'ごみ処理概要'!D25/365*1000000</f>
        <v>738.4819079541844</v>
      </c>
      <c r="L25" s="188">
        <f>'ごみ搬入量内訳'!F25/'ごみ処理概要'!D25/365*1000000</f>
        <v>168.03855882522657</v>
      </c>
      <c r="M25" s="188">
        <f>'資源化量内訳'!BP25</f>
        <v>0</v>
      </c>
      <c r="N25" s="188">
        <f>'ごみ処理量内訳'!E25</f>
        <v>5171</v>
      </c>
      <c r="O25" s="188">
        <f>'ごみ処理量内訳'!L25</f>
        <v>0</v>
      </c>
      <c r="P25" s="188">
        <f t="shared" si="2"/>
        <v>1977</v>
      </c>
      <c r="Q25" s="188">
        <f>'ごみ処理量内訳'!G25</f>
        <v>0</v>
      </c>
      <c r="R25" s="188">
        <f>'ごみ処理量内訳'!H25</f>
        <v>1977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7148</v>
      </c>
      <c r="AE25" s="189">
        <f t="shared" si="5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1977</v>
      </c>
      <c r="AI25" s="188">
        <f>'資源化量内訳'!AZ25</f>
        <v>0</v>
      </c>
      <c r="AJ25" s="188">
        <f>'資源化量内訳'!BH25</f>
        <v>0</v>
      </c>
      <c r="AK25" s="188" t="s">
        <v>320</v>
      </c>
      <c r="AL25" s="188">
        <f t="shared" si="6"/>
        <v>1977</v>
      </c>
      <c r="AM25" s="189">
        <f t="shared" si="7"/>
        <v>27.658086177951873</v>
      </c>
      <c r="AN25" s="188">
        <f>'ごみ処理量内訳'!AC25</f>
        <v>0</v>
      </c>
      <c r="AO25" s="188">
        <f>'ごみ処理量内訳'!AD25</f>
        <v>526</v>
      </c>
      <c r="AP25" s="188">
        <f>'ごみ処理量内訳'!AE25</f>
        <v>0</v>
      </c>
      <c r="AQ25" s="188">
        <f t="shared" si="8"/>
        <v>526</v>
      </c>
    </row>
    <row r="26" spans="1:43" ht="13.5" customHeight="1">
      <c r="A26" s="182" t="s">
        <v>28</v>
      </c>
      <c r="B26" s="182" t="s">
        <v>66</v>
      </c>
      <c r="C26" s="184" t="s">
        <v>67</v>
      </c>
      <c r="D26" s="188">
        <v>17691</v>
      </c>
      <c r="E26" s="188">
        <v>17691</v>
      </c>
      <c r="F26" s="188">
        <f>'ごみ搬入量内訳'!H26</f>
        <v>5092</v>
      </c>
      <c r="G26" s="188">
        <f>'ごみ搬入量内訳'!AG26</f>
        <v>388</v>
      </c>
      <c r="H26" s="188">
        <f>'ごみ搬入量内訳'!AH26</f>
        <v>0</v>
      </c>
      <c r="I26" s="188">
        <f t="shared" si="0"/>
        <v>5480</v>
      </c>
      <c r="J26" s="188">
        <f t="shared" si="1"/>
        <v>848.6630846270413</v>
      </c>
      <c r="K26" s="188">
        <f>('ごみ搬入量内訳'!E26+'ごみ搬入量内訳'!AH26)/'ごみ処理概要'!D26/365*1000000</f>
        <v>638.8202963661579</v>
      </c>
      <c r="L26" s="188">
        <f>'ごみ搬入量内訳'!F26/'ごみ処理概要'!D26/365*1000000</f>
        <v>209.84278826088337</v>
      </c>
      <c r="M26" s="188">
        <f>'資源化量内訳'!BP26</f>
        <v>114</v>
      </c>
      <c r="N26" s="188">
        <f>'ごみ処理量内訳'!E26</f>
        <v>4011</v>
      </c>
      <c r="O26" s="188">
        <f>'ごみ処理量内訳'!L26</f>
        <v>0</v>
      </c>
      <c r="P26" s="188">
        <f t="shared" si="2"/>
        <v>1469</v>
      </c>
      <c r="Q26" s="188">
        <f>'ごみ処理量内訳'!G26</f>
        <v>191</v>
      </c>
      <c r="R26" s="188">
        <f>'ごみ処理量内訳'!H26</f>
        <v>1228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50</v>
      </c>
      <c r="V26" s="188">
        <f t="shared" si="3"/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5480</v>
      </c>
      <c r="AE26" s="189">
        <f t="shared" si="5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1228</v>
      </c>
      <c r="AI26" s="188">
        <f>'資源化量内訳'!AZ26</f>
        <v>0</v>
      </c>
      <c r="AJ26" s="188">
        <f>'資源化量内訳'!BH26</f>
        <v>0</v>
      </c>
      <c r="AK26" s="188" t="s">
        <v>320</v>
      </c>
      <c r="AL26" s="188">
        <f t="shared" si="6"/>
        <v>1228</v>
      </c>
      <c r="AM26" s="189">
        <f t="shared" si="7"/>
        <v>23.98998927422238</v>
      </c>
      <c r="AN26" s="188">
        <f>'ごみ処理量内訳'!AC26</f>
        <v>0</v>
      </c>
      <c r="AO26" s="188">
        <f>'ごみ処理量内訳'!AD26</f>
        <v>408</v>
      </c>
      <c r="AP26" s="188">
        <f>'ごみ処理量内訳'!AE26</f>
        <v>69</v>
      </c>
      <c r="AQ26" s="188">
        <f t="shared" si="8"/>
        <v>477</v>
      </c>
    </row>
    <row r="27" spans="1:43" ht="13.5" customHeight="1">
      <c r="A27" s="182" t="s">
        <v>28</v>
      </c>
      <c r="B27" s="182" t="s">
        <v>68</v>
      </c>
      <c r="C27" s="184" t="s">
        <v>69</v>
      </c>
      <c r="D27" s="188">
        <v>4465</v>
      </c>
      <c r="E27" s="188">
        <v>4465</v>
      </c>
      <c r="F27" s="188">
        <f>'ごみ搬入量内訳'!H27</f>
        <v>1330</v>
      </c>
      <c r="G27" s="188">
        <f>'ごみ搬入量内訳'!AG27</f>
        <v>5</v>
      </c>
      <c r="H27" s="188">
        <f>'ごみ搬入量内訳'!AH27</f>
        <v>0</v>
      </c>
      <c r="I27" s="188">
        <f t="shared" si="0"/>
        <v>1335</v>
      </c>
      <c r="J27" s="188">
        <f t="shared" si="1"/>
        <v>819.1566061758884</v>
      </c>
      <c r="K27" s="188">
        <f>('ごみ搬入量内訳'!E27+'ごみ搬入量内訳'!AH27)/'ごみ処理概要'!D27/365*1000000</f>
        <v>612.3732531562073</v>
      </c>
      <c r="L27" s="188">
        <f>'ごみ搬入量内訳'!F27/'ごみ処理概要'!D27/365*1000000</f>
        <v>206.78335301968127</v>
      </c>
      <c r="M27" s="188">
        <f>'資源化量内訳'!BP27</f>
        <v>19</v>
      </c>
      <c r="N27" s="188">
        <f>'ごみ処理量内訳'!E27</f>
        <v>1060</v>
      </c>
      <c r="O27" s="188">
        <f>'ごみ処理量内訳'!L27</f>
        <v>9</v>
      </c>
      <c r="P27" s="188">
        <f t="shared" si="2"/>
        <v>266</v>
      </c>
      <c r="Q27" s="188">
        <f>'ごみ処理量内訳'!G27</f>
        <v>0</v>
      </c>
      <c r="R27" s="188">
        <f>'ごみ処理量内訳'!H27</f>
        <v>266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1335</v>
      </c>
      <c r="AE27" s="189">
        <f t="shared" si="5"/>
        <v>99.32584269662922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266</v>
      </c>
      <c r="AI27" s="188">
        <f>'資源化量内訳'!AZ27</f>
        <v>0</v>
      </c>
      <c r="AJ27" s="188">
        <f>'資源化量内訳'!BH27</f>
        <v>0</v>
      </c>
      <c r="AK27" s="188" t="s">
        <v>320</v>
      </c>
      <c r="AL27" s="188">
        <f t="shared" si="6"/>
        <v>266</v>
      </c>
      <c r="AM27" s="189">
        <f t="shared" si="7"/>
        <v>21.04874446085672</v>
      </c>
      <c r="AN27" s="188">
        <f>'ごみ処理量内訳'!AC27</f>
        <v>9</v>
      </c>
      <c r="AO27" s="188">
        <f>'ごみ処理量内訳'!AD27</f>
        <v>107</v>
      </c>
      <c r="AP27" s="188">
        <f>'ごみ処理量内訳'!AE27</f>
        <v>0</v>
      </c>
      <c r="AQ27" s="188">
        <f t="shared" si="8"/>
        <v>116</v>
      </c>
    </row>
    <row r="28" spans="1:43" ht="13.5" customHeight="1">
      <c r="A28" s="182" t="s">
        <v>28</v>
      </c>
      <c r="B28" s="182" t="s">
        <v>70</v>
      </c>
      <c r="C28" s="184" t="s">
        <v>71</v>
      </c>
      <c r="D28" s="188">
        <v>5621</v>
      </c>
      <c r="E28" s="188">
        <v>5621</v>
      </c>
      <c r="F28" s="188">
        <f>'ごみ搬入量内訳'!H28</f>
        <v>1333</v>
      </c>
      <c r="G28" s="188">
        <f>'ごみ搬入量内訳'!AG28</f>
        <v>2</v>
      </c>
      <c r="H28" s="188">
        <f>'ごみ搬入量内訳'!AH28</f>
        <v>0</v>
      </c>
      <c r="I28" s="188">
        <f t="shared" si="0"/>
        <v>1335</v>
      </c>
      <c r="J28" s="188">
        <f t="shared" si="1"/>
        <v>650.6910241194347</v>
      </c>
      <c r="K28" s="188">
        <f>('ごみ搬入量内訳'!E28+'ごみ搬入量内訳'!AH28)/'ごみ処理概要'!D28/365*1000000</f>
        <v>624.8583467573898</v>
      </c>
      <c r="L28" s="188">
        <f>'ごみ搬入量内訳'!F28/'ごみ処理概要'!D28/365*1000000</f>
        <v>25.832677362044972</v>
      </c>
      <c r="M28" s="188">
        <f>'資源化量内訳'!BP28</f>
        <v>72</v>
      </c>
      <c r="N28" s="188">
        <f>'ごみ処理量内訳'!E28</f>
        <v>972</v>
      </c>
      <c r="O28" s="188">
        <f>'ごみ処理量内訳'!L28</f>
        <v>0</v>
      </c>
      <c r="P28" s="188">
        <f t="shared" si="2"/>
        <v>344</v>
      </c>
      <c r="Q28" s="188">
        <f>'ごみ処理量内訳'!G28</f>
        <v>13</v>
      </c>
      <c r="R28" s="188">
        <f>'ごみ処理量内訳'!H28</f>
        <v>331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0</v>
      </c>
      <c r="W28" s="188">
        <f>'資源化量内訳'!M28</f>
        <v>0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1316</v>
      </c>
      <c r="AE28" s="189">
        <f t="shared" si="5"/>
        <v>100</v>
      </c>
      <c r="AF28" s="188">
        <f>'資源化量内訳'!AB28</f>
        <v>0</v>
      </c>
      <c r="AG28" s="188">
        <f>'資源化量内訳'!AJ28</f>
        <v>7</v>
      </c>
      <c r="AH28" s="188">
        <f>'資源化量内訳'!AR28</f>
        <v>331</v>
      </c>
      <c r="AI28" s="188">
        <f>'資源化量内訳'!AZ28</f>
        <v>0</v>
      </c>
      <c r="AJ28" s="188">
        <f>'資源化量内訳'!BH28</f>
        <v>0</v>
      </c>
      <c r="AK28" s="188" t="s">
        <v>320</v>
      </c>
      <c r="AL28" s="188">
        <f t="shared" si="6"/>
        <v>338</v>
      </c>
      <c r="AM28" s="189">
        <f t="shared" si="7"/>
        <v>29.53890489913545</v>
      </c>
      <c r="AN28" s="188">
        <f>'ごみ処理量内訳'!AC28</f>
        <v>0</v>
      </c>
      <c r="AO28" s="188">
        <f>'ごみ処理量内訳'!AD28</f>
        <v>100</v>
      </c>
      <c r="AP28" s="188">
        <f>'ごみ処理量内訳'!AE28</f>
        <v>6</v>
      </c>
      <c r="AQ28" s="188">
        <f t="shared" si="8"/>
        <v>106</v>
      </c>
    </row>
    <row r="29" spans="1:43" ht="13.5" customHeight="1">
      <c r="A29" s="182" t="s">
        <v>28</v>
      </c>
      <c r="B29" s="182" t="s">
        <v>72</v>
      </c>
      <c r="C29" s="184" t="s">
        <v>73</v>
      </c>
      <c r="D29" s="188">
        <v>2094</v>
      </c>
      <c r="E29" s="188">
        <v>2094</v>
      </c>
      <c r="F29" s="188">
        <f>'ごみ搬入量内訳'!H29</f>
        <v>731</v>
      </c>
      <c r="G29" s="188">
        <f>'ごみ搬入量内訳'!AG29</f>
        <v>21</v>
      </c>
      <c r="H29" s="188">
        <f>'ごみ搬入量内訳'!AH29</f>
        <v>0</v>
      </c>
      <c r="I29" s="188">
        <f t="shared" si="0"/>
        <v>752</v>
      </c>
      <c r="J29" s="188">
        <f t="shared" si="1"/>
        <v>983.8939697243264</v>
      </c>
      <c r="K29" s="188">
        <f>('ごみ搬入量内訳'!E29+'ごみ搬入量内訳'!AH29)/'ごみ処理概要'!D29/365*1000000</f>
        <v>743.1539558556083</v>
      </c>
      <c r="L29" s="188">
        <f>'ごみ搬入量内訳'!F29/'ごみ処理概要'!D29/365*1000000</f>
        <v>240.7400138687182</v>
      </c>
      <c r="M29" s="188">
        <f>'資源化量内訳'!BP29</f>
        <v>0</v>
      </c>
      <c r="N29" s="188">
        <f>'ごみ処理量内訳'!E29</f>
        <v>547</v>
      </c>
      <c r="O29" s="188">
        <f>'ごみ処理量内訳'!L29</f>
        <v>31</v>
      </c>
      <c r="P29" s="188">
        <f t="shared" si="2"/>
        <v>0</v>
      </c>
      <c r="Q29" s="188">
        <f>'ごみ処理量内訳'!G29</f>
        <v>0</v>
      </c>
      <c r="R29" s="188">
        <f>'ごみ処理量内訳'!H29</f>
        <v>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166</v>
      </c>
      <c r="W29" s="188">
        <f>'資源化量内訳'!M29</f>
        <v>59</v>
      </c>
      <c r="X29" s="188">
        <f>'資源化量内訳'!N29</f>
        <v>52</v>
      </c>
      <c r="Y29" s="188">
        <f>'資源化量内訳'!O29</f>
        <v>26</v>
      </c>
      <c r="Z29" s="188">
        <f>'資源化量内訳'!P29</f>
        <v>5</v>
      </c>
      <c r="AA29" s="188">
        <f>'資源化量内訳'!Q29</f>
        <v>16</v>
      </c>
      <c r="AB29" s="188">
        <f>'資源化量内訳'!R29</f>
        <v>3</v>
      </c>
      <c r="AC29" s="188">
        <f>'資源化量内訳'!S29</f>
        <v>5</v>
      </c>
      <c r="AD29" s="188">
        <f t="shared" si="4"/>
        <v>744</v>
      </c>
      <c r="AE29" s="189">
        <f t="shared" si="5"/>
        <v>95.83333333333334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0</v>
      </c>
      <c r="AI29" s="188">
        <f>'資源化量内訳'!AZ29</f>
        <v>0</v>
      </c>
      <c r="AJ29" s="188">
        <f>'資源化量内訳'!BH29</f>
        <v>0</v>
      </c>
      <c r="AK29" s="188" t="s">
        <v>320</v>
      </c>
      <c r="AL29" s="188">
        <f t="shared" si="6"/>
        <v>0</v>
      </c>
      <c r="AM29" s="189">
        <f t="shared" si="7"/>
        <v>22.311827956989248</v>
      </c>
      <c r="AN29" s="188">
        <f>'ごみ処理量内訳'!AC29</f>
        <v>31</v>
      </c>
      <c r="AO29" s="188">
        <f>'ごみ処理量内訳'!AD29</f>
        <v>52</v>
      </c>
      <c r="AP29" s="188">
        <f>'ごみ処理量内訳'!AE29</f>
        <v>0</v>
      </c>
      <c r="AQ29" s="188">
        <f t="shared" si="8"/>
        <v>83</v>
      </c>
    </row>
    <row r="30" spans="1:43" ht="13.5" customHeight="1">
      <c r="A30" s="182" t="s">
        <v>28</v>
      </c>
      <c r="B30" s="182" t="s">
        <v>74</v>
      </c>
      <c r="C30" s="184" t="s">
        <v>75</v>
      </c>
      <c r="D30" s="188">
        <v>3004</v>
      </c>
      <c r="E30" s="188">
        <v>3004</v>
      </c>
      <c r="F30" s="188">
        <f>'ごみ搬入量内訳'!H30</f>
        <v>702</v>
      </c>
      <c r="G30" s="188">
        <f>'ごみ搬入量内訳'!AG30</f>
        <v>1</v>
      </c>
      <c r="H30" s="188">
        <f>'ごみ搬入量内訳'!AH30</f>
        <v>0</v>
      </c>
      <c r="I30" s="188">
        <f t="shared" si="0"/>
        <v>703</v>
      </c>
      <c r="J30" s="188">
        <f t="shared" si="1"/>
        <v>641.1542600733269</v>
      </c>
      <c r="K30" s="188">
        <f>('ごみ搬入量内訳'!E30+'ごみ搬入量内訳'!AH30)/'ごみ処理概要'!D30/365*1000000</f>
        <v>507.9984677963628</v>
      </c>
      <c r="L30" s="188">
        <f>'ごみ搬入量内訳'!F30/'ごみ処理概要'!D30/365*1000000</f>
        <v>133.15579227696404</v>
      </c>
      <c r="M30" s="188">
        <f>'資源化量内訳'!BP30</f>
        <v>0</v>
      </c>
      <c r="N30" s="188">
        <f>'ごみ処理量内訳'!E30</f>
        <v>557</v>
      </c>
      <c r="O30" s="188">
        <f>'ごみ処理量内訳'!L30</f>
        <v>0</v>
      </c>
      <c r="P30" s="188">
        <f t="shared" si="2"/>
        <v>122</v>
      </c>
      <c r="Q30" s="188">
        <f>'ごみ処理量内訳'!G30</f>
        <v>0</v>
      </c>
      <c r="R30" s="188">
        <f>'ごみ処理量内訳'!H30</f>
        <v>122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679</v>
      </c>
      <c r="AE30" s="189">
        <f t="shared" si="5"/>
        <v>100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122</v>
      </c>
      <c r="AI30" s="188">
        <f>'資源化量内訳'!AZ30</f>
        <v>0</v>
      </c>
      <c r="AJ30" s="188">
        <f>'資源化量内訳'!BH30</f>
        <v>0</v>
      </c>
      <c r="AK30" s="188" t="s">
        <v>320</v>
      </c>
      <c r="AL30" s="188">
        <f t="shared" si="6"/>
        <v>122</v>
      </c>
      <c r="AM30" s="189">
        <f t="shared" si="7"/>
        <v>17.96759941089838</v>
      </c>
      <c r="AN30" s="188">
        <f>'ごみ処理量内訳'!AC30</f>
        <v>0</v>
      </c>
      <c r="AO30" s="188">
        <f>'ごみ処理量内訳'!AD30</f>
        <v>57</v>
      </c>
      <c r="AP30" s="188">
        <f>'ごみ処理量内訳'!AE30</f>
        <v>0</v>
      </c>
      <c r="AQ30" s="188">
        <f t="shared" si="8"/>
        <v>57</v>
      </c>
    </row>
    <row r="31" spans="1:43" ht="13.5" customHeight="1">
      <c r="A31" s="182" t="s">
        <v>28</v>
      </c>
      <c r="B31" s="182" t="s">
        <v>76</v>
      </c>
      <c r="C31" s="184" t="s">
        <v>77</v>
      </c>
      <c r="D31" s="188">
        <v>4358</v>
      </c>
      <c r="E31" s="188">
        <v>4260</v>
      </c>
      <c r="F31" s="188">
        <f>'ごみ搬入量内訳'!H31</f>
        <v>1289</v>
      </c>
      <c r="G31" s="188">
        <f>'ごみ搬入量内訳'!AG31</f>
        <v>266</v>
      </c>
      <c r="H31" s="188">
        <f>'ごみ搬入量内訳'!AH31</f>
        <v>36</v>
      </c>
      <c r="I31" s="188">
        <f t="shared" si="0"/>
        <v>1591</v>
      </c>
      <c r="J31" s="188">
        <f t="shared" si="1"/>
        <v>1000.2074597496653</v>
      </c>
      <c r="K31" s="188">
        <f>('ごみ搬入量内訳'!E31+'ごみ搬入量内訳'!AH31)/'ごみ処理概要'!D31/365*1000000</f>
        <v>804.6923623378829</v>
      </c>
      <c r="L31" s="188">
        <f>'ごみ搬入量内訳'!F31/'ごみ処理概要'!D31/365*1000000</f>
        <v>195.51509741178248</v>
      </c>
      <c r="M31" s="188">
        <f>'資源化量内訳'!BP31</f>
        <v>0</v>
      </c>
      <c r="N31" s="188">
        <f>'ごみ処理量内訳'!E31</f>
        <v>1330</v>
      </c>
      <c r="O31" s="188">
        <f>'ごみ処理量内訳'!L31</f>
        <v>0</v>
      </c>
      <c r="P31" s="188">
        <f t="shared" si="2"/>
        <v>225</v>
      </c>
      <c r="Q31" s="188">
        <f>'ごみ処理量内訳'!G31</f>
        <v>115</v>
      </c>
      <c r="R31" s="188">
        <f>'ごみ処理量内訳'!H31</f>
        <v>110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0</v>
      </c>
      <c r="W31" s="188">
        <f>'資源化量内訳'!M31</f>
        <v>0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1555</v>
      </c>
      <c r="AE31" s="189">
        <f t="shared" si="5"/>
        <v>100</v>
      </c>
      <c r="AF31" s="188">
        <f>'資源化量内訳'!AB31</f>
        <v>0</v>
      </c>
      <c r="AG31" s="188">
        <f>'資源化量内訳'!AJ31</f>
        <v>34</v>
      </c>
      <c r="AH31" s="188">
        <f>'資源化量内訳'!AR31</f>
        <v>39</v>
      </c>
      <c r="AI31" s="188">
        <f>'資源化量内訳'!AZ31</f>
        <v>0</v>
      </c>
      <c r="AJ31" s="188">
        <f>'資源化量内訳'!BH31</f>
        <v>0</v>
      </c>
      <c r="AK31" s="188" t="s">
        <v>320</v>
      </c>
      <c r="AL31" s="188">
        <f t="shared" si="6"/>
        <v>73</v>
      </c>
      <c r="AM31" s="189">
        <f t="shared" si="7"/>
        <v>4.694533762057878</v>
      </c>
      <c r="AN31" s="188">
        <f>'ごみ処理量内訳'!AC31</f>
        <v>0</v>
      </c>
      <c r="AO31" s="188">
        <f>'ごみ処理量内訳'!AD31</f>
        <v>106</v>
      </c>
      <c r="AP31" s="188">
        <f>'ごみ処理量内訳'!AE31</f>
        <v>152</v>
      </c>
      <c r="AQ31" s="188">
        <f t="shared" si="8"/>
        <v>258</v>
      </c>
    </row>
    <row r="32" spans="1:43" ht="13.5" customHeight="1">
      <c r="A32" s="182" t="s">
        <v>28</v>
      </c>
      <c r="B32" s="182" t="s">
        <v>78</v>
      </c>
      <c r="C32" s="184" t="s">
        <v>79</v>
      </c>
      <c r="D32" s="188">
        <v>5967</v>
      </c>
      <c r="E32" s="188">
        <v>5906</v>
      </c>
      <c r="F32" s="188">
        <f>'ごみ搬入量内訳'!H32</f>
        <v>1165</v>
      </c>
      <c r="G32" s="188">
        <f>'ごみ搬入量内訳'!AG32</f>
        <v>197</v>
      </c>
      <c r="H32" s="188">
        <f>'ごみ搬入量内訳'!AH32</f>
        <v>12</v>
      </c>
      <c r="I32" s="188">
        <f t="shared" si="0"/>
        <v>1374</v>
      </c>
      <c r="J32" s="188">
        <f t="shared" si="1"/>
        <v>630.8670289331046</v>
      </c>
      <c r="K32" s="188">
        <f>('ごみ搬入量内訳'!E32+'ごみ搬入量内訳'!AH32)/'ごみ処理概要'!D32/365*1000000</f>
        <v>505.9792328124318</v>
      </c>
      <c r="L32" s="188">
        <f>'ごみ搬入量内訳'!F32/'ごみ処理概要'!D32/365*1000000</f>
        <v>124.88779612067285</v>
      </c>
      <c r="M32" s="188">
        <f>'資源化量内訳'!BP32</f>
        <v>0</v>
      </c>
      <c r="N32" s="188">
        <f>'ごみ処理量内訳'!E32</f>
        <v>872</v>
      </c>
      <c r="O32" s="188">
        <f>'ごみ処理量内訳'!L32</f>
        <v>0</v>
      </c>
      <c r="P32" s="188">
        <f t="shared" si="2"/>
        <v>201</v>
      </c>
      <c r="Q32" s="188">
        <f>'ごみ処理量内訳'!G32</f>
        <v>92</v>
      </c>
      <c r="R32" s="188">
        <f>'ごみ処理量内訳'!H32</f>
        <v>109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197</v>
      </c>
      <c r="W32" s="188">
        <f>'資源化量内訳'!M32</f>
        <v>192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5</v>
      </c>
      <c r="AC32" s="188">
        <f>'資源化量内訳'!S32</f>
        <v>0</v>
      </c>
      <c r="AD32" s="188">
        <f t="shared" si="4"/>
        <v>1270</v>
      </c>
      <c r="AE32" s="189">
        <f t="shared" si="5"/>
        <v>100</v>
      </c>
      <c r="AF32" s="188">
        <f>'資源化量内訳'!AB32</f>
        <v>0</v>
      </c>
      <c r="AG32" s="188">
        <f>'資源化量内訳'!AJ32</f>
        <v>29</v>
      </c>
      <c r="AH32" s="188">
        <f>'資源化量内訳'!AR32</f>
        <v>39</v>
      </c>
      <c r="AI32" s="188">
        <f>'資源化量内訳'!AZ32</f>
        <v>0</v>
      </c>
      <c r="AJ32" s="188">
        <f>'資源化量内訳'!BH32</f>
        <v>0</v>
      </c>
      <c r="AK32" s="188" t="s">
        <v>320</v>
      </c>
      <c r="AL32" s="188">
        <f t="shared" si="6"/>
        <v>68</v>
      </c>
      <c r="AM32" s="189">
        <f t="shared" si="7"/>
        <v>20.866141732283463</v>
      </c>
      <c r="AN32" s="188">
        <f>'ごみ処理量内訳'!AC32</f>
        <v>0</v>
      </c>
      <c r="AO32" s="188">
        <f>'ごみ処理量内訳'!AD32</f>
        <v>70</v>
      </c>
      <c r="AP32" s="188">
        <f>'ごみ処理量内訳'!AE32</f>
        <v>133</v>
      </c>
      <c r="AQ32" s="188">
        <f t="shared" si="8"/>
        <v>203</v>
      </c>
    </row>
    <row r="33" spans="1:43" ht="13.5" customHeight="1">
      <c r="A33" s="182" t="s">
        <v>28</v>
      </c>
      <c r="B33" s="182" t="s">
        <v>80</v>
      </c>
      <c r="C33" s="184" t="s">
        <v>81</v>
      </c>
      <c r="D33" s="188">
        <v>4899</v>
      </c>
      <c r="E33" s="188">
        <v>4682</v>
      </c>
      <c r="F33" s="188">
        <f>'ごみ搬入量内訳'!H33</f>
        <v>1245</v>
      </c>
      <c r="G33" s="188">
        <f>'ごみ搬入量内訳'!AG33</f>
        <v>464</v>
      </c>
      <c r="H33" s="188">
        <f>'ごみ搬入量内訳'!AH33</f>
        <v>79</v>
      </c>
      <c r="I33" s="188">
        <f t="shared" si="0"/>
        <v>1788</v>
      </c>
      <c r="J33" s="188">
        <f t="shared" si="1"/>
        <v>999.9245023446215</v>
      </c>
      <c r="K33" s="188">
        <f>('ごみ搬入量内訳'!E33+'ごみ搬入量内訳'!AH33)/'ごみ処理概要'!D33/365*1000000</f>
        <v>808.6637753860865</v>
      </c>
      <c r="L33" s="188">
        <f>'ごみ搬入量内訳'!F33/'ごみ処理概要'!D33/365*1000000</f>
        <v>191.26072695853503</v>
      </c>
      <c r="M33" s="188">
        <f>'資源化量内訳'!BP33</f>
        <v>0</v>
      </c>
      <c r="N33" s="188">
        <f>'ごみ処理量内訳'!E33</f>
        <v>1485</v>
      </c>
      <c r="O33" s="188">
        <f>'ごみ処理量内訳'!L33</f>
        <v>0</v>
      </c>
      <c r="P33" s="188">
        <f t="shared" si="2"/>
        <v>224</v>
      </c>
      <c r="Q33" s="188">
        <f>'ごみ処理量内訳'!G33</f>
        <v>117</v>
      </c>
      <c r="R33" s="188">
        <f>'ごみ処理量内訳'!H33</f>
        <v>107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1709</v>
      </c>
      <c r="AE33" s="189">
        <f t="shared" si="5"/>
        <v>100</v>
      </c>
      <c r="AF33" s="188">
        <f>'資源化量内訳'!AB33</f>
        <v>0</v>
      </c>
      <c r="AG33" s="188">
        <f>'資源化量内訳'!AJ33</f>
        <v>36</v>
      </c>
      <c r="AH33" s="188">
        <f>'資源化量内訳'!AR33</f>
        <v>41</v>
      </c>
      <c r="AI33" s="188">
        <f>'資源化量内訳'!AZ33</f>
        <v>0</v>
      </c>
      <c r="AJ33" s="188">
        <f>'資源化量内訳'!BH33</f>
        <v>0</v>
      </c>
      <c r="AK33" s="188" t="s">
        <v>320</v>
      </c>
      <c r="AL33" s="188">
        <f t="shared" si="6"/>
        <v>77</v>
      </c>
      <c r="AM33" s="189">
        <f t="shared" si="7"/>
        <v>4.505558806319486</v>
      </c>
      <c r="AN33" s="188">
        <f>'ごみ処理量内訳'!AC33</f>
        <v>0</v>
      </c>
      <c r="AO33" s="188">
        <f>'ごみ処理量内訳'!AD33</f>
        <v>119</v>
      </c>
      <c r="AP33" s="188">
        <f>'ごみ処理量内訳'!AE33</f>
        <v>147</v>
      </c>
      <c r="AQ33" s="188">
        <f t="shared" si="8"/>
        <v>266</v>
      </c>
    </row>
    <row r="34" spans="1:43" ht="13.5" customHeight="1">
      <c r="A34" s="182" t="s">
        <v>28</v>
      </c>
      <c r="B34" s="182" t="s">
        <v>82</v>
      </c>
      <c r="C34" s="184" t="s">
        <v>83</v>
      </c>
      <c r="D34" s="188">
        <v>525</v>
      </c>
      <c r="E34" s="188">
        <v>525</v>
      </c>
      <c r="F34" s="188">
        <f>'ごみ搬入量内訳'!H34</f>
        <v>77</v>
      </c>
      <c r="G34" s="188">
        <f>'ごみ搬入量内訳'!AG34</f>
        <v>1</v>
      </c>
      <c r="H34" s="188">
        <f>'ごみ搬入量内訳'!AH34</f>
        <v>0</v>
      </c>
      <c r="I34" s="188">
        <f aca="true" t="shared" si="9" ref="I34:I54">SUM(F34:H34)</f>
        <v>78</v>
      </c>
      <c r="J34" s="188">
        <f t="shared" si="1"/>
        <v>407.04500978473584</v>
      </c>
      <c r="K34" s="188">
        <f>('ごみ搬入量内訳'!E34+'ごみ搬入量内訳'!AH34)/'ごみ処理概要'!D34/365*1000000</f>
        <v>323.5485975212003</v>
      </c>
      <c r="L34" s="188">
        <f>'ごみ搬入量内訳'!F34/'ごみ処理概要'!D34/365*1000000</f>
        <v>83.49641226353555</v>
      </c>
      <c r="M34" s="188">
        <f>'資源化量内訳'!BP34</f>
        <v>0</v>
      </c>
      <c r="N34" s="188">
        <f>'ごみ処理量内訳'!E34</f>
        <v>64</v>
      </c>
      <c r="O34" s="188">
        <f>'ごみ処理量内訳'!L34</f>
        <v>0</v>
      </c>
      <c r="P34" s="188">
        <f aca="true" t="shared" si="10" ref="P34:P54">SUM(Q34:U34)</f>
        <v>14</v>
      </c>
      <c r="Q34" s="188">
        <f>'ごみ処理量内訳'!G34</f>
        <v>7</v>
      </c>
      <c r="R34" s="188">
        <f>'ごみ処理量内訳'!H34</f>
        <v>7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aca="true" t="shared" si="11" ref="V34:V54">SUM(W34:AC34)</f>
        <v>2</v>
      </c>
      <c r="W34" s="188">
        <f>'資源化量内訳'!M34</f>
        <v>2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aca="true" t="shared" si="12" ref="AD34:AD54">N34+O34+P34+V34</f>
        <v>80</v>
      </c>
      <c r="AE34" s="189">
        <f aca="true" t="shared" si="13" ref="AE34:AE55">(N34+P34+V34)/AD34*100</f>
        <v>100</v>
      </c>
      <c r="AF34" s="188">
        <f>'資源化量内訳'!AB34</f>
        <v>0</v>
      </c>
      <c r="AG34" s="188">
        <f>'資源化量内訳'!AJ34</f>
        <v>2</v>
      </c>
      <c r="AH34" s="188">
        <f>'資源化量内訳'!AR34</f>
        <v>3</v>
      </c>
      <c r="AI34" s="188">
        <f>'資源化量内訳'!AZ34</f>
        <v>0</v>
      </c>
      <c r="AJ34" s="188">
        <f>'資源化量内訳'!BH34</f>
        <v>0</v>
      </c>
      <c r="AK34" s="188" t="s">
        <v>320</v>
      </c>
      <c r="AL34" s="188">
        <f aca="true" t="shared" si="14" ref="AL34:AL54">SUM(AF34:AJ34)</f>
        <v>5</v>
      </c>
      <c r="AM34" s="189">
        <f aca="true" t="shared" si="15" ref="AM34:AM54">(V34+AL34+M34)/(M34+AD34)*100</f>
        <v>8.75</v>
      </c>
      <c r="AN34" s="188">
        <f>'ごみ処理量内訳'!AC34</f>
        <v>0</v>
      </c>
      <c r="AO34" s="188">
        <f>'ごみ処理量内訳'!AD34</f>
        <v>5</v>
      </c>
      <c r="AP34" s="188">
        <f>'ごみ処理量内訳'!AE34</f>
        <v>9</v>
      </c>
      <c r="AQ34" s="188">
        <f aca="true" t="shared" si="16" ref="AQ34:AQ54">SUM(AN34:AP34)</f>
        <v>14</v>
      </c>
    </row>
    <row r="35" spans="1:43" ht="13.5" customHeight="1">
      <c r="A35" s="182" t="s">
        <v>28</v>
      </c>
      <c r="B35" s="182" t="s">
        <v>84</v>
      </c>
      <c r="C35" s="184" t="s">
        <v>85</v>
      </c>
      <c r="D35" s="188">
        <v>2324</v>
      </c>
      <c r="E35" s="188">
        <v>2324</v>
      </c>
      <c r="F35" s="188">
        <f>'ごみ搬入量内訳'!H35</f>
        <v>480</v>
      </c>
      <c r="G35" s="188">
        <f>'ごみ搬入量内訳'!AG35</f>
        <v>110</v>
      </c>
      <c r="H35" s="188">
        <f>'ごみ搬入量内訳'!AH35</f>
        <v>0</v>
      </c>
      <c r="I35" s="188">
        <f t="shared" si="9"/>
        <v>590</v>
      </c>
      <c r="J35" s="188">
        <f t="shared" si="1"/>
        <v>695.5414613443992</v>
      </c>
      <c r="K35" s="188">
        <f>('ごみ搬入量内訳'!E35+'ごみ搬入量内訳'!AH35)/'ごみ処理概要'!D35/365*1000000</f>
        <v>565.8642397378162</v>
      </c>
      <c r="L35" s="188">
        <f>'ごみ搬入量内訳'!F35/'ごみ処理概要'!D35/365*1000000</f>
        <v>129.6772216065829</v>
      </c>
      <c r="M35" s="188">
        <f>'資源化量内訳'!BP35</f>
        <v>0</v>
      </c>
      <c r="N35" s="188">
        <f>'ごみ処理量内訳'!E35</f>
        <v>397</v>
      </c>
      <c r="O35" s="188">
        <f>'ごみ処理量内訳'!L35</f>
        <v>0</v>
      </c>
      <c r="P35" s="188">
        <f t="shared" si="10"/>
        <v>184</v>
      </c>
      <c r="Q35" s="188">
        <f>'ごみ処理量内訳'!G35</f>
        <v>97</v>
      </c>
      <c r="R35" s="188">
        <f>'ごみ処理量内訳'!H35</f>
        <v>87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1"/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12"/>
        <v>581</v>
      </c>
      <c r="AE35" s="189">
        <f t="shared" si="13"/>
        <v>100</v>
      </c>
      <c r="AF35" s="188">
        <f>'資源化量内訳'!AB35</f>
        <v>0</v>
      </c>
      <c r="AG35" s="188">
        <f>'資源化量内訳'!AJ35</f>
        <v>38</v>
      </c>
      <c r="AH35" s="188">
        <f>'資源化量内訳'!AR35</f>
        <v>87</v>
      </c>
      <c r="AI35" s="188">
        <f>'資源化量内訳'!AZ35</f>
        <v>0</v>
      </c>
      <c r="AJ35" s="188">
        <f>'資源化量内訳'!BH35</f>
        <v>0</v>
      </c>
      <c r="AK35" s="188" t="s">
        <v>320</v>
      </c>
      <c r="AL35" s="188">
        <f t="shared" si="14"/>
        <v>125</v>
      </c>
      <c r="AM35" s="189">
        <f t="shared" si="15"/>
        <v>21.514629948364888</v>
      </c>
      <c r="AN35" s="188">
        <f>'ごみ処理量内訳'!AC35</f>
        <v>0</v>
      </c>
      <c r="AO35" s="188">
        <f>'ごみ処理量内訳'!AD35</f>
        <v>26</v>
      </c>
      <c r="AP35" s="188">
        <f>'ごみ処理量内訳'!AE35</f>
        <v>38</v>
      </c>
      <c r="AQ35" s="188">
        <f t="shared" si="16"/>
        <v>64</v>
      </c>
    </row>
    <row r="36" spans="1:43" ht="13.5" customHeight="1">
      <c r="A36" s="182" t="s">
        <v>28</v>
      </c>
      <c r="B36" s="182" t="s">
        <v>86</v>
      </c>
      <c r="C36" s="184" t="s">
        <v>319</v>
      </c>
      <c r="D36" s="188">
        <v>16264</v>
      </c>
      <c r="E36" s="188">
        <v>16264</v>
      </c>
      <c r="F36" s="188">
        <f>'ごみ搬入量内訳'!H36</f>
        <v>3844</v>
      </c>
      <c r="G36" s="188">
        <f>'ごみ搬入量内訳'!AG36</f>
        <v>555</v>
      </c>
      <c r="H36" s="188">
        <f>'ごみ搬入量内訳'!AH36</f>
        <v>545</v>
      </c>
      <c r="I36" s="188">
        <f t="shared" si="9"/>
        <v>4944</v>
      </c>
      <c r="J36" s="188">
        <f t="shared" si="1"/>
        <v>832.8335882594721</v>
      </c>
      <c r="K36" s="188">
        <f>('ごみ搬入量内訳'!E36+'ごみ搬入量内訳'!AH36)/'ごみ処理概要'!D36/365*1000000</f>
        <v>792.0678665040529</v>
      </c>
      <c r="L36" s="188">
        <f>'ごみ搬入量内訳'!F36/'ごみ処理概要'!D36/365*1000000</f>
        <v>40.76572175541914</v>
      </c>
      <c r="M36" s="188">
        <f>'資源化量内訳'!BP36</f>
        <v>0</v>
      </c>
      <c r="N36" s="188">
        <f>'ごみ処理量内訳'!E36</f>
        <v>2570</v>
      </c>
      <c r="O36" s="188">
        <f>'ごみ処理量内訳'!L36</f>
        <v>0</v>
      </c>
      <c r="P36" s="188">
        <f t="shared" si="10"/>
        <v>1829</v>
      </c>
      <c r="Q36" s="188">
        <f>'ごみ処理量内訳'!G36</f>
        <v>499</v>
      </c>
      <c r="R36" s="188">
        <f>'ごみ処理量内訳'!H36</f>
        <v>1330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1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12"/>
        <v>4399</v>
      </c>
      <c r="AE36" s="189">
        <f t="shared" si="13"/>
        <v>100</v>
      </c>
      <c r="AF36" s="188">
        <f>'資源化量内訳'!AB36</f>
        <v>0</v>
      </c>
      <c r="AG36" s="188">
        <f>'資源化量内訳'!AJ36</f>
        <v>189</v>
      </c>
      <c r="AH36" s="188">
        <f>'資源化量内訳'!AR36</f>
        <v>1227</v>
      </c>
      <c r="AI36" s="188">
        <f>'資源化量内訳'!AZ36</f>
        <v>0</v>
      </c>
      <c r="AJ36" s="188">
        <f>'資源化量内訳'!BH36</f>
        <v>0</v>
      </c>
      <c r="AK36" s="188" t="s">
        <v>320</v>
      </c>
      <c r="AL36" s="188">
        <f t="shared" si="14"/>
        <v>1416</v>
      </c>
      <c r="AM36" s="189">
        <f t="shared" si="15"/>
        <v>32.189133894066835</v>
      </c>
      <c r="AN36" s="188">
        <f>'ごみ処理量内訳'!AC36</f>
        <v>0</v>
      </c>
      <c r="AO36" s="188">
        <f>'ごみ処理量内訳'!AD36</f>
        <v>239</v>
      </c>
      <c r="AP36" s="188">
        <f>'ごみ処理量内訳'!AE36</f>
        <v>396</v>
      </c>
      <c r="AQ36" s="188">
        <f t="shared" si="16"/>
        <v>635</v>
      </c>
    </row>
    <row r="37" spans="1:43" ht="13.5" customHeight="1">
      <c r="A37" s="182" t="s">
        <v>28</v>
      </c>
      <c r="B37" s="182" t="s">
        <v>87</v>
      </c>
      <c r="C37" s="184" t="s">
        <v>88</v>
      </c>
      <c r="D37" s="188">
        <v>3113</v>
      </c>
      <c r="E37" s="188">
        <v>2920</v>
      </c>
      <c r="F37" s="188">
        <f>'ごみ搬入量内訳'!H37</f>
        <v>725</v>
      </c>
      <c r="G37" s="188">
        <f>'ごみ搬入量内訳'!AG37</f>
        <v>144</v>
      </c>
      <c r="H37" s="188">
        <f>'ごみ搬入量内訳'!AH37</f>
        <v>45</v>
      </c>
      <c r="I37" s="188">
        <f t="shared" si="9"/>
        <v>914</v>
      </c>
      <c r="J37" s="188">
        <f t="shared" si="1"/>
        <v>804.4039797754886</v>
      </c>
      <c r="K37" s="188">
        <f>('ごみ搬入量内訳'!E37+'ごみ搬入量内訳'!AH37)/'ごみ処理概要'!D37/365*1000000</f>
        <v>677.6707488261775</v>
      </c>
      <c r="L37" s="188">
        <f>'ごみ搬入量内訳'!F37/'ごみ処理概要'!D37/365*1000000</f>
        <v>126.7332309493111</v>
      </c>
      <c r="M37" s="188">
        <f>'資源化量内訳'!BP37</f>
        <v>0</v>
      </c>
      <c r="N37" s="188">
        <f>'ごみ処理量内訳'!E37</f>
        <v>600</v>
      </c>
      <c r="O37" s="188">
        <f>'ごみ処理量内訳'!L37</f>
        <v>0</v>
      </c>
      <c r="P37" s="188">
        <f t="shared" si="10"/>
        <v>269</v>
      </c>
      <c r="Q37" s="188">
        <f>'ごみ処理量内訳'!G37</f>
        <v>122</v>
      </c>
      <c r="R37" s="188">
        <f>'ごみ処理量内訳'!H37</f>
        <v>147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11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2"/>
        <v>869</v>
      </c>
      <c r="AE37" s="189">
        <f t="shared" si="13"/>
        <v>100</v>
      </c>
      <c r="AF37" s="188">
        <f>'資源化量内訳'!AB37</f>
        <v>0</v>
      </c>
      <c r="AG37" s="188">
        <f>'資源化量内訳'!AJ37</f>
        <v>65</v>
      </c>
      <c r="AH37" s="188">
        <f>'資源化量内訳'!AR37</f>
        <v>147</v>
      </c>
      <c r="AI37" s="188">
        <f>'資源化量内訳'!AZ37</f>
        <v>0</v>
      </c>
      <c r="AJ37" s="188">
        <f>'資源化量内訳'!BH37</f>
        <v>0</v>
      </c>
      <c r="AK37" s="188" t="s">
        <v>320</v>
      </c>
      <c r="AL37" s="188">
        <f t="shared" si="14"/>
        <v>212</v>
      </c>
      <c r="AM37" s="189">
        <f t="shared" si="15"/>
        <v>24.395857307249713</v>
      </c>
      <c r="AN37" s="188">
        <f>'ごみ処理量内訳'!AC37</f>
        <v>0</v>
      </c>
      <c r="AO37" s="188">
        <f>'ごみ処理量内訳'!AD37</f>
        <v>39</v>
      </c>
      <c r="AP37" s="188">
        <f>'ごみ処理量内訳'!AE37</f>
        <v>37</v>
      </c>
      <c r="AQ37" s="188">
        <f t="shared" si="16"/>
        <v>76</v>
      </c>
    </row>
    <row r="38" spans="1:43" ht="13.5" customHeight="1">
      <c r="A38" s="182" t="s">
        <v>28</v>
      </c>
      <c r="B38" s="182" t="s">
        <v>18</v>
      </c>
      <c r="C38" s="184" t="s">
        <v>19</v>
      </c>
      <c r="D38" s="188">
        <v>28880</v>
      </c>
      <c r="E38" s="188">
        <v>28880</v>
      </c>
      <c r="F38" s="188">
        <f>'ごみ搬入量内訳'!H38</f>
        <v>8389</v>
      </c>
      <c r="G38" s="188">
        <f>'ごみ搬入量内訳'!AG38</f>
        <v>43</v>
      </c>
      <c r="H38" s="188">
        <f>'ごみ搬入量内訳'!AH38</f>
        <v>36</v>
      </c>
      <c r="I38" s="188">
        <f t="shared" si="9"/>
        <v>8468</v>
      </c>
      <c r="J38" s="188">
        <f t="shared" si="1"/>
        <v>803.3240997229917</v>
      </c>
      <c r="K38" s="188">
        <f>('ごみ搬入量内訳'!E38+'ごみ搬入量内訳'!AH38)/'ごみ処理概要'!D38/365*1000000</f>
        <v>717.185899138618</v>
      </c>
      <c r="L38" s="188">
        <f>'ごみ搬入量内訳'!F38/'ごみ処理概要'!D38/365*1000000</f>
        <v>86.1382005843737</v>
      </c>
      <c r="M38" s="188">
        <f>'資源化量内訳'!BP38</f>
        <v>0</v>
      </c>
      <c r="N38" s="188">
        <f>'ごみ処理量内訳'!E38</f>
        <v>4859</v>
      </c>
      <c r="O38" s="188">
        <f>'ごみ処理量内訳'!L38</f>
        <v>284</v>
      </c>
      <c r="P38" s="188">
        <f t="shared" si="10"/>
        <v>1163</v>
      </c>
      <c r="Q38" s="188">
        <f>'ごみ処理量内訳'!G38</f>
        <v>759</v>
      </c>
      <c r="R38" s="188">
        <f>'ごみ処理量内訳'!H38</f>
        <v>404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1"/>
        <v>1864</v>
      </c>
      <c r="W38" s="188">
        <f>'資源化量内訳'!M38</f>
        <v>1365</v>
      </c>
      <c r="X38" s="188">
        <f>'資源化量内訳'!N38</f>
        <v>10</v>
      </c>
      <c r="Y38" s="188">
        <f>'資源化量内訳'!O38</f>
        <v>23</v>
      </c>
      <c r="Z38" s="188">
        <f>'資源化量内訳'!P38</f>
        <v>24</v>
      </c>
      <c r="AA38" s="188">
        <f>'資源化量内訳'!Q38</f>
        <v>309</v>
      </c>
      <c r="AB38" s="188">
        <f>'資源化量内訳'!R38</f>
        <v>131</v>
      </c>
      <c r="AC38" s="188">
        <f>'資源化量内訳'!S38</f>
        <v>2</v>
      </c>
      <c r="AD38" s="188">
        <f t="shared" si="12"/>
        <v>8170</v>
      </c>
      <c r="AE38" s="189">
        <f t="shared" si="13"/>
        <v>96.52386780905753</v>
      </c>
      <c r="AF38" s="188">
        <f>'資源化量内訳'!AB38</f>
        <v>0</v>
      </c>
      <c r="AG38" s="188">
        <f>'資源化量内訳'!AJ38</f>
        <v>206</v>
      </c>
      <c r="AH38" s="188">
        <f>'資源化量内訳'!AR38</f>
        <v>361</v>
      </c>
      <c r="AI38" s="188">
        <f>'資源化量内訳'!AZ38</f>
        <v>0</v>
      </c>
      <c r="AJ38" s="188">
        <f>'資源化量内訳'!BH38</f>
        <v>0</v>
      </c>
      <c r="AK38" s="188" t="s">
        <v>320</v>
      </c>
      <c r="AL38" s="188">
        <f t="shared" si="14"/>
        <v>567</v>
      </c>
      <c r="AM38" s="189">
        <f t="shared" si="15"/>
        <v>29.75520195838433</v>
      </c>
      <c r="AN38" s="188">
        <f>'ごみ処理量内訳'!AC38</f>
        <v>284</v>
      </c>
      <c r="AO38" s="188">
        <f>'ごみ処理量内訳'!AD38</f>
        <v>600</v>
      </c>
      <c r="AP38" s="188">
        <f>'ごみ処理量内訳'!AE38</f>
        <v>356</v>
      </c>
      <c r="AQ38" s="188">
        <f t="shared" si="16"/>
        <v>1240</v>
      </c>
    </row>
    <row r="39" spans="1:43" ht="13.5" customHeight="1">
      <c r="A39" s="182" t="s">
        <v>28</v>
      </c>
      <c r="B39" s="182" t="s">
        <v>89</v>
      </c>
      <c r="C39" s="184" t="s">
        <v>90</v>
      </c>
      <c r="D39" s="188">
        <v>7227</v>
      </c>
      <c r="E39" s="188">
        <v>7227</v>
      </c>
      <c r="F39" s="188">
        <f>'ごみ搬入量内訳'!H39</f>
        <v>2303</v>
      </c>
      <c r="G39" s="188">
        <f>'ごみ搬入量内訳'!AG39</f>
        <v>350</v>
      </c>
      <c r="H39" s="188">
        <f>'ごみ搬入量内訳'!AH39</f>
        <v>0</v>
      </c>
      <c r="I39" s="188">
        <f t="shared" si="9"/>
        <v>2653</v>
      </c>
      <c r="J39" s="188">
        <f aca="true" t="shared" si="17" ref="J39:J55">I39/D39/365*1000000</f>
        <v>1005.741407317688</v>
      </c>
      <c r="K39" s="188">
        <f>('ごみ搬入量内訳'!E39+'ごみ搬入量内訳'!AH39)/'ごみ処理概要'!D39/365*1000000</f>
        <v>830.2200083022001</v>
      </c>
      <c r="L39" s="188">
        <f>'ごみ搬入量内訳'!F39/'ごみ処理概要'!D39/365*1000000</f>
        <v>175.52139901548796</v>
      </c>
      <c r="M39" s="188">
        <f>'資源化量内訳'!BP39</f>
        <v>0</v>
      </c>
      <c r="N39" s="188">
        <f>'ごみ処理量内訳'!E39</f>
        <v>0</v>
      </c>
      <c r="O39" s="188">
        <f>'ごみ処理量内訳'!L39</f>
        <v>10</v>
      </c>
      <c r="P39" s="188">
        <f t="shared" si="10"/>
        <v>2434</v>
      </c>
      <c r="Q39" s="188">
        <f>'ごみ処理量内訳'!G39</f>
        <v>0</v>
      </c>
      <c r="R39" s="188">
        <f>'ごみ処理量内訳'!H39</f>
        <v>712</v>
      </c>
      <c r="S39" s="188">
        <f>'ごみ処理量内訳'!I39</f>
        <v>0</v>
      </c>
      <c r="T39" s="188">
        <f>'ごみ処理量内訳'!J39</f>
        <v>1722</v>
      </c>
      <c r="U39" s="188">
        <f>'ごみ処理量内訳'!K39</f>
        <v>0</v>
      </c>
      <c r="V39" s="188">
        <f t="shared" si="11"/>
        <v>209</v>
      </c>
      <c r="W39" s="188">
        <f>'資源化量内訳'!M39</f>
        <v>186</v>
      </c>
      <c r="X39" s="188">
        <f>'資源化量内訳'!N39</f>
        <v>3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1</v>
      </c>
      <c r="AB39" s="188">
        <f>'資源化量内訳'!R39</f>
        <v>19</v>
      </c>
      <c r="AC39" s="188">
        <f>'資源化量内訳'!S39</f>
        <v>0</v>
      </c>
      <c r="AD39" s="188">
        <f t="shared" si="12"/>
        <v>2653</v>
      </c>
      <c r="AE39" s="189">
        <f t="shared" si="13"/>
        <v>99.62306822465133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706</v>
      </c>
      <c r="AI39" s="188">
        <f>'資源化量内訳'!AZ39</f>
        <v>0</v>
      </c>
      <c r="AJ39" s="188">
        <f>'資源化量内訳'!BH39</f>
        <v>1714</v>
      </c>
      <c r="AK39" s="188" t="s">
        <v>320</v>
      </c>
      <c r="AL39" s="188">
        <f t="shared" si="14"/>
        <v>2420</v>
      </c>
      <c r="AM39" s="189">
        <f t="shared" si="15"/>
        <v>99.09536373916322</v>
      </c>
      <c r="AN39" s="188">
        <f>'ごみ処理量内訳'!AC39</f>
        <v>10</v>
      </c>
      <c r="AO39" s="188">
        <f>'ごみ処理量内訳'!AD39</f>
        <v>0</v>
      </c>
      <c r="AP39" s="188">
        <f>'ごみ処理量内訳'!AE39</f>
        <v>14</v>
      </c>
      <c r="AQ39" s="188">
        <f t="shared" si="16"/>
        <v>24</v>
      </c>
    </row>
    <row r="40" spans="1:43" ht="13.5" customHeight="1">
      <c r="A40" s="182" t="s">
        <v>28</v>
      </c>
      <c r="B40" s="182" t="s">
        <v>91</v>
      </c>
      <c r="C40" s="184" t="s">
        <v>92</v>
      </c>
      <c r="D40" s="188">
        <v>14949</v>
      </c>
      <c r="E40" s="188">
        <v>14949</v>
      </c>
      <c r="F40" s="188">
        <f>'ごみ搬入量内訳'!H40</f>
        <v>3808</v>
      </c>
      <c r="G40" s="188">
        <f>'ごみ搬入量内訳'!AG40</f>
        <v>1632</v>
      </c>
      <c r="H40" s="188">
        <f>'ごみ搬入量内訳'!AH40</f>
        <v>0</v>
      </c>
      <c r="I40" s="188">
        <f t="shared" si="9"/>
        <v>5440</v>
      </c>
      <c r="J40" s="188">
        <f t="shared" si="17"/>
        <v>996.9970960626862</v>
      </c>
      <c r="K40" s="188">
        <f>('ごみ搬入量内訳'!E40+'ごみ搬入量内訳'!AH40)/'ごみ処理概要'!D40/365*1000000</f>
        <v>697.8979672438804</v>
      </c>
      <c r="L40" s="188">
        <f>'ごみ搬入量内訳'!F40/'ごみ処理概要'!D40/365*1000000</f>
        <v>299.09912881880587</v>
      </c>
      <c r="M40" s="188">
        <f>'資源化量内訳'!BP40</f>
        <v>0</v>
      </c>
      <c r="N40" s="188">
        <f>'ごみ処理量内訳'!E40</f>
        <v>3594</v>
      </c>
      <c r="O40" s="188">
        <f>'ごみ処理量内訳'!L40</f>
        <v>0</v>
      </c>
      <c r="P40" s="188">
        <f t="shared" si="10"/>
        <v>1747</v>
      </c>
      <c r="Q40" s="188">
        <f>'ごみ処理量内訳'!G40</f>
        <v>952</v>
      </c>
      <c r="R40" s="188">
        <f>'ごみ処理量内訳'!H40</f>
        <v>795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1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2"/>
        <v>5341</v>
      </c>
      <c r="AE40" s="189">
        <f t="shared" si="13"/>
        <v>100</v>
      </c>
      <c r="AF40" s="188">
        <f>'資源化量内訳'!AB40</f>
        <v>0</v>
      </c>
      <c r="AG40" s="188">
        <f>'資源化量内訳'!AJ40</f>
        <v>341</v>
      </c>
      <c r="AH40" s="188">
        <f>'資源化量内訳'!AR40</f>
        <v>795</v>
      </c>
      <c r="AI40" s="188">
        <f>'資源化量内訳'!AZ40</f>
        <v>0</v>
      </c>
      <c r="AJ40" s="188">
        <f>'資源化量内訳'!BH40</f>
        <v>0</v>
      </c>
      <c r="AK40" s="188" t="s">
        <v>320</v>
      </c>
      <c r="AL40" s="188">
        <f t="shared" si="14"/>
        <v>1136</v>
      </c>
      <c r="AM40" s="189">
        <f t="shared" si="15"/>
        <v>21.26942520127317</v>
      </c>
      <c r="AN40" s="188">
        <f>'ごみ処理量内訳'!AC40</f>
        <v>0</v>
      </c>
      <c r="AO40" s="188">
        <f>'ごみ処理量内訳'!AD40</f>
        <v>233</v>
      </c>
      <c r="AP40" s="188">
        <f>'ごみ処理量内訳'!AE40</f>
        <v>397</v>
      </c>
      <c r="AQ40" s="188">
        <f t="shared" si="16"/>
        <v>630</v>
      </c>
    </row>
    <row r="41" spans="1:43" ht="13.5" customHeight="1">
      <c r="A41" s="182" t="s">
        <v>28</v>
      </c>
      <c r="B41" s="182" t="s">
        <v>93</v>
      </c>
      <c r="C41" s="184" t="s">
        <v>94</v>
      </c>
      <c r="D41" s="188">
        <v>7268</v>
      </c>
      <c r="E41" s="188">
        <v>7268</v>
      </c>
      <c r="F41" s="188">
        <f>'ごみ搬入量内訳'!H41</f>
        <v>1752</v>
      </c>
      <c r="G41" s="188">
        <f>'ごみ搬入量内訳'!AG41</f>
        <v>1011</v>
      </c>
      <c r="H41" s="188">
        <f>'ごみ搬入量内訳'!AH41</f>
        <v>0</v>
      </c>
      <c r="I41" s="188">
        <f t="shared" si="9"/>
        <v>2763</v>
      </c>
      <c r="J41" s="188">
        <f t="shared" si="17"/>
        <v>1041.5331609381715</v>
      </c>
      <c r="K41" s="188">
        <f>('ごみ搬入量内訳'!E41+'ごみ搬入量内訳'!AH41)/'ごみ処理概要'!D41/365*1000000</f>
        <v>698.5019714869459</v>
      </c>
      <c r="L41" s="188">
        <f>'ごみ搬入量内訳'!F41/'ごみ処理概要'!D41/365*1000000</f>
        <v>343.03118945122554</v>
      </c>
      <c r="M41" s="188">
        <f>'資源化量内訳'!BP41</f>
        <v>0</v>
      </c>
      <c r="N41" s="188">
        <f>'ごみ処理量内訳'!E41</f>
        <v>1914</v>
      </c>
      <c r="O41" s="188">
        <f>'ごみ処理量内訳'!L41</f>
        <v>0</v>
      </c>
      <c r="P41" s="188">
        <f t="shared" si="10"/>
        <v>849</v>
      </c>
      <c r="Q41" s="188">
        <f>'ごみ処理量内訳'!G41</f>
        <v>415</v>
      </c>
      <c r="R41" s="188">
        <f>'ごみ処理量内訳'!H41</f>
        <v>434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1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2"/>
        <v>2763</v>
      </c>
      <c r="AE41" s="189">
        <f t="shared" si="13"/>
        <v>100</v>
      </c>
      <c r="AF41" s="188">
        <f>'資源化量内訳'!AB41</f>
        <v>0</v>
      </c>
      <c r="AG41" s="188">
        <f>'資源化量内訳'!AJ41</f>
        <v>185</v>
      </c>
      <c r="AH41" s="188">
        <f>'資源化量内訳'!AR41</f>
        <v>434</v>
      </c>
      <c r="AI41" s="188">
        <f>'資源化量内訳'!AZ41</f>
        <v>0</v>
      </c>
      <c r="AJ41" s="188">
        <f>'資源化量内訳'!BH41</f>
        <v>0</v>
      </c>
      <c r="AK41" s="188" t="s">
        <v>320</v>
      </c>
      <c r="AL41" s="188">
        <f t="shared" si="14"/>
        <v>619</v>
      </c>
      <c r="AM41" s="189">
        <f t="shared" si="15"/>
        <v>22.403184943901554</v>
      </c>
      <c r="AN41" s="188">
        <f>'ごみ処理量内訳'!AC41</f>
        <v>0</v>
      </c>
      <c r="AO41" s="188">
        <f>'ごみ処理量内訳'!AD41</f>
        <v>123</v>
      </c>
      <c r="AP41" s="188">
        <f>'ごみ処理量内訳'!AE41</f>
        <v>149</v>
      </c>
      <c r="AQ41" s="188">
        <f t="shared" si="16"/>
        <v>272</v>
      </c>
    </row>
    <row r="42" spans="1:43" ht="13.5" customHeight="1">
      <c r="A42" s="182" t="s">
        <v>28</v>
      </c>
      <c r="B42" s="182" t="s">
        <v>95</v>
      </c>
      <c r="C42" s="184" t="s">
        <v>96</v>
      </c>
      <c r="D42" s="188">
        <v>14770</v>
      </c>
      <c r="E42" s="188">
        <v>14756</v>
      </c>
      <c r="F42" s="188">
        <f>'ごみ搬入量内訳'!H42</f>
        <v>4178</v>
      </c>
      <c r="G42" s="188">
        <f>'ごみ搬入量内訳'!AG42</f>
        <v>1410</v>
      </c>
      <c r="H42" s="188">
        <f>'ごみ搬入量内訳'!AH42</f>
        <v>4</v>
      </c>
      <c r="I42" s="188">
        <f t="shared" si="9"/>
        <v>5592</v>
      </c>
      <c r="J42" s="188">
        <f t="shared" si="17"/>
        <v>1037.2747423971211</v>
      </c>
      <c r="K42" s="188">
        <f>('ごみ搬入量内訳'!E42+'ごみ搬入量内訳'!AH42)/'ごみ処理概要'!D42/365*1000000</f>
        <v>925.979169178546</v>
      </c>
      <c r="L42" s="188">
        <f>'ごみ搬入量内訳'!F42/'ごみ処理概要'!D42/365*1000000</f>
        <v>111.29557321857523</v>
      </c>
      <c r="M42" s="188">
        <f>'資源化量内訳'!BP42</f>
        <v>0</v>
      </c>
      <c r="N42" s="188">
        <f>'ごみ処理量内訳'!E42</f>
        <v>4238</v>
      </c>
      <c r="O42" s="188">
        <f>'ごみ処理量内訳'!L42</f>
        <v>0</v>
      </c>
      <c r="P42" s="188">
        <f t="shared" si="10"/>
        <v>1059</v>
      </c>
      <c r="Q42" s="188">
        <f>'ごみ処理量内訳'!G42</f>
        <v>0</v>
      </c>
      <c r="R42" s="188">
        <f>'ごみ処理量内訳'!H42</f>
        <v>1059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1"/>
        <v>0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12"/>
        <v>5297</v>
      </c>
      <c r="AE42" s="189">
        <f t="shared" si="13"/>
        <v>100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1059</v>
      </c>
      <c r="AI42" s="188">
        <f>'資源化量内訳'!AZ42</f>
        <v>0</v>
      </c>
      <c r="AJ42" s="188">
        <f>'資源化量内訳'!BH42</f>
        <v>0</v>
      </c>
      <c r="AK42" s="188" t="s">
        <v>320</v>
      </c>
      <c r="AL42" s="188">
        <f t="shared" si="14"/>
        <v>1059</v>
      </c>
      <c r="AM42" s="189">
        <f t="shared" si="15"/>
        <v>19.992448555786293</v>
      </c>
      <c r="AN42" s="188">
        <f>'ごみ処理量内訳'!AC42</f>
        <v>0</v>
      </c>
      <c r="AO42" s="188">
        <f>'ごみ処理量内訳'!AD42</f>
        <v>497</v>
      </c>
      <c r="AP42" s="188">
        <f>'ごみ処理量内訳'!AE42</f>
        <v>0</v>
      </c>
      <c r="AQ42" s="188">
        <f t="shared" si="16"/>
        <v>497</v>
      </c>
    </row>
    <row r="43" spans="1:43" ht="13.5" customHeight="1">
      <c r="A43" s="182" t="s">
        <v>28</v>
      </c>
      <c r="B43" s="182" t="s">
        <v>97</v>
      </c>
      <c r="C43" s="184" t="s">
        <v>223</v>
      </c>
      <c r="D43" s="188">
        <v>4366</v>
      </c>
      <c r="E43" s="188">
        <v>4366</v>
      </c>
      <c r="F43" s="188">
        <f>'ごみ搬入量内訳'!H43</f>
        <v>902</v>
      </c>
      <c r="G43" s="188">
        <f>'ごみ搬入量内訳'!AG43</f>
        <v>0</v>
      </c>
      <c r="H43" s="188">
        <f>'ごみ搬入量内訳'!AH43</f>
        <v>0</v>
      </c>
      <c r="I43" s="188">
        <f t="shared" si="9"/>
        <v>902</v>
      </c>
      <c r="J43" s="188">
        <f t="shared" si="17"/>
        <v>566.0176080422192</v>
      </c>
      <c r="K43" s="188">
        <f>('ごみ搬入量内訳'!E43+'ごみ搬入量内訳'!AH43)/'ごみ処理概要'!D43/365*1000000</f>
        <v>566.0176080422192</v>
      </c>
      <c r="L43" s="188">
        <f>'ごみ搬入量内訳'!F43/'ごみ処理概要'!D43/365*1000000</f>
        <v>0</v>
      </c>
      <c r="M43" s="188">
        <f>'資源化量内訳'!BP43</f>
        <v>0</v>
      </c>
      <c r="N43" s="188">
        <f>'ごみ処理量内訳'!E43</f>
        <v>0</v>
      </c>
      <c r="O43" s="188">
        <f>'ごみ処理量内訳'!L43</f>
        <v>67</v>
      </c>
      <c r="P43" s="188">
        <f t="shared" si="10"/>
        <v>792</v>
      </c>
      <c r="Q43" s="188">
        <f>'ごみ処理量内訳'!G43</f>
        <v>0</v>
      </c>
      <c r="R43" s="188">
        <f>'ごみ処理量内訳'!H43</f>
        <v>41</v>
      </c>
      <c r="S43" s="188">
        <f>'ごみ処理量内訳'!I43</f>
        <v>0</v>
      </c>
      <c r="T43" s="188">
        <f>'ごみ処理量内訳'!J43</f>
        <v>751</v>
      </c>
      <c r="U43" s="188">
        <f>'ごみ処理量内訳'!K43</f>
        <v>0</v>
      </c>
      <c r="V43" s="188">
        <f t="shared" si="11"/>
        <v>43</v>
      </c>
      <c r="W43" s="188">
        <f>'資源化量内訳'!M43</f>
        <v>43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2"/>
        <v>902</v>
      </c>
      <c r="AE43" s="189">
        <f t="shared" si="13"/>
        <v>92.57206208425721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41</v>
      </c>
      <c r="AI43" s="188">
        <f>'資源化量内訳'!AZ43</f>
        <v>0</v>
      </c>
      <c r="AJ43" s="188">
        <f>'資源化量内訳'!BH43</f>
        <v>742</v>
      </c>
      <c r="AK43" s="188" t="s">
        <v>320</v>
      </c>
      <c r="AL43" s="188">
        <f t="shared" si="14"/>
        <v>783</v>
      </c>
      <c r="AM43" s="189">
        <f t="shared" si="15"/>
        <v>91.57427937915743</v>
      </c>
      <c r="AN43" s="188">
        <f>'ごみ処理量内訳'!AC43</f>
        <v>67</v>
      </c>
      <c r="AO43" s="188">
        <f>'ごみ処理量内訳'!AD43</f>
        <v>0</v>
      </c>
      <c r="AP43" s="188">
        <f>'ごみ処理量内訳'!AE43</f>
        <v>9</v>
      </c>
      <c r="AQ43" s="188">
        <f t="shared" si="16"/>
        <v>76</v>
      </c>
    </row>
    <row r="44" spans="1:43" ht="13.5" customHeight="1">
      <c r="A44" s="182" t="s">
        <v>28</v>
      </c>
      <c r="B44" s="182" t="s">
        <v>98</v>
      </c>
      <c r="C44" s="184" t="s">
        <v>99</v>
      </c>
      <c r="D44" s="188">
        <v>1641</v>
      </c>
      <c r="E44" s="188">
        <v>1641</v>
      </c>
      <c r="F44" s="188">
        <f>'ごみ搬入量内訳'!H44</f>
        <v>358</v>
      </c>
      <c r="G44" s="188">
        <f>'ごみ搬入量内訳'!AG44</f>
        <v>23</v>
      </c>
      <c r="H44" s="188">
        <f>'ごみ搬入量内訳'!AH44</f>
        <v>0</v>
      </c>
      <c r="I44" s="188">
        <f t="shared" si="9"/>
        <v>381</v>
      </c>
      <c r="J44" s="188">
        <f t="shared" si="17"/>
        <v>636.0972677869324</v>
      </c>
      <c r="K44" s="188">
        <f>('ごみ搬入量内訳'!E44+'ごみ搬入量内訳'!AH44)/'ごみ処理概要'!D44/365*1000000</f>
        <v>597.697695190871</v>
      </c>
      <c r="L44" s="188">
        <f>'ごみ搬入量内訳'!F44/'ごみ処理概要'!D44/365*1000000</f>
        <v>38.39957259606154</v>
      </c>
      <c r="M44" s="188">
        <f>'資源化量内訳'!BP44</f>
        <v>0</v>
      </c>
      <c r="N44" s="188">
        <f>'ごみ処理量内訳'!E44</f>
        <v>0</v>
      </c>
      <c r="O44" s="188">
        <f>'ごみ処理量内訳'!L44</f>
        <v>1</v>
      </c>
      <c r="P44" s="188">
        <f t="shared" si="10"/>
        <v>382</v>
      </c>
      <c r="Q44" s="188">
        <f>'ごみ処理量内訳'!G44</f>
        <v>0</v>
      </c>
      <c r="R44" s="188">
        <f>'ごみ処理量内訳'!H44</f>
        <v>108</v>
      </c>
      <c r="S44" s="188">
        <f>'ごみ処理量内訳'!I44</f>
        <v>0</v>
      </c>
      <c r="T44" s="188">
        <f>'ごみ処理量内訳'!J44</f>
        <v>274</v>
      </c>
      <c r="U44" s="188">
        <f>'ごみ処理量内訳'!K44</f>
        <v>0</v>
      </c>
      <c r="V44" s="188">
        <f t="shared" si="11"/>
        <v>0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2"/>
        <v>383</v>
      </c>
      <c r="AE44" s="189">
        <f t="shared" si="13"/>
        <v>99.73890339425587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107</v>
      </c>
      <c r="AI44" s="188">
        <f>'資源化量内訳'!AZ44</f>
        <v>0</v>
      </c>
      <c r="AJ44" s="188">
        <f>'資源化量内訳'!BH44</f>
        <v>159</v>
      </c>
      <c r="AK44" s="188" t="s">
        <v>320</v>
      </c>
      <c r="AL44" s="188">
        <f t="shared" si="14"/>
        <v>266</v>
      </c>
      <c r="AM44" s="189">
        <f t="shared" si="15"/>
        <v>69.45169712793734</v>
      </c>
      <c r="AN44" s="188">
        <f>'ごみ処理量内訳'!AC44</f>
        <v>1</v>
      </c>
      <c r="AO44" s="188">
        <f>'ごみ処理量内訳'!AD44</f>
        <v>0</v>
      </c>
      <c r="AP44" s="188">
        <f>'ごみ処理量内訳'!AE44</f>
        <v>2</v>
      </c>
      <c r="AQ44" s="188">
        <f t="shared" si="16"/>
        <v>3</v>
      </c>
    </row>
    <row r="45" spans="1:43" ht="13.5" customHeight="1">
      <c r="A45" s="182" t="s">
        <v>28</v>
      </c>
      <c r="B45" s="182" t="s">
        <v>100</v>
      </c>
      <c r="C45" s="184" t="s">
        <v>101</v>
      </c>
      <c r="D45" s="188">
        <v>2526</v>
      </c>
      <c r="E45" s="188">
        <v>2526</v>
      </c>
      <c r="F45" s="188">
        <f>'ごみ搬入量内訳'!H45</f>
        <v>553</v>
      </c>
      <c r="G45" s="188">
        <f>'ごみ搬入量内訳'!AG45</f>
        <v>93</v>
      </c>
      <c r="H45" s="188">
        <f>'ごみ搬入量内訳'!AH45</f>
        <v>0</v>
      </c>
      <c r="I45" s="188">
        <f t="shared" si="9"/>
        <v>646</v>
      </c>
      <c r="J45" s="188">
        <f t="shared" si="17"/>
        <v>700.6583585505266</v>
      </c>
      <c r="K45" s="188">
        <f>('ごみ搬入量内訳'!E45+'ごみ搬入量内訳'!AH45)/'ごみ処理概要'!D45/365*1000000</f>
        <v>599.7895855703424</v>
      </c>
      <c r="L45" s="188">
        <f>'ごみ搬入量内訳'!F45/'ごみ処理概要'!D45/365*1000000</f>
        <v>100.86877298018416</v>
      </c>
      <c r="M45" s="188">
        <f>'資源化量内訳'!BP45</f>
        <v>0</v>
      </c>
      <c r="N45" s="188">
        <f>'ごみ処理量内訳'!E45</f>
        <v>442</v>
      </c>
      <c r="O45" s="188">
        <f>'ごみ処理量内訳'!L45</f>
        <v>0</v>
      </c>
      <c r="P45" s="188">
        <f t="shared" si="10"/>
        <v>207</v>
      </c>
      <c r="Q45" s="188">
        <f>'ごみ処理量内訳'!G45</f>
        <v>88</v>
      </c>
      <c r="R45" s="188">
        <f>'ごみ処理量内訳'!H45</f>
        <v>119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1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2"/>
        <v>649</v>
      </c>
      <c r="AE45" s="189">
        <f t="shared" si="13"/>
        <v>100</v>
      </c>
      <c r="AF45" s="188">
        <f>'資源化量内訳'!AB45</f>
        <v>0</v>
      </c>
      <c r="AG45" s="188">
        <f>'資源化量内訳'!AJ45</f>
        <v>49</v>
      </c>
      <c r="AH45" s="188">
        <f>'資源化量内訳'!AR45</f>
        <v>119</v>
      </c>
      <c r="AI45" s="188">
        <f>'資源化量内訳'!AZ45</f>
        <v>0</v>
      </c>
      <c r="AJ45" s="188">
        <f>'資源化量内訳'!BH45</f>
        <v>0</v>
      </c>
      <c r="AK45" s="188" t="s">
        <v>320</v>
      </c>
      <c r="AL45" s="188">
        <f t="shared" si="14"/>
        <v>168</v>
      </c>
      <c r="AM45" s="189">
        <f t="shared" si="15"/>
        <v>25.885978428351308</v>
      </c>
      <c r="AN45" s="188">
        <f>'ごみ処理量内訳'!AC45</f>
        <v>0</v>
      </c>
      <c r="AO45" s="188">
        <f>'ごみ処理量内訳'!AD45</f>
        <v>29</v>
      </c>
      <c r="AP45" s="188">
        <f>'ごみ処理量内訳'!AE45</f>
        <v>25</v>
      </c>
      <c r="AQ45" s="188">
        <f t="shared" si="16"/>
        <v>54</v>
      </c>
    </row>
    <row r="46" spans="1:43" ht="13.5" customHeight="1">
      <c r="A46" s="182" t="s">
        <v>28</v>
      </c>
      <c r="B46" s="182" t="s">
        <v>102</v>
      </c>
      <c r="C46" s="184" t="s">
        <v>103</v>
      </c>
      <c r="D46" s="188">
        <v>6216</v>
      </c>
      <c r="E46" s="188">
        <v>6216</v>
      </c>
      <c r="F46" s="188">
        <f>'ごみ搬入量内訳'!H46</f>
        <v>1410</v>
      </c>
      <c r="G46" s="188">
        <f>'ごみ搬入量内訳'!AG46</f>
        <v>104</v>
      </c>
      <c r="H46" s="188">
        <f>'ごみ搬入量内訳'!AH46</f>
        <v>0</v>
      </c>
      <c r="I46" s="188">
        <f t="shared" si="9"/>
        <v>1514</v>
      </c>
      <c r="J46" s="188">
        <f t="shared" si="17"/>
        <v>667.3013522328591</v>
      </c>
      <c r="K46" s="188">
        <f>('ごみ搬入量内訳'!E46+'ごみ搬入量内訳'!AH46)/'ごみ処理概要'!D46/365*1000000</f>
        <v>628.5150120766559</v>
      </c>
      <c r="L46" s="188">
        <f>'ごみ搬入量内訳'!F46/'ごみ処理概要'!D46/365*1000000</f>
        <v>38.78634015620317</v>
      </c>
      <c r="M46" s="188">
        <f>'資源化量内訳'!BP46</f>
        <v>0</v>
      </c>
      <c r="N46" s="188">
        <f>'ごみ処理量内訳'!E46</f>
        <v>970</v>
      </c>
      <c r="O46" s="188">
        <f>'ごみ処理量内訳'!L46</f>
        <v>0</v>
      </c>
      <c r="P46" s="188">
        <f t="shared" si="10"/>
        <v>274</v>
      </c>
      <c r="Q46" s="188">
        <f>'ごみ処理量内訳'!G46</f>
        <v>95</v>
      </c>
      <c r="R46" s="188">
        <f>'ごみ処理量内訳'!H46</f>
        <v>179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1"/>
        <v>265</v>
      </c>
      <c r="W46" s="188">
        <f>'資源化量内訳'!M46</f>
        <v>132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24</v>
      </c>
      <c r="AC46" s="188">
        <f>'資源化量内訳'!S46</f>
        <v>109</v>
      </c>
      <c r="AD46" s="188">
        <f t="shared" si="12"/>
        <v>1509</v>
      </c>
      <c r="AE46" s="189">
        <f t="shared" si="13"/>
        <v>100</v>
      </c>
      <c r="AF46" s="188">
        <f>'資源化量内訳'!AB46</f>
        <v>0</v>
      </c>
      <c r="AG46" s="188">
        <f>'資源化量内訳'!AJ46</f>
        <v>95</v>
      </c>
      <c r="AH46" s="188">
        <f>'資源化量内訳'!AR46</f>
        <v>164</v>
      </c>
      <c r="AI46" s="188">
        <f>'資源化量内訳'!AZ46</f>
        <v>0</v>
      </c>
      <c r="AJ46" s="188">
        <f>'資源化量内訳'!BH46</f>
        <v>0</v>
      </c>
      <c r="AK46" s="188" t="s">
        <v>320</v>
      </c>
      <c r="AL46" s="188">
        <f t="shared" si="14"/>
        <v>259</v>
      </c>
      <c r="AM46" s="189">
        <f t="shared" si="15"/>
        <v>34.72498343273691</v>
      </c>
      <c r="AN46" s="188">
        <f>'ごみ処理量内訳'!AC46</f>
        <v>0</v>
      </c>
      <c r="AO46" s="188">
        <f>'ごみ処理量内訳'!AD46</f>
        <v>0</v>
      </c>
      <c r="AP46" s="188">
        <f>'ごみ処理量内訳'!AE46</f>
        <v>0</v>
      </c>
      <c r="AQ46" s="188">
        <f t="shared" si="16"/>
        <v>0</v>
      </c>
    </row>
    <row r="47" spans="1:43" ht="13.5" customHeight="1">
      <c r="A47" s="182" t="s">
        <v>28</v>
      </c>
      <c r="B47" s="182" t="s">
        <v>20</v>
      </c>
      <c r="C47" s="184" t="s">
        <v>21</v>
      </c>
      <c r="D47" s="188">
        <v>7292</v>
      </c>
      <c r="E47" s="188">
        <v>7292</v>
      </c>
      <c r="F47" s="188">
        <f>'ごみ搬入量内訳'!H47</f>
        <v>1464</v>
      </c>
      <c r="G47" s="188">
        <f>'ごみ搬入量内訳'!AG47</f>
        <v>12</v>
      </c>
      <c r="H47" s="188">
        <f>'ごみ搬入量内訳'!AH47</f>
        <v>10</v>
      </c>
      <c r="I47" s="188">
        <f t="shared" si="9"/>
        <v>1486</v>
      </c>
      <c r="J47" s="188">
        <f t="shared" si="17"/>
        <v>558.3149858354811</v>
      </c>
      <c r="K47" s="188">
        <f>('ごみ搬入量内訳'!E47+'ごみ搬入量内訳'!AH47)/'ごみ処理概要'!D47/365*1000000</f>
        <v>550.0492188850233</v>
      </c>
      <c r="L47" s="188">
        <f>'ごみ搬入量内訳'!F47/'ごみ処理概要'!D47/365*1000000</f>
        <v>8.265766950457998</v>
      </c>
      <c r="M47" s="188">
        <f>'資源化量内訳'!BP47</f>
        <v>0</v>
      </c>
      <c r="N47" s="188">
        <f>'ごみ処理量内訳'!E47</f>
        <v>0</v>
      </c>
      <c r="O47" s="188">
        <f>'ごみ処理量内訳'!L47</f>
        <v>0</v>
      </c>
      <c r="P47" s="188">
        <f t="shared" si="10"/>
        <v>1483</v>
      </c>
      <c r="Q47" s="188">
        <f>'ごみ処理量内訳'!G47</f>
        <v>247</v>
      </c>
      <c r="R47" s="188">
        <f>'ごみ処理量内訳'!H47</f>
        <v>141</v>
      </c>
      <c r="S47" s="188">
        <f>'ごみ処理量内訳'!I47</f>
        <v>0</v>
      </c>
      <c r="T47" s="188">
        <f>'ごみ処理量内訳'!J47</f>
        <v>1095</v>
      </c>
      <c r="U47" s="188">
        <f>'ごみ処理量内訳'!K47</f>
        <v>0</v>
      </c>
      <c r="V47" s="188">
        <f t="shared" si="11"/>
        <v>14</v>
      </c>
      <c r="W47" s="188">
        <f>'資源化量内訳'!M47</f>
        <v>14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2"/>
        <v>1497</v>
      </c>
      <c r="AE47" s="189">
        <f t="shared" si="13"/>
        <v>100</v>
      </c>
      <c r="AF47" s="188">
        <f>'資源化量内訳'!AB47</f>
        <v>0</v>
      </c>
      <c r="AG47" s="188">
        <f>'資源化量内訳'!AJ47</f>
        <v>244</v>
      </c>
      <c r="AH47" s="188">
        <f>'資源化量内訳'!AR47</f>
        <v>55</v>
      </c>
      <c r="AI47" s="188">
        <f>'資源化量内訳'!AZ47</f>
        <v>0</v>
      </c>
      <c r="AJ47" s="188">
        <f>'資源化量内訳'!BH47</f>
        <v>635</v>
      </c>
      <c r="AK47" s="188" t="s">
        <v>320</v>
      </c>
      <c r="AL47" s="188">
        <f t="shared" si="14"/>
        <v>934</v>
      </c>
      <c r="AM47" s="189">
        <f t="shared" si="15"/>
        <v>63.326653306613224</v>
      </c>
      <c r="AN47" s="188">
        <f>'ごみ処理量内訳'!AC47</f>
        <v>0</v>
      </c>
      <c r="AO47" s="188">
        <f>'ごみ処理量内訳'!AD47</f>
        <v>0</v>
      </c>
      <c r="AP47" s="188">
        <f>'ごみ処理量内訳'!AE47</f>
        <v>5</v>
      </c>
      <c r="AQ47" s="188">
        <f t="shared" si="16"/>
        <v>5</v>
      </c>
    </row>
    <row r="48" spans="1:43" ht="13.5" customHeight="1">
      <c r="A48" s="182" t="s">
        <v>28</v>
      </c>
      <c r="B48" s="182" t="s">
        <v>104</v>
      </c>
      <c r="C48" s="184" t="s">
        <v>105</v>
      </c>
      <c r="D48" s="188">
        <v>4294</v>
      </c>
      <c r="E48" s="188">
        <v>4174</v>
      </c>
      <c r="F48" s="188">
        <f>'ごみ搬入量内訳'!H48</f>
        <v>1319</v>
      </c>
      <c r="G48" s="188">
        <f>'ごみ搬入量内訳'!AG48</f>
        <v>37</v>
      </c>
      <c r="H48" s="188">
        <f>'ごみ搬入量内訳'!AH48</f>
        <v>30</v>
      </c>
      <c r="I48" s="188">
        <f t="shared" si="9"/>
        <v>1386</v>
      </c>
      <c r="J48" s="188">
        <f t="shared" si="17"/>
        <v>884.3177163420128</v>
      </c>
      <c r="K48" s="188">
        <f>('ごみ搬入量内訳'!E48+'ごみ搬入量内訳'!AH48)/'ごみ処理概要'!D48/365*1000000</f>
        <v>754.7964346555563</v>
      </c>
      <c r="L48" s="188">
        <f>'ごみ搬入量内訳'!F48/'ごみ処理概要'!D48/365*1000000</f>
        <v>129.52128168645643</v>
      </c>
      <c r="M48" s="188">
        <f>'資源化量内訳'!BP48</f>
        <v>0</v>
      </c>
      <c r="N48" s="188">
        <f>'ごみ処理量内訳'!E48</f>
        <v>1241</v>
      </c>
      <c r="O48" s="188">
        <f>'ごみ処理量内訳'!L48</f>
        <v>0</v>
      </c>
      <c r="P48" s="188">
        <f t="shared" si="10"/>
        <v>0</v>
      </c>
      <c r="Q48" s="188">
        <f>'ごみ処理量内訳'!G48</f>
        <v>0</v>
      </c>
      <c r="R48" s="188">
        <f>'ごみ処理量内訳'!H48</f>
        <v>0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1"/>
        <v>122</v>
      </c>
      <c r="W48" s="188">
        <f>'資源化量内訳'!M48</f>
        <v>74</v>
      </c>
      <c r="X48" s="188">
        <f>'資源化量内訳'!N48</f>
        <v>11</v>
      </c>
      <c r="Y48" s="188">
        <f>'資源化量内訳'!O48</f>
        <v>34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3</v>
      </c>
      <c r="AD48" s="188">
        <f t="shared" si="12"/>
        <v>1363</v>
      </c>
      <c r="AE48" s="189">
        <f t="shared" si="13"/>
        <v>100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0</v>
      </c>
      <c r="AI48" s="188">
        <f>'資源化量内訳'!AZ48</f>
        <v>0</v>
      </c>
      <c r="AJ48" s="188">
        <f>'資源化量内訳'!BH48</f>
        <v>0</v>
      </c>
      <c r="AK48" s="188" t="s">
        <v>320</v>
      </c>
      <c r="AL48" s="188">
        <f t="shared" si="14"/>
        <v>0</v>
      </c>
      <c r="AM48" s="189">
        <f t="shared" si="15"/>
        <v>8.950843727072634</v>
      </c>
      <c r="AN48" s="188">
        <f>'ごみ処理量内訳'!AC48</f>
        <v>0</v>
      </c>
      <c r="AO48" s="188">
        <f>'ごみ処理量内訳'!AD48</f>
        <v>7</v>
      </c>
      <c r="AP48" s="188">
        <f>'ごみ処理量内訳'!AE48</f>
        <v>0</v>
      </c>
      <c r="AQ48" s="188">
        <f t="shared" si="16"/>
        <v>7</v>
      </c>
    </row>
    <row r="49" spans="1:43" ht="13.5" customHeight="1">
      <c r="A49" s="182" t="s">
        <v>28</v>
      </c>
      <c r="B49" s="182" t="s">
        <v>106</v>
      </c>
      <c r="C49" s="184" t="s">
        <v>107</v>
      </c>
      <c r="D49" s="188">
        <v>3277</v>
      </c>
      <c r="E49" s="188">
        <v>3277</v>
      </c>
      <c r="F49" s="188">
        <f>'ごみ搬入量内訳'!H49</f>
        <v>681</v>
      </c>
      <c r="G49" s="188">
        <f>'ごみ搬入量内訳'!AG49</f>
        <v>60</v>
      </c>
      <c r="H49" s="188">
        <f>'ごみ搬入量内訳'!AH49</f>
        <v>32</v>
      </c>
      <c r="I49" s="188">
        <f t="shared" si="9"/>
        <v>773</v>
      </c>
      <c r="J49" s="188">
        <f t="shared" si="17"/>
        <v>646.2643329808002</v>
      </c>
      <c r="K49" s="188">
        <f>('ごみ搬入量内訳'!E49+'ごみ搬入量内訳'!AH49)/'ごみ処理概要'!D49/365*1000000</f>
        <v>641.2480509654254</v>
      </c>
      <c r="L49" s="188">
        <f>'ごみ搬入量内訳'!F49/'ごみ処理概要'!D49/365*1000000</f>
        <v>5.016282015374904</v>
      </c>
      <c r="M49" s="188">
        <f>'資源化量内訳'!BP49</f>
        <v>0</v>
      </c>
      <c r="N49" s="188">
        <f>'ごみ処理量内訳'!E49</f>
        <v>580</v>
      </c>
      <c r="O49" s="188">
        <f>'ごみ処理量内訳'!L49</f>
        <v>0</v>
      </c>
      <c r="P49" s="188">
        <f t="shared" si="10"/>
        <v>0</v>
      </c>
      <c r="Q49" s="188">
        <f>'ごみ処理量内訳'!G49</f>
        <v>0</v>
      </c>
      <c r="R49" s="188">
        <f>'ごみ処理量内訳'!H49</f>
        <v>0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1"/>
        <v>161</v>
      </c>
      <c r="W49" s="188">
        <f>'資源化量内訳'!M49</f>
        <v>62</v>
      </c>
      <c r="X49" s="188">
        <f>'資源化量内訳'!N49</f>
        <v>46</v>
      </c>
      <c r="Y49" s="188">
        <f>'資源化量内訳'!O49</f>
        <v>45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8</v>
      </c>
      <c r="AD49" s="188">
        <f t="shared" si="12"/>
        <v>741</v>
      </c>
      <c r="AE49" s="189">
        <f t="shared" si="13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0</v>
      </c>
      <c r="AI49" s="188">
        <f>'資源化量内訳'!AZ49</f>
        <v>0</v>
      </c>
      <c r="AJ49" s="188">
        <f>'資源化量内訳'!BH49</f>
        <v>0</v>
      </c>
      <c r="AK49" s="188" t="s">
        <v>320</v>
      </c>
      <c r="AL49" s="188">
        <f t="shared" si="14"/>
        <v>0</v>
      </c>
      <c r="AM49" s="189">
        <f t="shared" si="15"/>
        <v>21.727395411605936</v>
      </c>
      <c r="AN49" s="188">
        <f>'ごみ処理量内訳'!AC49</f>
        <v>0</v>
      </c>
      <c r="AO49" s="188">
        <f>'ごみ処理量内訳'!AD49</f>
        <v>65</v>
      </c>
      <c r="AP49" s="188">
        <f>'ごみ処理量内訳'!AE49</f>
        <v>0</v>
      </c>
      <c r="AQ49" s="188">
        <f t="shared" si="16"/>
        <v>65</v>
      </c>
    </row>
    <row r="50" spans="1:43" ht="13.5" customHeight="1">
      <c r="A50" s="182" t="s">
        <v>28</v>
      </c>
      <c r="B50" s="182" t="s">
        <v>108</v>
      </c>
      <c r="C50" s="184" t="s">
        <v>109</v>
      </c>
      <c r="D50" s="188">
        <v>10103</v>
      </c>
      <c r="E50" s="188">
        <v>10103</v>
      </c>
      <c r="F50" s="188">
        <f>'ごみ搬入量内訳'!H50</f>
        <v>2929</v>
      </c>
      <c r="G50" s="188">
        <f>'ごみ搬入量内訳'!AG50</f>
        <v>299</v>
      </c>
      <c r="H50" s="188">
        <f>'ごみ搬入量内訳'!AH50</f>
        <v>0</v>
      </c>
      <c r="I50" s="188">
        <f t="shared" si="9"/>
        <v>3228</v>
      </c>
      <c r="J50" s="188">
        <f t="shared" si="17"/>
        <v>875.3672786734985</v>
      </c>
      <c r="K50" s="188">
        <f>('ごみ搬入量内訳'!E50+'ごみ搬入量内訳'!AH50)/'ごみ処理概要'!D50/365*1000000</f>
        <v>717.5408362360834</v>
      </c>
      <c r="L50" s="188">
        <f>'ごみ搬入量内訳'!F50/'ごみ処理概要'!D50/365*1000000</f>
        <v>157.82644243741518</v>
      </c>
      <c r="M50" s="188">
        <f>'資源化量内訳'!BP50</f>
        <v>0</v>
      </c>
      <c r="N50" s="188">
        <f>'ごみ処理量内訳'!E50</f>
        <v>3054</v>
      </c>
      <c r="O50" s="188">
        <f>'ごみ処理量内訳'!L50</f>
        <v>0</v>
      </c>
      <c r="P50" s="188">
        <f t="shared" si="10"/>
        <v>170</v>
      </c>
      <c r="Q50" s="188">
        <f>'ごみ処理量内訳'!G50</f>
        <v>151</v>
      </c>
      <c r="R50" s="188">
        <f>'ごみ処理量内訳'!H50</f>
        <v>19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1"/>
        <v>151</v>
      </c>
      <c r="W50" s="188">
        <f>'資源化量内訳'!M50</f>
        <v>108</v>
      </c>
      <c r="X50" s="188">
        <f>'資源化量内訳'!N50</f>
        <v>0</v>
      </c>
      <c r="Y50" s="188">
        <f>'資源化量内訳'!O50</f>
        <v>43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3375</v>
      </c>
      <c r="AE50" s="189">
        <f t="shared" si="13"/>
        <v>100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19</v>
      </c>
      <c r="AI50" s="188">
        <f>'資源化量内訳'!AZ50</f>
        <v>0</v>
      </c>
      <c r="AJ50" s="188">
        <f>'資源化量内訳'!BH50</f>
        <v>0</v>
      </c>
      <c r="AK50" s="188" t="s">
        <v>320</v>
      </c>
      <c r="AL50" s="188">
        <f t="shared" si="14"/>
        <v>19</v>
      </c>
      <c r="AM50" s="189">
        <f t="shared" si="15"/>
        <v>5.037037037037037</v>
      </c>
      <c r="AN50" s="188">
        <f>'ごみ処理量内訳'!AC50</f>
        <v>0</v>
      </c>
      <c r="AO50" s="188">
        <f>'ごみ処理量内訳'!AD50</f>
        <v>126</v>
      </c>
      <c r="AP50" s="188">
        <f>'ごみ処理量内訳'!AE50</f>
        <v>6</v>
      </c>
      <c r="AQ50" s="188">
        <f t="shared" si="16"/>
        <v>132</v>
      </c>
    </row>
    <row r="51" spans="1:43" ht="13.5" customHeight="1">
      <c r="A51" s="182" t="s">
        <v>28</v>
      </c>
      <c r="B51" s="182" t="s">
        <v>110</v>
      </c>
      <c r="C51" s="184" t="s">
        <v>111</v>
      </c>
      <c r="D51" s="188">
        <v>7052</v>
      </c>
      <c r="E51" s="188">
        <v>6999</v>
      </c>
      <c r="F51" s="188">
        <f>'ごみ搬入量内訳'!H51</f>
        <v>1608</v>
      </c>
      <c r="G51" s="188">
        <f>'ごみ搬入量内訳'!AG51</f>
        <v>60</v>
      </c>
      <c r="H51" s="188">
        <f>'ごみ搬入量内訳'!AH51</f>
        <v>13</v>
      </c>
      <c r="I51" s="188">
        <f t="shared" si="9"/>
        <v>1681</v>
      </c>
      <c r="J51" s="188">
        <f t="shared" si="17"/>
        <v>653.0742274609748</v>
      </c>
      <c r="K51" s="188">
        <f>('ごみ搬入量内訳'!E51+'ごみ搬入量内訳'!AH51)/'ごみ処理概要'!D51/365*1000000</f>
        <v>609.1733424502133</v>
      </c>
      <c r="L51" s="188">
        <f>'ごみ搬入量内訳'!F51/'ごみ処理概要'!D51/365*1000000</f>
        <v>43.90088501076154</v>
      </c>
      <c r="M51" s="188">
        <f>'資源化量内訳'!BP51</f>
        <v>0</v>
      </c>
      <c r="N51" s="188">
        <f>'ごみ処理量内訳'!E51</f>
        <v>1501</v>
      </c>
      <c r="O51" s="188">
        <f>'ごみ処理量内訳'!L51</f>
        <v>0</v>
      </c>
      <c r="P51" s="188">
        <f t="shared" si="10"/>
        <v>131</v>
      </c>
      <c r="Q51" s="188">
        <f>'ごみ処理量内訳'!G51</f>
        <v>34</v>
      </c>
      <c r="R51" s="188">
        <f>'ごみ処理量内訳'!H51</f>
        <v>97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1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12"/>
        <v>1632</v>
      </c>
      <c r="AE51" s="189">
        <f t="shared" si="13"/>
        <v>100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97</v>
      </c>
      <c r="AI51" s="188">
        <f>'資源化量内訳'!AZ51</f>
        <v>0</v>
      </c>
      <c r="AJ51" s="188">
        <f>'資源化量内訳'!BH51</f>
        <v>0</v>
      </c>
      <c r="AK51" s="188" t="s">
        <v>320</v>
      </c>
      <c r="AL51" s="188">
        <f t="shared" si="14"/>
        <v>97</v>
      </c>
      <c r="AM51" s="189">
        <f t="shared" si="15"/>
        <v>5.943627450980392</v>
      </c>
      <c r="AN51" s="188">
        <f>'ごみ処理量内訳'!AC51</f>
        <v>0</v>
      </c>
      <c r="AO51" s="188">
        <f>'ごみ処理量内訳'!AD51</f>
        <v>99</v>
      </c>
      <c r="AP51" s="188">
        <f>'ごみ処理量内訳'!AE51</f>
        <v>34</v>
      </c>
      <c r="AQ51" s="188">
        <f t="shared" si="16"/>
        <v>133</v>
      </c>
    </row>
    <row r="52" spans="1:43" ht="13.5" customHeight="1">
      <c r="A52" s="182" t="s">
        <v>28</v>
      </c>
      <c r="B52" s="182" t="s">
        <v>112</v>
      </c>
      <c r="C52" s="184" t="s">
        <v>113</v>
      </c>
      <c r="D52" s="188">
        <v>3595</v>
      </c>
      <c r="E52" s="188">
        <v>3595</v>
      </c>
      <c r="F52" s="188">
        <f>'ごみ搬入量内訳'!H52</f>
        <v>648</v>
      </c>
      <c r="G52" s="188">
        <f>'ごみ搬入量内訳'!AG52</f>
        <v>17</v>
      </c>
      <c r="H52" s="188">
        <f>'ごみ搬入量内訳'!AH52</f>
        <v>0</v>
      </c>
      <c r="I52" s="188">
        <f t="shared" si="9"/>
        <v>665</v>
      </c>
      <c r="J52" s="188">
        <f t="shared" si="17"/>
        <v>506.79215805818586</v>
      </c>
      <c r="K52" s="188">
        <f>('ごみ搬入量内訳'!E52+'ごみ搬入量内訳'!AH52)/'ごみ処理概要'!D52/365*1000000</f>
        <v>493.83656905519456</v>
      </c>
      <c r="L52" s="188">
        <f>'ごみ搬入量内訳'!F52/'ごみ処理概要'!D52/365*1000000</f>
        <v>12.955589002991216</v>
      </c>
      <c r="M52" s="188">
        <f>'資源化量内訳'!BP52</f>
        <v>0</v>
      </c>
      <c r="N52" s="188">
        <f>'ごみ処理量内訳'!E52</f>
        <v>497</v>
      </c>
      <c r="O52" s="188">
        <f>'ごみ処理量内訳'!L52</f>
        <v>0</v>
      </c>
      <c r="P52" s="188">
        <f t="shared" si="10"/>
        <v>0</v>
      </c>
      <c r="Q52" s="188">
        <f>'ごみ処理量内訳'!G52</f>
        <v>0</v>
      </c>
      <c r="R52" s="188">
        <f>'ごみ処理量内訳'!H52</f>
        <v>0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1"/>
        <v>130</v>
      </c>
      <c r="W52" s="188">
        <f>'資源化量内訳'!M52</f>
        <v>42</v>
      </c>
      <c r="X52" s="188">
        <f>'資源化量内訳'!N52</f>
        <v>50</v>
      </c>
      <c r="Y52" s="188">
        <f>'資源化量内訳'!O52</f>
        <v>21</v>
      </c>
      <c r="Z52" s="188">
        <f>'資源化量内訳'!P52</f>
        <v>2</v>
      </c>
      <c r="AA52" s="188">
        <f>'資源化量内訳'!Q52</f>
        <v>0</v>
      </c>
      <c r="AB52" s="188">
        <f>'資源化量内訳'!R52</f>
        <v>4</v>
      </c>
      <c r="AC52" s="188">
        <f>'資源化量内訳'!S52</f>
        <v>11</v>
      </c>
      <c r="AD52" s="188">
        <f t="shared" si="12"/>
        <v>627</v>
      </c>
      <c r="AE52" s="189">
        <f t="shared" si="13"/>
        <v>100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0</v>
      </c>
      <c r="AI52" s="188">
        <f>'資源化量内訳'!AZ52</f>
        <v>0</v>
      </c>
      <c r="AJ52" s="188">
        <f>'資源化量内訳'!BH52</f>
        <v>0</v>
      </c>
      <c r="AK52" s="188" t="s">
        <v>320</v>
      </c>
      <c r="AL52" s="188">
        <f t="shared" si="14"/>
        <v>0</v>
      </c>
      <c r="AM52" s="189">
        <f t="shared" si="15"/>
        <v>20.73365231259968</v>
      </c>
      <c r="AN52" s="188">
        <f>'ごみ処理量内訳'!AC52</f>
        <v>0</v>
      </c>
      <c r="AO52" s="188">
        <f>'ごみ処理量内訳'!AD52</f>
        <v>53</v>
      </c>
      <c r="AP52" s="188">
        <f>'ごみ処理量内訳'!AE52</f>
        <v>0</v>
      </c>
      <c r="AQ52" s="188">
        <f t="shared" si="16"/>
        <v>53</v>
      </c>
    </row>
    <row r="53" spans="1:43" ht="13.5" customHeight="1">
      <c r="A53" s="182" t="s">
        <v>28</v>
      </c>
      <c r="B53" s="182" t="s">
        <v>114</v>
      </c>
      <c r="C53" s="184" t="s">
        <v>115</v>
      </c>
      <c r="D53" s="188">
        <v>3766</v>
      </c>
      <c r="E53" s="188">
        <v>3766</v>
      </c>
      <c r="F53" s="188">
        <f>'ごみ搬入量内訳'!H53</f>
        <v>1032</v>
      </c>
      <c r="G53" s="188">
        <f>'ごみ搬入量内訳'!AG53</f>
        <v>19</v>
      </c>
      <c r="H53" s="188">
        <f>'ごみ搬入量内訳'!AH53</f>
        <v>0</v>
      </c>
      <c r="I53" s="188">
        <f t="shared" si="9"/>
        <v>1051</v>
      </c>
      <c r="J53" s="188">
        <f t="shared" si="17"/>
        <v>764.5916236841531</v>
      </c>
      <c r="K53" s="188">
        <f>('ごみ搬入量内訳'!E53+'ごみ搬入量内訳'!AH53)/'ごみ処理概要'!D53/365*1000000</f>
        <v>748.5868513520395</v>
      </c>
      <c r="L53" s="188">
        <f>'ごみ搬入量内訳'!F53/'ごみ処理概要'!D53/365*1000000</f>
        <v>16.004772332113575</v>
      </c>
      <c r="M53" s="188">
        <f>'資源化量内訳'!BP53</f>
        <v>0</v>
      </c>
      <c r="N53" s="188">
        <f>'ごみ処理量内訳'!E53</f>
        <v>913</v>
      </c>
      <c r="O53" s="188">
        <f>'ごみ処理量内訳'!L53</f>
        <v>0</v>
      </c>
      <c r="P53" s="188">
        <f t="shared" si="10"/>
        <v>138</v>
      </c>
      <c r="Q53" s="188">
        <f>'ごみ処理量内訳'!G53</f>
        <v>0</v>
      </c>
      <c r="R53" s="188">
        <f>'ごみ処理量内訳'!H53</f>
        <v>138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1"/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2"/>
        <v>1051</v>
      </c>
      <c r="AE53" s="189">
        <f t="shared" si="13"/>
        <v>100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138</v>
      </c>
      <c r="AI53" s="188">
        <f>'資源化量内訳'!AZ53</f>
        <v>0</v>
      </c>
      <c r="AJ53" s="188">
        <f>'資源化量内訳'!BH53</f>
        <v>0</v>
      </c>
      <c r="AK53" s="188" t="s">
        <v>320</v>
      </c>
      <c r="AL53" s="188">
        <f t="shared" si="14"/>
        <v>138</v>
      </c>
      <c r="AM53" s="189">
        <f t="shared" si="15"/>
        <v>13.13035204567079</v>
      </c>
      <c r="AN53" s="188">
        <f>'ごみ処理量内訳'!AC53</f>
        <v>0</v>
      </c>
      <c r="AO53" s="188">
        <f>'ごみ処理量内訳'!AD53</f>
        <v>74</v>
      </c>
      <c r="AP53" s="188">
        <f>'ごみ処理量内訳'!AE53</f>
        <v>0</v>
      </c>
      <c r="AQ53" s="188">
        <f t="shared" si="16"/>
        <v>74</v>
      </c>
    </row>
    <row r="54" spans="1:43" ht="13.5" customHeight="1">
      <c r="A54" s="182" t="s">
        <v>28</v>
      </c>
      <c r="B54" s="182" t="s">
        <v>116</v>
      </c>
      <c r="C54" s="184" t="s">
        <v>117</v>
      </c>
      <c r="D54" s="188">
        <v>1934</v>
      </c>
      <c r="E54" s="188">
        <v>1934</v>
      </c>
      <c r="F54" s="188">
        <f>'ごみ搬入量内訳'!H54</f>
        <v>489</v>
      </c>
      <c r="G54" s="188">
        <f>'ごみ搬入量内訳'!AG54</f>
        <v>1</v>
      </c>
      <c r="H54" s="188">
        <f>'ごみ搬入量内訳'!AH54</f>
        <v>0</v>
      </c>
      <c r="I54" s="188">
        <f t="shared" si="9"/>
        <v>490</v>
      </c>
      <c r="J54" s="188">
        <f t="shared" si="17"/>
        <v>694.1394795370514</v>
      </c>
      <c r="K54" s="188">
        <f>('ごみ搬入量内訳'!E54+'ごみ搬入量内訳'!AH54)/'ごみ処理概要'!D54/365*1000000</f>
        <v>694.1394795370514</v>
      </c>
      <c r="L54" s="188">
        <f>'ごみ搬入量内訳'!F54/'ごみ処理概要'!D54/365*1000000</f>
        <v>0</v>
      </c>
      <c r="M54" s="188">
        <f>'資源化量内訳'!BP54</f>
        <v>0</v>
      </c>
      <c r="N54" s="188">
        <f>'ごみ処理量内訳'!E54</f>
        <v>445</v>
      </c>
      <c r="O54" s="188">
        <f>'ごみ処理量内訳'!L54</f>
        <v>0</v>
      </c>
      <c r="P54" s="188">
        <f t="shared" si="10"/>
        <v>45</v>
      </c>
      <c r="Q54" s="188">
        <f>'ごみ処理量内訳'!G54</f>
        <v>0</v>
      </c>
      <c r="R54" s="188">
        <f>'ごみ処理量内訳'!H54</f>
        <v>44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1</v>
      </c>
      <c r="V54" s="188">
        <f t="shared" si="11"/>
        <v>0</v>
      </c>
      <c r="W54" s="188">
        <f>'資源化量内訳'!M54</f>
        <v>0</v>
      </c>
      <c r="X54" s="188">
        <f>'資源化量内訳'!N54</f>
        <v>0</v>
      </c>
      <c r="Y54" s="188">
        <f>'資源化量内訳'!O54</f>
        <v>0</v>
      </c>
      <c r="Z54" s="188">
        <f>'資源化量内訳'!P54</f>
        <v>0</v>
      </c>
      <c r="AA54" s="188">
        <f>'資源化量内訳'!Q54</f>
        <v>0</v>
      </c>
      <c r="AB54" s="188">
        <f>'資源化量内訳'!R54</f>
        <v>0</v>
      </c>
      <c r="AC54" s="188">
        <f>'資源化量内訳'!S54</f>
        <v>0</v>
      </c>
      <c r="AD54" s="188">
        <f t="shared" si="12"/>
        <v>490</v>
      </c>
      <c r="AE54" s="189">
        <f t="shared" si="13"/>
        <v>100</v>
      </c>
      <c r="AF54" s="188">
        <f>'資源化量内訳'!AB54</f>
        <v>0</v>
      </c>
      <c r="AG54" s="188">
        <f>'資源化量内訳'!AJ54</f>
        <v>0</v>
      </c>
      <c r="AH54" s="188">
        <f>'資源化量内訳'!AR54</f>
        <v>44</v>
      </c>
      <c r="AI54" s="188">
        <f>'資源化量内訳'!AZ54</f>
        <v>0</v>
      </c>
      <c r="AJ54" s="188">
        <f>'資源化量内訳'!BH54</f>
        <v>0</v>
      </c>
      <c r="AK54" s="188" t="s">
        <v>320</v>
      </c>
      <c r="AL54" s="188">
        <f t="shared" si="14"/>
        <v>44</v>
      </c>
      <c r="AM54" s="189">
        <f t="shared" si="15"/>
        <v>8.979591836734693</v>
      </c>
      <c r="AN54" s="188">
        <f>'ごみ処理量内訳'!AC54</f>
        <v>0</v>
      </c>
      <c r="AO54" s="188">
        <f>'ごみ処理量内訳'!AD54</f>
        <v>18</v>
      </c>
      <c r="AP54" s="188">
        <f>'ごみ処理量内訳'!AE54</f>
        <v>1</v>
      </c>
      <c r="AQ54" s="188">
        <f t="shared" si="16"/>
        <v>19</v>
      </c>
    </row>
    <row r="55" spans="1:43" ht="13.5">
      <c r="A55" s="201" t="s">
        <v>22</v>
      </c>
      <c r="B55" s="202"/>
      <c r="C55" s="202"/>
      <c r="D55" s="188">
        <f>SUM(D7:D54)</f>
        <v>810503</v>
      </c>
      <c r="E55" s="188">
        <f>SUM(E7:E54)</f>
        <v>809336</v>
      </c>
      <c r="F55" s="188">
        <f>'ごみ搬入量内訳'!H55</f>
        <v>272389</v>
      </c>
      <c r="G55" s="188">
        <f>'ごみ搬入量内訳'!AG55</f>
        <v>38136</v>
      </c>
      <c r="H55" s="188">
        <f>'ごみ搬入量内訳'!AH55</f>
        <v>2241</v>
      </c>
      <c r="I55" s="188">
        <f>SUM(F55:H55)</f>
        <v>312766</v>
      </c>
      <c r="J55" s="188">
        <f t="shared" si="17"/>
        <v>1057.236247965685</v>
      </c>
      <c r="K55" s="188">
        <f>('ごみ搬入量内訳'!E55+'ごみ搬入量内訳'!AH55)/'ごみ処理概要'!D55/365*1000000</f>
        <v>766.6472092190882</v>
      </c>
      <c r="L55" s="188">
        <f>'ごみ搬入量内訳'!F55/'ごみ処理概要'!D55/365*1000000</f>
        <v>290.5890387465967</v>
      </c>
      <c r="M55" s="188">
        <f>'資源化量内訳'!BP55</f>
        <v>482</v>
      </c>
      <c r="N55" s="188">
        <f>'ごみ処理量内訳'!E55</f>
        <v>221520</v>
      </c>
      <c r="O55" s="188">
        <f>'ごみ処理量内訳'!L55</f>
        <v>12230</v>
      </c>
      <c r="P55" s="188">
        <f>SUM(Q55:U55)</f>
        <v>56395</v>
      </c>
      <c r="Q55" s="188">
        <f>'ごみ処理量内訳'!G55</f>
        <v>11454</v>
      </c>
      <c r="R55" s="188">
        <f>'ごみ処理量内訳'!H55</f>
        <v>33885</v>
      </c>
      <c r="S55" s="188">
        <f>'ごみ処理量内訳'!I55</f>
        <v>289</v>
      </c>
      <c r="T55" s="188">
        <f>'ごみ処理量内訳'!J55</f>
        <v>10716</v>
      </c>
      <c r="U55" s="188">
        <f>'ごみ処理量内訳'!K55</f>
        <v>51</v>
      </c>
      <c r="V55" s="188">
        <f>SUM(W55:AC55)</f>
        <v>19077</v>
      </c>
      <c r="W55" s="188">
        <f>'資源化量内訳'!M55</f>
        <v>16326</v>
      </c>
      <c r="X55" s="188">
        <f>'資源化量内訳'!N55</f>
        <v>294</v>
      </c>
      <c r="Y55" s="188">
        <f>'資源化量内訳'!O55</f>
        <v>462</v>
      </c>
      <c r="Z55" s="188">
        <f>'資源化量内訳'!P55</f>
        <v>45</v>
      </c>
      <c r="AA55" s="188">
        <f>'資源化量内訳'!Q55</f>
        <v>444</v>
      </c>
      <c r="AB55" s="188">
        <f>'資源化量内訳'!R55</f>
        <v>1366</v>
      </c>
      <c r="AC55" s="188">
        <f>'資源化量内訳'!S55</f>
        <v>140</v>
      </c>
      <c r="AD55" s="188">
        <f>N55+O55+P55+V55</f>
        <v>309222</v>
      </c>
      <c r="AE55" s="189">
        <f t="shared" si="13"/>
        <v>96.04491271643026</v>
      </c>
      <c r="AF55" s="188">
        <f>'資源化量内訳'!AB55</f>
        <v>3495</v>
      </c>
      <c r="AG55" s="188">
        <f>'資源化量内訳'!AJ55</f>
        <v>2588</v>
      </c>
      <c r="AH55" s="188">
        <f>'資源化量内訳'!AR55</f>
        <v>31011</v>
      </c>
      <c r="AI55" s="188">
        <f>'資源化量内訳'!AZ55</f>
        <v>267</v>
      </c>
      <c r="AJ55" s="188">
        <f>'資源化量内訳'!BH55</f>
        <v>10092</v>
      </c>
      <c r="AK55" s="188" t="s">
        <v>320</v>
      </c>
      <c r="AL55" s="188">
        <f>SUM(AF55:AJ55)</f>
        <v>47453</v>
      </c>
      <c r="AM55" s="189">
        <f>(V55+AL55+M55)/(M55+AD55)*100</f>
        <v>21.63743445354274</v>
      </c>
      <c r="AN55" s="188">
        <f>'ごみ処理量内訳'!AC55</f>
        <v>12230</v>
      </c>
      <c r="AO55" s="188">
        <f>'ごみ処理量内訳'!AD55</f>
        <v>21668</v>
      </c>
      <c r="AP55" s="188">
        <f>'ごみ処理量内訳'!AE55</f>
        <v>3845</v>
      </c>
      <c r="AQ55" s="188">
        <f>SUM(AN55:AP55)</f>
        <v>37743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199</v>
      </c>
      <c r="B2" s="200" t="s">
        <v>243</v>
      </c>
      <c r="C2" s="203" t="s">
        <v>246</v>
      </c>
      <c r="D2" s="208" t="s">
        <v>241</v>
      </c>
      <c r="E2" s="209"/>
      <c r="F2" s="221"/>
      <c r="G2" s="26" t="s">
        <v>242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200</v>
      </c>
    </row>
    <row r="3" spans="1:34" s="27" customFormat="1" ht="22.5" customHeight="1">
      <c r="A3" s="195"/>
      <c r="B3" s="195"/>
      <c r="C3" s="193"/>
      <c r="D3" s="35"/>
      <c r="E3" s="44"/>
      <c r="F3" s="45" t="s">
        <v>201</v>
      </c>
      <c r="G3" s="10" t="s">
        <v>214</v>
      </c>
      <c r="H3" s="14" t="s">
        <v>253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254</v>
      </c>
      <c r="AH3" s="193"/>
    </row>
    <row r="4" spans="1:34" s="27" customFormat="1" ht="22.5" customHeight="1">
      <c r="A4" s="195"/>
      <c r="B4" s="195"/>
      <c r="C4" s="193"/>
      <c r="D4" s="10" t="s">
        <v>214</v>
      </c>
      <c r="E4" s="203" t="s">
        <v>255</v>
      </c>
      <c r="F4" s="203" t="s">
        <v>256</v>
      </c>
      <c r="G4" s="13"/>
      <c r="H4" s="10" t="s">
        <v>214</v>
      </c>
      <c r="I4" s="205" t="s">
        <v>257</v>
      </c>
      <c r="J4" s="185"/>
      <c r="K4" s="185"/>
      <c r="L4" s="186"/>
      <c r="M4" s="205" t="s">
        <v>202</v>
      </c>
      <c r="N4" s="185"/>
      <c r="O4" s="185"/>
      <c r="P4" s="186"/>
      <c r="Q4" s="205" t="s">
        <v>203</v>
      </c>
      <c r="R4" s="185"/>
      <c r="S4" s="185"/>
      <c r="T4" s="186"/>
      <c r="U4" s="205" t="s">
        <v>204</v>
      </c>
      <c r="V4" s="185"/>
      <c r="W4" s="185"/>
      <c r="X4" s="186"/>
      <c r="Y4" s="205" t="s">
        <v>205</v>
      </c>
      <c r="Z4" s="185"/>
      <c r="AA4" s="185"/>
      <c r="AB4" s="186"/>
      <c r="AC4" s="205" t="s">
        <v>206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214</v>
      </c>
      <c r="J5" s="6" t="s">
        <v>258</v>
      </c>
      <c r="K5" s="6" t="s">
        <v>259</v>
      </c>
      <c r="L5" s="6" t="s">
        <v>260</v>
      </c>
      <c r="M5" s="10" t="s">
        <v>214</v>
      </c>
      <c r="N5" s="6" t="s">
        <v>258</v>
      </c>
      <c r="O5" s="6" t="s">
        <v>259</v>
      </c>
      <c r="P5" s="6" t="s">
        <v>260</v>
      </c>
      <c r="Q5" s="10" t="s">
        <v>214</v>
      </c>
      <c r="R5" s="6" t="s">
        <v>258</v>
      </c>
      <c r="S5" s="6" t="s">
        <v>259</v>
      </c>
      <c r="T5" s="6" t="s">
        <v>260</v>
      </c>
      <c r="U5" s="10" t="s">
        <v>214</v>
      </c>
      <c r="V5" s="6" t="s">
        <v>258</v>
      </c>
      <c r="W5" s="6" t="s">
        <v>259</v>
      </c>
      <c r="X5" s="6" t="s">
        <v>260</v>
      </c>
      <c r="Y5" s="10" t="s">
        <v>214</v>
      </c>
      <c r="Z5" s="6" t="s">
        <v>258</v>
      </c>
      <c r="AA5" s="6" t="s">
        <v>259</v>
      </c>
      <c r="AB5" s="6" t="s">
        <v>260</v>
      </c>
      <c r="AC5" s="10" t="s">
        <v>214</v>
      </c>
      <c r="AD5" s="6" t="s">
        <v>258</v>
      </c>
      <c r="AE5" s="6" t="s">
        <v>259</v>
      </c>
      <c r="AF5" s="6" t="s">
        <v>260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252</v>
      </c>
      <c r="E6" s="22" t="s">
        <v>207</v>
      </c>
      <c r="F6" s="22" t="s">
        <v>207</v>
      </c>
      <c r="G6" s="22" t="s">
        <v>207</v>
      </c>
      <c r="H6" s="21" t="s">
        <v>207</v>
      </c>
      <c r="I6" s="21" t="s">
        <v>207</v>
      </c>
      <c r="J6" s="23" t="s">
        <v>207</v>
      </c>
      <c r="K6" s="23" t="s">
        <v>207</v>
      </c>
      <c r="L6" s="23" t="s">
        <v>207</v>
      </c>
      <c r="M6" s="21" t="s">
        <v>207</v>
      </c>
      <c r="N6" s="23" t="s">
        <v>207</v>
      </c>
      <c r="O6" s="23" t="s">
        <v>207</v>
      </c>
      <c r="P6" s="23" t="s">
        <v>207</v>
      </c>
      <c r="Q6" s="21" t="s">
        <v>207</v>
      </c>
      <c r="R6" s="23" t="s">
        <v>207</v>
      </c>
      <c r="S6" s="23" t="s">
        <v>207</v>
      </c>
      <c r="T6" s="23" t="s">
        <v>207</v>
      </c>
      <c r="U6" s="21" t="s">
        <v>207</v>
      </c>
      <c r="V6" s="23" t="s">
        <v>207</v>
      </c>
      <c r="W6" s="23" t="s">
        <v>207</v>
      </c>
      <c r="X6" s="23" t="s">
        <v>207</v>
      </c>
      <c r="Y6" s="21" t="s">
        <v>207</v>
      </c>
      <c r="Z6" s="23" t="s">
        <v>207</v>
      </c>
      <c r="AA6" s="23" t="s">
        <v>207</v>
      </c>
      <c r="AB6" s="23" t="s">
        <v>207</v>
      </c>
      <c r="AC6" s="21" t="s">
        <v>207</v>
      </c>
      <c r="AD6" s="23" t="s">
        <v>207</v>
      </c>
      <c r="AE6" s="23" t="s">
        <v>207</v>
      </c>
      <c r="AF6" s="23" t="s">
        <v>207</v>
      </c>
      <c r="AG6" s="22" t="s">
        <v>207</v>
      </c>
      <c r="AH6" s="22" t="s">
        <v>207</v>
      </c>
    </row>
    <row r="7" spans="1:34" ht="13.5">
      <c r="A7" s="182" t="s">
        <v>28</v>
      </c>
      <c r="B7" s="182" t="s">
        <v>29</v>
      </c>
      <c r="C7" s="184" t="s">
        <v>30</v>
      </c>
      <c r="D7" s="188">
        <f aca="true" t="shared" si="0" ref="D7:D38">E7+F7</f>
        <v>150019</v>
      </c>
      <c r="E7" s="188">
        <v>96743</v>
      </c>
      <c r="F7" s="188">
        <v>53276</v>
      </c>
      <c r="G7" s="188">
        <f aca="true" t="shared" si="1" ref="G7:G33">H7+AG7</f>
        <v>150019</v>
      </c>
      <c r="H7" s="188">
        <f aca="true" t="shared" si="2" ref="H7:H33">I7+M7+Q7+U7+Y7+AC7</f>
        <v>133891</v>
      </c>
      <c r="I7" s="188">
        <f aca="true" t="shared" si="3" ref="I7:I33">SUM(J7:L7)</f>
        <v>0</v>
      </c>
      <c r="J7" s="188">
        <v>0</v>
      </c>
      <c r="K7" s="188">
        <v>0</v>
      </c>
      <c r="L7" s="188">
        <v>0</v>
      </c>
      <c r="M7" s="188">
        <f aca="true" t="shared" si="4" ref="M7:M33">SUM(N7:P7)</f>
        <v>100379</v>
      </c>
      <c r="N7" s="188">
        <v>61592</v>
      </c>
      <c r="O7" s="188">
        <v>148</v>
      </c>
      <c r="P7" s="188">
        <v>38639</v>
      </c>
      <c r="Q7" s="188">
        <f aca="true" t="shared" si="5" ref="Q7:Q33">SUM(R7:T7)</f>
        <v>5186</v>
      </c>
      <c r="R7" s="188">
        <v>5181</v>
      </c>
      <c r="S7" s="188">
        <v>5</v>
      </c>
      <c r="T7" s="188">
        <v>0</v>
      </c>
      <c r="U7" s="188">
        <f aca="true" t="shared" si="6" ref="U7:U33">SUM(V7:X7)</f>
        <v>23194</v>
      </c>
      <c r="V7" s="188">
        <v>6486</v>
      </c>
      <c r="W7" s="188">
        <v>16708</v>
      </c>
      <c r="X7" s="188">
        <v>0</v>
      </c>
      <c r="Y7" s="188">
        <f aca="true" t="shared" si="7" ref="Y7:Y33">SUM(Z7:AB7)</f>
        <v>136</v>
      </c>
      <c r="Z7" s="188">
        <v>0</v>
      </c>
      <c r="AA7" s="188">
        <v>136</v>
      </c>
      <c r="AB7" s="188">
        <v>0</v>
      </c>
      <c r="AC7" s="188">
        <f aca="true" t="shared" si="8" ref="AC7:AC33">SUM(AD7:AF7)</f>
        <v>4996</v>
      </c>
      <c r="AD7" s="188">
        <v>4797</v>
      </c>
      <c r="AE7" s="188">
        <v>199</v>
      </c>
      <c r="AF7" s="188">
        <v>0</v>
      </c>
      <c r="AG7" s="188">
        <v>16128</v>
      </c>
      <c r="AH7" s="188">
        <v>0</v>
      </c>
    </row>
    <row r="8" spans="1:34" ht="13.5">
      <c r="A8" s="182" t="s">
        <v>28</v>
      </c>
      <c r="B8" s="182" t="s">
        <v>31</v>
      </c>
      <c r="C8" s="184" t="s">
        <v>32</v>
      </c>
      <c r="D8" s="188">
        <f t="shared" si="0"/>
        <v>7672</v>
      </c>
      <c r="E8" s="188">
        <v>5504</v>
      </c>
      <c r="F8" s="188">
        <v>2168</v>
      </c>
      <c r="G8" s="188">
        <f t="shared" si="1"/>
        <v>7672</v>
      </c>
      <c r="H8" s="188">
        <f t="shared" si="2"/>
        <v>5504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3411</v>
      </c>
      <c r="N8" s="188">
        <v>0</v>
      </c>
      <c r="O8" s="188">
        <v>3411</v>
      </c>
      <c r="P8" s="188">
        <v>0</v>
      </c>
      <c r="Q8" s="188">
        <f t="shared" si="5"/>
        <v>400</v>
      </c>
      <c r="R8" s="188">
        <v>0</v>
      </c>
      <c r="S8" s="188">
        <v>400</v>
      </c>
      <c r="T8" s="188">
        <v>0</v>
      </c>
      <c r="U8" s="188">
        <f t="shared" si="6"/>
        <v>1226</v>
      </c>
      <c r="V8" s="188">
        <v>0</v>
      </c>
      <c r="W8" s="188">
        <v>1226</v>
      </c>
      <c r="X8" s="188">
        <v>0</v>
      </c>
      <c r="Y8" s="188">
        <f t="shared" si="7"/>
        <v>445</v>
      </c>
      <c r="Z8" s="188">
        <v>0</v>
      </c>
      <c r="AA8" s="188">
        <v>445</v>
      </c>
      <c r="AB8" s="188">
        <v>0</v>
      </c>
      <c r="AC8" s="188">
        <f t="shared" si="8"/>
        <v>22</v>
      </c>
      <c r="AD8" s="188">
        <v>0</v>
      </c>
      <c r="AE8" s="188">
        <v>22</v>
      </c>
      <c r="AF8" s="188">
        <v>0</v>
      </c>
      <c r="AG8" s="188">
        <v>2168</v>
      </c>
      <c r="AH8" s="188">
        <v>11</v>
      </c>
    </row>
    <row r="9" spans="1:34" ht="13.5">
      <c r="A9" s="182" t="s">
        <v>28</v>
      </c>
      <c r="B9" s="182" t="s">
        <v>33</v>
      </c>
      <c r="C9" s="184" t="s">
        <v>34</v>
      </c>
      <c r="D9" s="188">
        <f t="shared" si="0"/>
        <v>7404</v>
      </c>
      <c r="E9" s="188">
        <v>5286</v>
      </c>
      <c r="F9" s="188">
        <v>2118</v>
      </c>
      <c r="G9" s="188">
        <f t="shared" si="1"/>
        <v>7404</v>
      </c>
      <c r="H9" s="188">
        <f t="shared" si="2"/>
        <v>5768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3233</v>
      </c>
      <c r="N9" s="188">
        <v>3151</v>
      </c>
      <c r="O9" s="188">
        <v>0</v>
      </c>
      <c r="P9" s="188">
        <v>82</v>
      </c>
      <c r="Q9" s="188">
        <f t="shared" si="5"/>
        <v>849</v>
      </c>
      <c r="R9" s="188">
        <v>449</v>
      </c>
      <c r="S9" s="188">
        <v>0</v>
      </c>
      <c r="T9" s="188">
        <v>400</v>
      </c>
      <c r="U9" s="188">
        <f t="shared" si="6"/>
        <v>1686</v>
      </c>
      <c r="V9" s="188">
        <v>1686</v>
      </c>
      <c r="W9" s="188">
        <v>0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1636</v>
      </c>
      <c r="AH9" s="188">
        <v>0</v>
      </c>
    </row>
    <row r="10" spans="1:34" ht="13.5">
      <c r="A10" s="182" t="s">
        <v>28</v>
      </c>
      <c r="B10" s="182" t="s">
        <v>35</v>
      </c>
      <c r="C10" s="184" t="s">
        <v>36</v>
      </c>
      <c r="D10" s="188">
        <f t="shared" si="0"/>
        <v>16701</v>
      </c>
      <c r="E10" s="188">
        <v>13011</v>
      </c>
      <c r="F10" s="188">
        <v>3690</v>
      </c>
      <c r="G10" s="188">
        <f t="shared" si="1"/>
        <v>16701</v>
      </c>
      <c r="H10" s="188">
        <f t="shared" si="2"/>
        <v>16141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11708</v>
      </c>
      <c r="N10" s="188">
        <v>0</v>
      </c>
      <c r="O10" s="188">
        <v>8845</v>
      </c>
      <c r="P10" s="188">
        <v>2863</v>
      </c>
      <c r="Q10" s="188">
        <f t="shared" si="5"/>
        <v>669</v>
      </c>
      <c r="R10" s="188">
        <v>0</v>
      </c>
      <c r="S10" s="188">
        <v>446</v>
      </c>
      <c r="T10" s="188">
        <v>223</v>
      </c>
      <c r="U10" s="188">
        <f t="shared" si="6"/>
        <v>3664</v>
      </c>
      <c r="V10" s="188">
        <v>0</v>
      </c>
      <c r="W10" s="188">
        <v>3620</v>
      </c>
      <c r="X10" s="188">
        <v>44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100</v>
      </c>
      <c r="AD10" s="188">
        <v>0</v>
      </c>
      <c r="AE10" s="188">
        <v>0</v>
      </c>
      <c r="AF10" s="188">
        <v>100</v>
      </c>
      <c r="AG10" s="188">
        <v>560</v>
      </c>
      <c r="AH10" s="188">
        <v>349</v>
      </c>
    </row>
    <row r="11" spans="1:34" ht="13.5">
      <c r="A11" s="182" t="s">
        <v>28</v>
      </c>
      <c r="B11" s="182" t="s">
        <v>37</v>
      </c>
      <c r="C11" s="184" t="s">
        <v>38</v>
      </c>
      <c r="D11" s="188">
        <f t="shared" si="0"/>
        <v>11165</v>
      </c>
      <c r="E11" s="188">
        <v>8610</v>
      </c>
      <c r="F11" s="188">
        <v>2555</v>
      </c>
      <c r="G11" s="188">
        <f t="shared" si="1"/>
        <v>11165</v>
      </c>
      <c r="H11" s="188">
        <f t="shared" si="2"/>
        <v>7312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5269</v>
      </c>
      <c r="N11" s="188">
        <v>0</v>
      </c>
      <c r="O11" s="188">
        <v>5269</v>
      </c>
      <c r="P11" s="188">
        <v>0</v>
      </c>
      <c r="Q11" s="188">
        <f t="shared" si="5"/>
        <v>587</v>
      </c>
      <c r="R11" s="188">
        <v>0</v>
      </c>
      <c r="S11" s="188">
        <v>587</v>
      </c>
      <c r="T11" s="188">
        <v>0</v>
      </c>
      <c r="U11" s="188">
        <f t="shared" si="6"/>
        <v>1456</v>
      </c>
      <c r="V11" s="188">
        <v>0</v>
      </c>
      <c r="W11" s="188">
        <v>1456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3853</v>
      </c>
      <c r="AH11" s="188">
        <v>0</v>
      </c>
    </row>
    <row r="12" spans="1:34" ht="13.5">
      <c r="A12" s="182" t="s">
        <v>28</v>
      </c>
      <c r="B12" s="182" t="s">
        <v>39</v>
      </c>
      <c r="C12" s="184" t="s">
        <v>40</v>
      </c>
      <c r="D12" s="188">
        <f t="shared" si="0"/>
        <v>9413</v>
      </c>
      <c r="E12" s="188">
        <v>7712</v>
      </c>
      <c r="F12" s="188">
        <v>1701</v>
      </c>
      <c r="G12" s="188">
        <f t="shared" si="1"/>
        <v>9413</v>
      </c>
      <c r="H12" s="188">
        <f t="shared" si="2"/>
        <v>8594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6271</v>
      </c>
      <c r="N12" s="188">
        <v>0</v>
      </c>
      <c r="O12" s="188">
        <v>5002</v>
      </c>
      <c r="P12" s="188">
        <v>1269</v>
      </c>
      <c r="Q12" s="188">
        <f t="shared" si="5"/>
        <v>1234</v>
      </c>
      <c r="R12" s="188">
        <v>0</v>
      </c>
      <c r="S12" s="188">
        <v>918</v>
      </c>
      <c r="T12" s="188">
        <v>316</v>
      </c>
      <c r="U12" s="188">
        <f t="shared" si="6"/>
        <v>1089</v>
      </c>
      <c r="V12" s="188">
        <v>343</v>
      </c>
      <c r="W12" s="188">
        <v>738</v>
      </c>
      <c r="X12" s="188">
        <v>8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0</v>
      </c>
      <c r="AD12" s="188">
        <v>0</v>
      </c>
      <c r="AE12" s="188">
        <v>0</v>
      </c>
      <c r="AF12" s="188">
        <v>0</v>
      </c>
      <c r="AG12" s="188">
        <v>819</v>
      </c>
      <c r="AH12" s="188">
        <v>0</v>
      </c>
    </row>
    <row r="13" spans="1:34" ht="13.5">
      <c r="A13" s="182" t="s">
        <v>28</v>
      </c>
      <c r="B13" s="182" t="s">
        <v>41</v>
      </c>
      <c r="C13" s="184" t="s">
        <v>42</v>
      </c>
      <c r="D13" s="188">
        <f t="shared" si="0"/>
        <v>14366</v>
      </c>
      <c r="E13" s="188">
        <v>10558</v>
      </c>
      <c r="F13" s="188">
        <v>3808</v>
      </c>
      <c r="G13" s="188">
        <f t="shared" si="1"/>
        <v>14366</v>
      </c>
      <c r="H13" s="188">
        <f t="shared" si="2"/>
        <v>13024</v>
      </c>
      <c r="I13" s="188">
        <f t="shared" si="3"/>
        <v>10110</v>
      </c>
      <c r="J13" s="188">
        <v>2983</v>
      </c>
      <c r="K13" s="188">
        <v>5849</v>
      </c>
      <c r="L13" s="188">
        <v>1278</v>
      </c>
      <c r="M13" s="188">
        <f t="shared" si="4"/>
        <v>1933</v>
      </c>
      <c r="N13" s="188">
        <v>0</v>
      </c>
      <c r="O13" s="188">
        <v>0</v>
      </c>
      <c r="P13" s="188">
        <v>1933</v>
      </c>
      <c r="Q13" s="188">
        <f t="shared" si="5"/>
        <v>0</v>
      </c>
      <c r="R13" s="188">
        <v>0</v>
      </c>
      <c r="S13" s="188">
        <v>0</v>
      </c>
      <c r="T13" s="188">
        <v>0</v>
      </c>
      <c r="U13" s="188">
        <f t="shared" si="6"/>
        <v>605</v>
      </c>
      <c r="V13" s="188">
        <v>605</v>
      </c>
      <c r="W13" s="188">
        <v>0</v>
      </c>
      <c r="X13" s="188">
        <v>0</v>
      </c>
      <c r="Y13" s="188">
        <f t="shared" si="7"/>
        <v>11</v>
      </c>
      <c r="Z13" s="188">
        <v>11</v>
      </c>
      <c r="AA13" s="188">
        <v>0</v>
      </c>
      <c r="AB13" s="188">
        <v>0</v>
      </c>
      <c r="AC13" s="188">
        <f t="shared" si="8"/>
        <v>365</v>
      </c>
      <c r="AD13" s="188">
        <v>309</v>
      </c>
      <c r="AE13" s="188">
        <v>0</v>
      </c>
      <c r="AF13" s="188">
        <v>56</v>
      </c>
      <c r="AG13" s="188">
        <v>1342</v>
      </c>
      <c r="AH13" s="188">
        <v>0</v>
      </c>
    </row>
    <row r="14" spans="1:34" ht="13.5">
      <c r="A14" s="182" t="s">
        <v>28</v>
      </c>
      <c r="B14" s="182" t="s">
        <v>43</v>
      </c>
      <c r="C14" s="184" t="s">
        <v>44</v>
      </c>
      <c r="D14" s="188">
        <f t="shared" si="0"/>
        <v>8477</v>
      </c>
      <c r="E14" s="188">
        <v>6372</v>
      </c>
      <c r="F14" s="188">
        <v>2105</v>
      </c>
      <c r="G14" s="188">
        <f t="shared" si="1"/>
        <v>8477</v>
      </c>
      <c r="H14" s="188">
        <f t="shared" si="2"/>
        <v>7588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6837</v>
      </c>
      <c r="N14" s="188">
        <v>0</v>
      </c>
      <c r="O14" s="188">
        <v>5003</v>
      </c>
      <c r="P14" s="188">
        <v>1834</v>
      </c>
      <c r="Q14" s="188">
        <f t="shared" si="5"/>
        <v>0</v>
      </c>
      <c r="R14" s="188">
        <v>0</v>
      </c>
      <c r="S14" s="188">
        <v>0</v>
      </c>
      <c r="T14" s="188">
        <v>0</v>
      </c>
      <c r="U14" s="188">
        <f t="shared" si="6"/>
        <v>615</v>
      </c>
      <c r="V14" s="188">
        <v>0</v>
      </c>
      <c r="W14" s="188">
        <v>612</v>
      </c>
      <c r="X14" s="188">
        <v>3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136</v>
      </c>
      <c r="AD14" s="188">
        <v>0</v>
      </c>
      <c r="AE14" s="188">
        <v>98</v>
      </c>
      <c r="AF14" s="188">
        <v>38</v>
      </c>
      <c r="AG14" s="188">
        <v>889</v>
      </c>
      <c r="AH14" s="188">
        <v>970</v>
      </c>
    </row>
    <row r="15" spans="1:34" ht="13.5">
      <c r="A15" s="182" t="s">
        <v>28</v>
      </c>
      <c r="B15" s="182" t="s">
        <v>45</v>
      </c>
      <c r="C15" s="184" t="s">
        <v>46</v>
      </c>
      <c r="D15" s="188">
        <f t="shared" si="0"/>
        <v>7920</v>
      </c>
      <c r="E15" s="188">
        <v>5697</v>
      </c>
      <c r="F15" s="188">
        <v>2223</v>
      </c>
      <c r="G15" s="188">
        <f t="shared" si="1"/>
        <v>7920</v>
      </c>
      <c r="H15" s="188">
        <f t="shared" si="2"/>
        <v>7298</v>
      </c>
      <c r="I15" s="188">
        <f t="shared" si="3"/>
        <v>2883</v>
      </c>
      <c r="J15" s="188">
        <v>0</v>
      </c>
      <c r="K15" s="188">
        <v>2149</v>
      </c>
      <c r="L15" s="188">
        <v>734</v>
      </c>
      <c r="M15" s="188">
        <f t="shared" si="4"/>
        <v>3472</v>
      </c>
      <c r="N15" s="188">
        <v>0</v>
      </c>
      <c r="O15" s="188">
        <v>2373</v>
      </c>
      <c r="P15" s="188">
        <v>1099</v>
      </c>
      <c r="Q15" s="188">
        <f t="shared" si="5"/>
        <v>0</v>
      </c>
      <c r="R15" s="188">
        <v>0</v>
      </c>
      <c r="S15" s="188">
        <v>0</v>
      </c>
      <c r="T15" s="188">
        <v>0</v>
      </c>
      <c r="U15" s="188">
        <f t="shared" si="6"/>
        <v>505</v>
      </c>
      <c r="V15" s="188">
        <v>0</v>
      </c>
      <c r="W15" s="188">
        <v>487</v>
      </c>
      <c r="X15" s="188">
        <v>18</v>
      </c>
      <c r="Y15" s="188">
        <f t="shared" si="7"/>
        <v>11</v>
      </c>
      <c r="Z15" s="188">
        <v>11</v>
      </c>
      <c r="AA15" s="188">
        <v>0</v>
      </c>
      <c r="AB15" s="188">
        <v>0</v>
      </c>
      <c r="AC15" s="188">
        <f t="shared" si="8"/>
        <v>427</v>
      </c>
      <c r="AD15" s="188">
        <v>0</v>
      </c>
      <c r="AE15" s="188">
        <v>410</v>
      </c>
      <c r="AF15" s="188">
        <v>17</v>
      </c>
      <c r="AG15" s="188">
        <v>622</v>
      </c>
      <c r="AH15" s="188">
        <v>40</v>
      </c>
    </row>
    <row r="16" spans="1:34" ht="13.5">
      <c r="A16" s="182" t="s">
        <v>28</v>
      </c>
      <c r="B16" s="182" t="s">
        <v>47</v>
      </c>
      <c r="C16" s="184" t="s">
        <v>48</v>
      </c>
      <c r="D16" s="188">
        <f t="shared" si="0"/>
        <v>1152</v>
      </c>
      <c r="E16" s="188">
        <v>936</v>
      </c>
      <c r="F16" s="188">
        <v>216</v>
      </c>
      <c r="G16" s="188">
        <f t="shared" si="1"/>
        <v>1152</v>
      </c>
      <c r="H16" s="188">
        <f t="shared" si="2"/>
        <v>936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558</v>
      </c>
      <c r="N16" s="188">
        <v>0</v>
      </c>
      <c r="O16" s="188">
        <v>558</v>
      </c>
      <c r="P16" s="188">
        <v>0</v>
      </c>
      <c r="Q16" s="188">
        <f t="shared" si="5"/>
        <v>80</v>
      </c>
      <c r="R16" s="188">
        <v>0</v>
      </c>
      <c r="S16" s="188">
        <v>80</v>
      </c>
      <c r="T16" s="188">
        <v>0</v>
      </c>
      <c r="U16" s="188">
        <f t="shared" si="6"/>
        <v>216</v>
      </c>
      <c r="V16" s="188">
        <v>0</v>
      </c>
      <c r="W16" s="188">
        <v>216</v>
      </c>
      <c r="X16" s="188">
        <v>0</v>
      </c>
      <c r="Y16" s="188">
        <f t="shared" si="7"/>
        <v>78</v>
      </c>
      <c r="Z16" s="188">
        <v>0</v>
      </c>
      <c r="AA16" s="188">
        <v>78</v>
      </c>
      <c r="AB16" s="188">
        <v>0</v>
      </c>
      <c r="AC16" s="188">
        <f t="shared" si="8"/>
        <v>4</v>
      </c>
      <c r="AD16" s="188">
        <v>0</v>
      </c>
      <c r="AE16" s="188">
        <v>4</v>
      </c>
      <c r="AF16" s="188">
        <v>0</v>
      </c>
      <c r="AG16" s="188">
        <v>216</v>
      </c>
      <c r="AH16" s="188">
        <v>16</v>
      </c>
    </row>
    <row r="17" spans="1:34" ht="13.5">
      <c r="A17" s="182" t="s">
        <v>28</v>
      </c>
      <c r="B17" s="182" t="s">
        <v>49</v>
      </c>
      <c r="C17" s="184" t="s">
        <v>50</v>
      </c>
      <c r="D17" s="188">
        <f t="shared" si="0"/>
        <v>1568</v>
      </c>
      <c r="E17" s="188">
        <v>1254</v>
      </c>
      <c r="F17" s="188">
        <v>314</v>
      </c>
      <c r="G17" s="188">
        <f t="shared" si="1"/>
        <v>1568</v>
      </c>
      <c r="H17" s="188">
        <f t="shared" si="2"/>
        <v>1348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649</v>
      </c>
      <c r="N17" s="188">
        <v>649</v>
      </c>
      <c r="O17" s="188">
        <v>0</v>
      </c>
      <c r="P17" s="188">
        <v>0</v>
      </c>
      <c r="Q17" s="188">
        <f t="shared" si="5"/>
        <v>179</v>
      </c>
      <c r="R17" s="188">
        <v>179</v>
      </c>
      <c r="S17" s="188">
        <v>0</v>
      </c>
      <c r="T17" s="188">
        <v>0</v>
      </c>
      <c r="U17" s="188">
        <f t="shared" si="6"/>
        <v>517</v>
      </c>
      <c r="V17" s="188">
        <v>517</v>
      </c>
      <c r="W17" s="188">
        <v>0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3</v>
      </c>
      <c r="AD17" s="188">
        <v>3</v>
      </c>
      <c r="AE17" s="188">
        <v>0</v>
      </c>
      <c r="AF17" s="188">
        <v>0</v>
      </c>
      <c r="AG17" s="188">
        <v>220</v>
      </c>
      <c r="AH17" s="188">
        <v>0</v>
      </c>
    </row>
    <row r="18" spans="1:34" ht="13.5">
      <c r="A18" s="182" t="s">
        <v>28</v>
      </c>
      <c r="B18" s="182" t="s">
        <v>51</v>
      </c>
      <c r="C18" s="184" t="s">
        <v>52</v>
      </c>
      <c r="D18" s="188">
        <f t="shared" si="0"/>
        <v>1377</v>
      </c>
      <c r="E18" s="188">
        <v>1102</v>
      </c>
      <c r="F18" s="188">
        <v>275</v>
      </c>
      <c r="G18" s="188">
        <f t="shared" si="1"/>
        <v>1377</v>
      </c>
      <c r="H18" s="188">
        <f t="shared" si="2"/>
        <v>892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516</v>
      </c>
      <c r="N18" s="188">
        <v>0</v>
      </c>
      <c r="O18" s="188">
        <v>516</v>
      </c>
      <c r="P18" s="188">
        <v>0</v>
      </c>
      <c r="Q18" s="188">
        <f t="shared" si="5"/>
        <v>154</v>
      </c>
      <c r="R18" s="188">
        <v>0</v>
      </c>
      <c r="S18" s="188">
        <v>154</v>
      </c>
      <c r="T18" s="188">
        <v>0</v>
      </c>
      <c r="U18" s="188">
        <f t="shared" si="6"/>
        <v>219</v>
      </c>
      <c r="V18" s="188">
        <v>0</v>
      </c>
      <c r="W18" s="188">
        <v>219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3</v>
      </c>
      <c r="AD18" s="188">
        <v>0</v>
      </c>
      <c r="AE18" s="188">
        <v>3</v>
      </c>
      <c r="AF18" s="188">
        <v>0</v>
      </c>
      <c r="AG18" s="188">
        <v>485</v>
      </c>
      <c r="AH18" s="188">
        <v>0</v>
      </c>
    </row>
    <row r="19" spans="1:34" ht="13.5">
      <c r="A19" s="182" t="s">
        <v>28</v>
      </c>
      <c r="B19" s="182" t="s">
        <v>53</v>
      </c>
      <c r="C19" s="184" t="s">
        <v>283</v>
      </c>
      <c r="D19" s="188">
        <f t="shared" si="0"/>
        <v>928</v>
      </c>
      <c r="E19" s="188">
        <v>928</v>
      </c>
      <c r="F19" s="188">
        <v>0</v>
      </c>
      <c r="G19" s="188">
        <f t="shared" si="1"/>
        <v>928</v>
      </c>
      <c r="H19" s="188">
        <f t="shared" si="2"/>
        <v>860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447</v>
      </c>
      <c r="N19" s="188">
        <v>0</v>
      </c>
      <c r="O19" s="188">
        <v>447</v>
      </c>
      <c r="P19" s="188">
        <v>0</v>
      </c>
      <c r="Q19" s="188">
        <f t="shared" si="5"/>
        <v>268</v>
      </c>
      <c r="R19" s="188">
        <v>0</v>
      </c>
      <c r="S19" s="188">
        <v>268</v>
      </c>
      <c r="T19" s="188">
        <v>0</v>
      </c>
      <c r="U19" s="188">
        <f t="shared" si="6"/>
        <v>145</v>
      </c>
      <c r="V19" s="188">
        <v>0</v>
      </c>
      <c r="W19" s="188">
        <v>145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0</v>
      </c>
      <c r="AD19" s="188">
        <v>0</v>
      </c>
      <c r="AE19" s="188">
        <v>0</v>
      </c>
      <c r="AF19" s="188">
        <v>0</v>
      </c>
      <c r="AG19" s="188">
        <v>68</v>
      </c>
      <c r="AH19" s="188">
        <v>0</v>
      </c>
    </row>
    <row r="20" spans="1:34" ht="13.5">
      <c r="A20" s="182" t="s">
        <v>28</v>
      </c>
      <c r="B20" s="182" t="s">
        <v>54</v>
      </c>
      <c r="C20" s="184" t="s">
        <v>55</v>
      </c>
      <c r="D20" s="188">
        <f t="shared" si="0"/>
        <v>401</v>
      </c>
      <c r="E20" s="188">
        <v>361</v>
      </c>
      <c r="F20" s="188">
        <v>40</v>
      </c>
      <c r="G20" s="188">
        <f t="shared" si="1"/>
        <v>401</v>
      </c>
      <c r="H20" s="188">
        <f t="shared" si="2"/>
        <v>289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209</v>
      </c>
      <c r="N20" s="188">
        <v>0</v>
      </c>
      <c r="O20" s="188">
        <v>209</v>
      </c>
      <c r="P20" s="188">
        <v>0</v>
      </c>
      <c r="Q20" s="188">
        <f t="shared" si="5"/>
        <v>26</v>
      </c>
      <c r="R20" s="188">
        <v>0</v>
      </c>
      <c r="S20" s="188">
        <v>26</v>
      </c>
      <c r="T20" s="188">
        <v>0</v>
      </c>
      <c r="U20" s="188">
        <f t="shared" si="6"/>
        <v>54</v>
      </c>
      <c r="V20" s="188">
        <v>0</v>
      </c>
      <c r="W20" s="188">
        <v>54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0</v>
      </c>
      <c r="AD20" s="188">
        <v>0</v>
      </c>
      <c r="AE20" s="188">
        <v>0</v>
      </c>
      <c r="AF20" s="188">
        <v>0</v>
      </c>
      <c r="AG20" s="188">
        <v>112</v>
      </c>
      <c r="AH20" s="188">
        <v>5</v>
      </c>
    </row>
    <row r="21" spans="1:34" ht="13.5">
      <c r="A21" s="182" t="s">
        <v>28</v>
      </c>
      <c r="B21" s="182" t="s">
        <v>56</v>
      </c>
      <c r="C21" s="184" t="s">
        <v>57</v>
      </c>
      <c r="D21" s="188">
        <f t="shared" si="0"/>
        <v>415</v>
      </c>
      <c r="E21" s="188">
        <v>373</v>
      </c>
      <c r="F21" s="188">
        <v>42</v>
      </c>
      <c r="G21" s="188">
        <f t="shared" si="1"/>
        <v>415</v>
      </c>
      <c r="H21" s="188">
        <f t="shared" si="2"/>
        <v>360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123</v>
      </c>
      <c r="N21" s="188">
        <v>0</v>
      </c>
      <c r="O21" s="188">
        <v>123</v>
      </c>
      <c r="P21" s="188">
        <v>0</v>
      </c>
      <c r="Q21" s="188">
        <f t="shared" si="5"/>
        <v>148</v>
      </c>
      <c r="R21" s="188">
        <v>0</v>
      </c>
      <c r="S21" s="188">
        <v>148</v>
      </c>
      <c r="T21" s="188">
        <v>0</v>
      </c>
      <c r="U21" s="188">
        <f t="shared" si="6"/>
        <v>89</v>
      </c>
      <c r="V21" s="188">
        <v>0</v>
      </c>
      <c r="W21" s="188">
        <v>24</v>
      </c>
      <c r="X21" s="188">
        <v>65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0</v>
      </c>
      <c r="AD21" s="188">
        <v>0</v>
      </c>
      <c r="AE21" s="188">
        <v>0</v>
      </c>
      <c r="AF21" s="188">
        <v>0</v>
      </c>
      <c r="AG21" s="188">
        <v>55</v>
      </c>
      <c r="AH21" s="188">
        <v>2</v>
      </c>
    </row>
    <row r="22" spans="1:34" ht="13.5">
      <c r="A22" s="182" t="s">
        <v>28</v>
      </c>
      <c r="B22" s="182" t="s">
        <v>58</v>
      </c>
      <c r="C22" s="184" t="s">
        <v>59</v>
      </c>
      <c r="D22" s="188">
        <f t="shared" si="0"/>
        <v>1489</v>
      </c>
      <c r="E22" s="188">
        <v>1345</v>
      </c>
      <c r="F22" s="188">
        <v>144</v>
      </c>
      <c r="G22" s="188">
        <f t="shared" si="1"/>
        <v>1489</v>
      </c>
      <c r="H22" s="188">
        <f t="shared" si="2"/>
        <v>1278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564</v>
      </c>
      <c r="N22" s="188">
        <v>0</v>
      </c>
      <c r="O22" s="188">
        <v>564</v>
      </c>
      <c r="P22" s="188">
        <v>0</v>
      </c>
      <c r="Q22" s="188">
        <f t="shared" si="5"/>
        <v>0</v>
      </c>
      <c r="R22" s="188">
        <v>0</v>
      </c>
      <c r="S22" s="188">
        <v>0</v>
      </c>
      <c r="T22" s="188">
        <v>0</v>
      </c>
      <c r="U22" s="188">
        <f t="shared" si="6"/>
        <v>659</v>
      </c>
      <c r="V22" s="188">
        <v>0</v>
      </c>
      <c r="W22" s="188">
        <v>659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55</v>
      </c>
      <c r="AD22" s="188">
        <v>0</v>
      </c>
      <c r="AE22" s="188">
        <v>55</v>
      </c>
      <c r="AF22" s="188">
        <v>0</v>
      </c>
      <c r="AG22" s="188">
        <v>211</v>
      </c>
      <c r="AH22" s="188">
        <v>0</v>
      </c>
    </row>
    <row r="23" spans="1:34" ht="13.5">
      <c r="A23" s="182" t="s">
        <v>28</v>
      </c>
      <c r="B23" s="182" t="s">
        <v>60</v>
      </c>
      <c r="C23" s="184" t="s">
        <v>61</v>
      </c>
      <c r="D23" s="188">
        <f t="shared" si="0"/>
        <v>1347</v>
      </c>
      <c r="E23" s="188">
        <v>1047</v>
      </c>
      <c r="F23" s="188">
        <v>300</v>
      </c>
      <c r="G23" s="188">
        <f t="shared" si="1"/>
        <v>1347</v>
      </c>
      <c r="H23" s="188">
        <f t="shared" si="2"/>
        <v>1325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1135</v>
      </c>
      <c r="N23" s="188">
        <v>0</v>
      </c>
      <c r="O23" s="188">
        <v>835</v>
      </c>
      <c r="P23" s="188">
        <v>300</v>
      </c>
      <c r="Q23" s="188">
        <f t="shared" si="5"/>
        <v>0</v>
      </c>
      <c r="R23" s="188">
        <v>0</v>
      </c>
      <c r="S23" s="188">
        <v>0</v>
      </c>
      <c r="T23" s="188">
        <v>0</v>
      </c>
      <c r="U23" s="188">
        <f t="shared" si="6"/>
        <v>115</v>
      </c>
      <c r="V23" s="188">
        <v>0</v>
      </c>
      <c r="W23" s="188">
        <v>115</v>
      </c>
      <c r="X23" s="188">
        <v>0</v>
      </c>
      <c r="Y23" s="188">
        <f t="shared" si="7"/>
        <v>3</v>
      </c>
      <c r="Z23" s="188">
        <v>0</v>
      </c>
      <c r="AA23" s="188">
        <v>3</v>
      </c>
      <c r="AB23" s="188">
        <v>0</v>
      </c>
      <c r="AC23" s="188">
        <f t="shared" si="8"/>
        <v>72</v>
      </c>
      <c r="AD23" s="188">
        <v>0</v>
      </c>
      <c r="AE23" s="188">
        <v>72</v>
      </c>
      <c r="AF23" s="188">
        <v>0</v>
      </c>
      <c r="AG23" s="188">
        <v>22</v>
      </c>
      <c r="AH23" s="188">
        <v>0</v>
      </c>
    </row>
    <row r="24" spans="1:34" ht="13.5">
      <c r="A24" s="182" t="s">
        <v>28</v>
      </c>
      <c r="B24" s="182" t="s">
        <v>62</v>
      </c>
      <c r="C24" s="184" t="s">
        <v>63</v>
      </c>
      <c r="D24" s="188">
        <f t="shared" si="0"/>
        <v>2402</v>
      </c>
      <c r="E24" s="188">
        <v>1930</v>
      </c>
      <c r="F24" s="188">
        <v>472</v>
      </c>
      <c r="G24" s="188">
        <f t="shared" si="1"/>
        <v>2402</v>
      </c>
      <c r="H24" s="188">
        <f t="shared" si="2"/>
        <v>1843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1323</v>
      </c>
      <c r="N24" s="188">
        <v>0</v>
      </c>
      <c r="O24" s="188">
        <v>906</v>
      </c>
      <c r="P24" s="188">
        <v>417</v>
      </c>
      <c r="Q24" s="188">
        <f t="shared" si="5"/>
        <v>16</v>
      </c>
      <c r="R24" s="188">
        <v>0</v>
      </c>
      <c r="S24" s="188">
        <v>15</v>
      </c>
      <c r="T24" s="188">
        <v>1</v>
      </c>
      <c r="U24" s="188">
        <f t="shared" si="6"/>
        <v>324</v>
      </c>
      <c r="V24" s="188">
        <v>0</v>
      </c>
      <c r="W24" s="188">
        <v>297</v>
      </c>
      <c r="X24" s="188">
        <v>27</v>
      </c>
      <c r="Y24" s="188">
        <f t="shared" si="7"/>
        <v>2</v>
      </c>
      <c r="Z24" s="188">
        <v>0</v>
      </c>
      <c r="AA24" s="188">
        <v>2</v>
      </c>
      <c r="AB24" s="188">
        <v>0</v>
      </c>
      <c r="AC24" s="188">
        <f t="shared" si="8"/>
        <v>178</v>
      </c>
      <c r="AD24" s="188">
        <v>0</v>
      </c>
      <c r="AE24" s="188">
        <v>151</v>
      </c>
      <c r="AF24" s="188">
        <v>27</v>
      </c>
      <c r="AG24" s="188">
        <v>559</v>
      </c>
      <c r="AH24" s="188">
        <v>6</v>
      </c>
    </row>
    <row r="25" spans="1:34" ht="13.5">
      <c r="A25" s="182" t="s">
        <v>28</v>
      </c>
      <c r="B25" s="182" t="s">
        <v>64</v>
      </c>
      <c r="C25" s="184" t="s">
        <v>65</v>
      </c>
      <c r="D25" s="188">
        <f t="shared" si="0"/>
        <v>7148</v>
      </c>
      <c r="E25" s="188">
        <v>5823</v>
      </c>
      <c r="F25" s="188">
        <v>1325</v>
      </c>
      <c r="G25" s="188">
        <f t="shared" si="1"/>
        <v>7148</v>
      </c>
      <c r="H25" s="188">
        <f t="shared" si="2"/>
        <v>6302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4615</v>
      </c>
      <c r="N25" s="188">
        <v>0</v>
      </c>
      <c r="O25" s="188">
        <v>3431</v>
      </c>
      <c r="P25" s="188">
        <v>1184</v>
      </c>
      <c r="Q25" s="188">
        <f t="shared" si="5"/>
        <v>228</v>
      </c>
      <c r="R25" s="188">
        <v>0</v>
      </c>
      <c r="S25" s="188">
        <v>228</v>
      </c>
      <c r="T25" s="188">
        <v>0</v>
      </c>
      <c r="U25" s="188">
        <f t="shared" si="6"/>
        <v>1459</v>
      </c>
      <c r="V25" s="188">
        <v>0</v>
      </c>
      <c r="W25" s="188">
        <v>1459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0</v>
      </c>
      <c r="AD25" s="188">
        <v>0</v>
      </c>
      <c r="AE25" s="188">
        <v>0</v>
      </c>
      <c r="AF25" s="188">
        <v>0</v>
      </c>
      <c r="AG25" s="188">
        <v>846</v>
      </c>
      <c r="AH25" s="188">
        <v>0</v>
      </c>
    </row>
    <row r="26" spans="1:34" ht="13.5">
      <c r="A26" s="182" t="s">
        <v>28</v>
      </c>
      <c r="B26" s="182" t="s">
        <v>66</v>
      </c>
      <c r="C26" s="184" t="s">
        <v>67</v>
      </c>
      <c r="D26" s="188">
        <f t="shared" si="0"/>
        <v>5480</v>
      </c>
      <c r="E26" s="188">
        <v>4125</v>
      </c>
      <c r="F26" s="188">
        <v>1355</v>
      </c>
      <c r="G26" s="188">
        <f t="shared" si="1"/>
        <v>5480</v>
      </c>
      <c r="H26" s="188">
        <f t="shared" si="2"/>
        <v>5092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3979</v>
      </c>
      <c r="N26" s="188">
        <v>0</v>
      </c>
      <c r="O26" s="188">
        <v>2633</v>
      </c>
      <c r="P26" s="188">
        <v>1346</v>
      </c>
      <c r="Q26" s="188">
        <f t="shared" si="5"/>
        <v>0</v>
      </c>
      <c r="R26" s="188">
        <v>0</v>
      </c>
      <c r="S26" s="188">
        <v>0</v>
      </c>
      <c r="T26" s="188">
        <v>0</v>
      </c>
      <c r="U26" s="188">
        <f t="shared" si="6"/>
        <v>1113</v>
      </c>
      <c r="V26" s="188">
        <v>0</v>
      </c>
      <c r="W26" s="188">
        <v>1113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0</v>
      </c>
      <c r="AD26" s="188">
        <v>0</v>
      </c>
      <c r="AE26" s="188">
        <v>0</v>
      </c>
      <c r="AF26" s="188">
        <v>0</v>
      </c>
      <c r="AG26" s="188">
        <v>388</v>
      </c>
      <c r="AH26" s="188">
        <v>0</v>
      </c>
    </row>
    <row r="27" spans="1:34" ht="13.5">
      <c r="A27" s="182" t="s">
        <v>28</v>
      </c>
      <c r="B27" s="182" t="s">
        <v>68</v>
      </c>
      <c r="C27" s="184" t="s">
        <v>69</v>
      </c>
      <c r="D27" s="188">
        <f t="shared" si="0"/>
        <v>1335</v>
      </c>
      <c r="E27" s="188">
        <v>998</v>
      </c>
      <c r="F27" s="188">
        <v>337</v>
      </c>
      <c r="G27" s="188">
        <f t="shared" si="1"/>
        <v>1335</v>
      </c>
      <c r="H27" s="188">
        <f t="shared" si="2"/>
        <v>1330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1055</v>
      </c>
      <c r="N27" s="188">
        <v>0</v>
      </c>
      <c r="O27" s="188">
        <v>720</v>
      </c>
      <c r="P27" s="188">
        <v>335</v>
      </c>
      <c r="Q27" s="188">
        <f t="shared" si="5"/>
        <v>9</v>
      </c>
      <c r="R27" s="188">
        <v>0</v>
      </c>
      <c r="S27" s="188">
        <v>9</v>
      </c>
      <c r="T27" s="188">
        <v>0</v>
      </c>
      <c r="U27" s="188">
        <f t="shared" si="6"/>
        <v>266</v>
      </c>
      <c r="V27" s="188">
        <v>0</v>
      </c>
      <c r="W27" s="188">
        <v>266</v>
      </c>
      <c r="X27" s="188">
        <v>0</v>
      </c>
      <c r="Y27" s="188">
        <f t="shared" si="7"/>
        <v>0</v>
      </c>
      <c r="Z27" s="188">
        <v>0</v>
      </c>
      <c r="AA27" s="188">
        <v>0</v>
      </c>
      <c r="AB27" s="188">
        <v>0</v>
      </c>
      <c r="AC27" s="188">
        <f t="shared" si="8"/>
        <v>0</v>
      </c>
      <c r="AD27" s="188">
        <v>0</v>
      </c>
      <c r="AE27" s="188">
        <v>0</v>
      </c>
      <c r="AF27" s="188">
        <v>0</v>
      </c>
      <c r="AG27" s="188">
        <v>5</v>
      </c>
      <c r="AH27" s="188">
        <v>0</v>
      </c>
    </row>
    <row r="28" spans="1:34" ht="13.5">
      <c r="A28" s="182" t="s">
        <v>28</v>
      </c>
      <c r="B28" s="182" t="s">
        <v>70</v>
      </c>
      <c r="C28" s="184" t="s">
        <v>71</v>
      </c>
      <c r="D28" s="188">
        <f t="shared" si="0"/>
        <v>1335</v>
      </c>
      <c r="E28" s="188">
        <v>1282</v>
      </c>
      <c r="F28" s="188">
        <v>53</v>
      </c>
      <c r="G28" s="188">
        <f t="shared" si="1"/>
        <v>1335</v>
      </c>
      <c r="H28" s="188">
        <f t="shared" si="2"/>
        <v>1333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972</v>
      </c>
      <c r="N28" s="188">
        <v>0</v>
      </c>
      <c r="O28" s="188">
        <v>972</v>
      </c>
      <c r="P28" s="188">
        <v>0</v>
      </c>
      <c r="Q28" s="188">
        <f t="shared" si="5"/>
        <v>15</v>
      </c>
      <c r="R28" s="188">
        <v>0</v>
      </c>
      <c r="S28" s="188">
        <v>15</v>
      </c>
      <c r="T28" s="188">
        <v>0</v>
      </c>
      <c r="U28" s="188">
        <f t="shared" si="6"/>
        <v>331</v>
      </c>
      <c r="V28" s="188">
        <v>0</v>
      </c>
      <c r="W28" s="188">
        <v>331</v>
      </c>
      <c r="X28" s="188">
        <v>0</v>
      </c>
      <c r="Y28" s="188">
        <f t="shared" si="7"/>
        <v>2</v>
      </c>
      <c r="Z28" s="188">
        <v>0</v>
      </c>
      <c r="AA28" s="188">
        <v>2</v>
      </c>
      <c r="AB28" s="188">
        <v>0</v>
      </c>
      <c r="AC28" s="188">
        <f t="shared" si="8"/>
        <v>13</v>
      </c>
      <c r="AD28" s="188">
        <v>0</v>
      </c>
      <c r="AE28" s="188">
        <v>13</v>
      </c>
      <c r="AF28" s="188">
        <v>0</v>
      </c>
      <c r="AG28" s="188">
        <v>2</v>
      </c>
      <c r="AH28" s="188">
        <v>0</v>
      </c>
    </row>
    <row r="29" spans="1:34" ht="13.5">
      <c r="A29" s="182" t="s">
        <v>28</v>
      </c>
      <c r="B29" s="182" t="s">
        <v>72</v>
      </c>
      <c r="C29" s="184" t="s">
        <v>73</v>
      </c>
      <c r="D29" s="188">
        <f t="shared" si="0"/>
        <v>752</v>
      </c>
      <c r="E29" s="188">
        <v>568</v>
      </c>
      <c r="F29" s="188">
        <v>184</v>
      </c>
      <c r="G29" s="188">
        <f t="shared" si="1"/>
        <v>752</v>
      </c>
      <c r="H29" s="188">
        <f t="shared" si="2"/>
        <v>731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509</v>
      </c>
      <c r="N29" s="188">
        <v>0</v>
      </c>
      <c r="O29" s="188">
        <v>509</v>
      </c>
      <c r="P29" s="188">
        <v>0</v>
      </c>
      <c r="Q29" s="188">
        <f t="shared" si="5"/>
        <v>5</v>
      </c>
      <c r="R29" s="188">
        <v>0</v>
      </c>
      <c r="S29" s="188">
        <v>5</v>
      </c>
      <c r="T29" s="188">
        <v>0</v>
      </c>
      <c r="U29" s="188">
        <f t="shared" si="6"/>
        <v>179</v>
      </c>
      <c r="V29" s="188">
        <v>0</v>
      </c>
      <c r="W29" s="188">
        <v>179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38</v>
      </c>
      <c r="AD29" s="188">
        <v>0</v>
      </c>
      <c r="AE29" s="188">
        <v>38</v>
      </c>
      <c r="AF29" s="188">
        <v>0</v>
      </c>
      <c r="AG29" s="188">
        <v>21</v>
      </c>
      <c r="AH29" s="188">
        <v>0</v>
      </c>
    </row>
    <row r="30" spans="1:34" ht="13.5">
      <c r="A30" s="182" t="s">
        <v>28</v>
      </c>
      <c r="B30" s="182" t="s">
        <v>74</v>
      </c>
      <c r="C30" s="184" t="s">
        <v>75</v>
      </c>
      <c r="D30" s="188">
        <f t="shared" si="0"/>
        <v>703</v>
      </c>
      <c r="E30" s="188">
        <v>557</v>
      </c>
      <c r="F30" s="188">
        <v>146</v>
      </c>
      <c r="G30" s="188">
        <f t="shared" si="1"/>
        <v>703</v>
      </c>
      <c r="H30" s="188">
        <f t="shared" si="2"/>
        <v>702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556</v>
      </c>
      <c r="N30" s="188">
        <v>0</v>
      </c>
      <c r="O30" s="188">
        <v>556</v>
      </c>
      <c r="P30" s="188">
        <v>0</v>
      </c>
      <c r="Q30" s="188">
        <f t="shared" si="5"/>
        <v>24</v>
      </c>
      <c r="R30" s="188">
        <v>0</v>
      </c>
      <c r="S30" s="188">
        <v>24</v>
      </c>
      <c r="T30" s="188">
        <v>0</v>
      </c>
      <c r="U30" s="188">
        <f t="shared" si="6"/>
        <v>117</v>
      </c>
      <c r="V30" s="188">
        <v>0</v>
      </c>
      <c r="W30" s="188">
        <v>117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5</v>
      </c>
      <c r="AD30" s="188">
        <v>0</v>
      </c>
      <c r="AE30" s="188">
        <v>5</v>
      </c>
      <c r="AF30" s="188">
        <v>0</v>
      </c>
      <c r="AG30" s="188">
        <v>1</v>
      </c>
      <c r="AH30" s="188">
        <v>0</v>
      </c>
    </row>
    <row r="31" spans="1:34" ht="13.5">
      <c r="A31" s="182" t="s">
        <v>28</v>
      </c>
      <c r="B31" s="182" t="s">
        <v>76</v>
      </c>
      <c r="C31" s="184" t="s">
        <v>77</v>
      </c>
      <c r="D31" s="188">
        <f t="shared" si="0"/>
        <v>1555</v>
      </c>
      <c r="E31" s="188">
        <v>1244</v>
      </c>
      <c r="F31" s="188">
        <v>311</v>
      </c>
      <c r="G31" s="188">
        <f t="shared" si="1"/>
        <v>1555</v>
      </c>
      <c r="H31" s="188">
        <f t="shared" si="2"/>
        <v>1289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1139</v>
      </c>
      <c r="N31" s="188">
        <v>0</v>
      </c>
      <c r="O31" s="188">
        <v>1139</v>
      </c>
      <c r="P31" s="188">
        <v>0</v>
      </c>
      <c r="Q31" s="188">
        <f t="shared" si="5"/>
        <v>0</v>
      </c>
      <c r="R31" s="188">
        <v>0</v>
      </c>
      <c r="S31" s="188">
        <v>0</v>
      </c>
      <c r="T31" s="188">
        <v>0</v>
      </c>
      <c r="U31" s="188">
        <f t="shared" si="6"/>
        <v>100</v>
      </c>
      <c r="V31" s="188">
        <v>0</v>
      </c>
      <c r="W31" s="188">
        <v>100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50</v>
      </c>
      <c r="AD31" s="188">
        <v>0</v>
      </c>
      <c r="AE31" s="188">
        <v>50</v>
      </c>
      <c r="AF31" s="188">
        <v>0</v>
      </c>
      <c r="AG31" s="188">
        <v>266</v>
      </c>
      <c r="AH31" s="188">
        <v>36</v>
      </c>
    </row>
    <row r="32" spans="1:34" ht="13.5">
      <c r="A32" s="182" t="s">
        <v>28</v>
      </c>
      <c r="B32" s="182" t="s">
        <v>78</v>
      </c>
      <c r="C32" s="184" t="s">
        <v>79</v>
      </c>
      <c r="D32" s="188">
        <f t="shared" si="0"/>
        <v>1362</v>
      </c>
      <c r="E32" s="188">
        <v>1090</v>
      </c>
      <c r="F32" s="188">
        <v>272</v>
      </c>
      <c r="G32" s="188">
        <f t="shared" si="1"/>
        <v>1362</v>
      </c>
      <c r="H32" s="188">
        <f t="shared" si="2"/>
        <v>1165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771</v>
      </c>
      <c r="N32" s="188">
        <v>760</v>
      </c>
      <c r="O32" s="188">
        <v>0</v>
      </c>
      <c r="P32" s="188">
        <v>11</v>
      </c>
      <c r="Q32" s="188">
        <f t="shared" si="5"/>
        <v>0</v>
      </c>
      <c r="R32" s="188">
        <v>0</v>
      </c>
      <c r="S32" s="188">
        <v>0</v>
      </c>
      <c r="T32" s="188">
        <v>0</v>
      </c>
      <c r="U32" s="188">
        <f t="shared" si="6"/>
        <v>339</v>
      </c>
      <c r="V32" s="188">
        <v>129</v>
      </c>
      <c r="W32" s="188">
        <v>197</v>
      </c>
      <c r="X32" s="188">
        <v>13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55</v>
      </c>
      <c r="AD32" s="188">
        <v>55</v>
      </c>
      <c r="AE32" s="188">
        <v>0</v>
      </c>
      <c r="AF32" s="188">
        <v>0</v>
      </c>
      <c r="AG32" s="188">
        <v>197</v>
      </c>
      <c r="AH32" s="188">
        <v>12</v>
      </c>
    </row>
    <row r="33" spans="1:34" ht="13.5">
      <c r="A33" s="182" t="s">
        <v>28</v>
      </c>
      <c r="B33" s="182" t="s">
        <v>80</v>
      </c>
      <c r="C33" s="184" t="s">
        <v>81</v>
      </c>
      <c r="D33" s="188">
        <f t="shared" si="0"/>
        <v>1709</v>
      </c>
      <c r="E33" s="188">
        <v>1367</v>
      </c>
      <c r="F33" s="188">
        <v>342</v>
      </c>
      <c r="G33" s="188">
        <f t="shared" si="1"/>
        <v>1709</v>
      </c>
      <c r="H33" s="188">
        <f t="shared" si="2"/>
        <v>1245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1085</v>
      </c>
      <c r="N33" s="188">
        <v>0</v>
      </c>
      <c r="O33" s="188">
        <v>1085</v>
      </c>
      <c r="P33" s="188">
        <v>0</v>
      </c>
      <c r="Q33" s="188">
        <f t="shared" si="5"/>
        <v>0</v>
      </c>
      <c r="R33" s="188">
        <v>0</v>
      </c>
      <c r="S33" s="188">
        <v>0</v>
      </c>
      <c r="T33" s="188">
        <v>0</v>
      </c>
      <c r="U33" s="188">
        <f t="shared" si="6"/>
        <v>99</v>
      </c>
      <c r="V33" s="188">
        <v>0</v>
      </c>
      <c r="W33" s="188">
        <v>99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61</v>
      </c>
      <c r="AD33" s="188">
        <v>0</v>
      </c>
      <c r="AE33" s="188">
        <v>61</v>
      </c>
      <c r="AF33" s="188">
        <v>0</v>
      </c>
      <c r="AG33" s="188">
        <v>464</v>
      </c>
      <c r="AH33" s="188">
        <v>79</v>
      </c>
    </row>
    <row r="34" spans="1:34" ht="13.5">
      <c r="A34" s="182" t="s">
        <v>28</v>
      </c>
      <c r="B34" s="182" t="s">
        <v>82</v>
      </c>
      <c r="C34" s="184" t="s">
        <v>83</v>
      </c>
      <c r="D34" s="188">
        <f t="shared" si="0"/>
        <v>78</v>
      </c>
      <c r="E34" s="188">
        <v>62</v>
      </c>
      <c r="F34" s="188">
        <v>16</v>
      </c>
      <c r="G34" s="188">
        <f aca="true" t="shared" si="9" ref="G34:G54">H34+AG34</f>
        <v>78</v>
      </c>
      <c r="H34" s="188">
        <f aca="true" t="shared" si="10" ref="H34:H54">I34+M34+Q34+U34+Y34+AC34</f>
        <v>77</v>
      </c>
      <c r="I34" s="188">
        <f aca="true" t="shared" si="11" ref="I34:I54">SUM(J34:L34)</f>
        <v>0</v>
      </c>
      <c r="J34" s="188">
        <v>0</v>
      </c>
      <c r="K34" s="188">
        <v>0</v>
      </c>
      <c r="L34" s="188">
        <v>0</v>
      </c>
      <c r="M34" s="188">
        <f aca="true" t="shared" si="12" ref="M34:M54">SUM(N34:P34)</f>
        <v>63</v>
      </c>
      <c r="N34" s="188">
        <v>0</v>
      </c>
      <c r="O34" s="188">
        <v>63</v>
      </c>
      <c r="P34" s="188">
        <v>0</v>
      </c>
      <c r="Q34" s="188">
        <f aca="true" t="shared" si="13" ref="Q34:Q54">SUM(R34:T34)</f>
        <v>0</v>
      </c>
      <c r="R34" s="188">
        <v>0</v>
      </c>
      <c r="S34" s="188">
        <v>0</v>
      </c>
      <c r="T34" s="188">
        <v>0</v>
      </c>
      <c r="U34" s="188">
        <f aca="true" t="shared" si="14" ref="U34:U54">SUM(V34:X34)</f>
        <v>7</v>
      </c>
      <c r="V34" s="188">
        <v>0</v>
      </c>
      <c r="W34" s="188">
        <v>7</v>
      </c>
      <c r="X34" s="188">
        <v>0</v>
      </c>
      <c r="Y34" s="188">
        <f aca="true" t="shared" si="15" ref="Y34:Y54">SUM(Z34:AB34)</f>
        <v>0</v>
      </c>
      <c r="Z34" s="188">
        <v>0</v>
      </c>
      <c r="AA34" s="188">
        <v>0</v>
      </c>
      <c r="AB34" s="188">
        <v>0</v>
      </c>
      <c r="AC34" s="188">
        <f aca="true" t="shared" si="16" ref="AC34:AC54">SUM(AD34:AF34)</f>
        <v>7</v>
      </c>
      <c r="AD34" s="188">
        <v>0</v>
      </c>
      <c r="AE34" s="188">
        <v>7</v>
      </c>
      <c r="AF34" s="188">
        <v>0</v>
      </c>
      <c r="AG34" s="188">
        <v>1</v>
      </c>
      <c r="AH34" s="188">
        <v>0</v>
      </c>
    </row>
    <row r="35" spans="1:34" ht="13.5">
      <c r="A35" s="182" t="s">
        <v>28</v>
      </c>
      <c r="B35" s="182" t="s">
        <v>84</v>
      </c>
      <c r="C35" s="184" t="s">
        <v>85</v>
      </c>
      <c r="D35" s="188">
        <f t="shared" si="0"/>
        <v>590</v>
      </c>
      <c r="E35" s="188">
        <v>480</v>
      </c>
      <c r="F35" s="188">
        <v>110</v>
      </c>
      <c r="G35" s="188">
        <f t="shared" si="9"/>
        <v>590</v>
      </c>
      <c r="H35" s="188">
        <f t="shared" si="10"/>
        <v>480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348</v>
      </c>
      <c r="N35" s="188">
        <v>0</v>
      </c>
      <c r="O35" s="188">
        <v>348</v>
      </c>
      <c r="P35" s="188">
        <v>0</v>
      </c>
      <c r="Q35" s="188">
        <f t="shared" si="13"/>
        <v>29</v>
      </c>
      <c r="R35" s="188">
        <v>0</v>
      </c>
      <c r="S35" s="188">
        <v>29</v>
      </c>
      <c r="T35" s="188">
        <v>0</v>
      </c>
      <c r="U35" s="188">
        <f t="shared" si="14"/>
        <v>73</v>
      </c>
      <c r="V35" s="188">
        <v>0</v>
      </c>
      <c r="W35" s="188">
        <v>73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30</v>
      </c>
      <c r="AD35" s="188">
        <v>0</v>
      </c>
      <c r="AE35" s="188">
        <v>30</v>
      </c>
      <c r="AF35" s="188">
        <v>0</v>
      </c>
      <c r="AG35" s="188">
        <v>110</v>
      </c>
      <c r="AH35" s="188">
        <v>0</v>
      </c>
    </row>
    <row r="36" spans="1:34" ht="13.5">
      <c r="A36" s="182" t="s">
        <v>28</v>
      </c>
      <c r="B36" s="182" t="s">
        <v>86</v>
      </c>
      <c r="C36" s="184" t="s">
        <v>319</v>
      </c>
      <c r="D36" s="188">
        <f t="shared" si="0"/>
        <v>4399</v>
      </c>
      <c r="E36" s="188">
        <v>4157</v>
      </c>
      <c r="F36" s="188">
        <v>242</v>
      </c>
      <c r="G36" s="188">
        <f t="shared" si="9"/>
        <v>4399</v>
      </c>
      <c r="H36" s="188">
        <f t="shared" si="10"/>
        <v>3844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2551</v>
      </c>
      <c r="N36" s="188">
        <v>0</v>
      </c>
      <c r="O36" s="188">
        <v>2551</v>
      </c>
      <c r="P36" s="188">
        <v>0</v>
      </c>
      <c r="Q36" s="188">
        <f t="shared" si="13"/>
        <v>103</v>
      </c>
      <c r="R36" s="188">
        <v>0</v>
      </c>
      <c r="S36" s="188">
        <v>103</v>
      </c>
      <c r="T36" s="188">
        <v>0</v>
      </c>
      <c r="U36" s="188">
        <f t="shared" si="14"/>
        <v>1190</v>
      </c>
      <c r="V36" s="188">
        <v>0</v>
      </c>
      <c r="W36" s="188">
        <v>1190</v>
      </c>
      <c r="X36" s="188">
        <v>0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555</v>
      </c>
      <c r="AH36" s="188">
        <v>545</v>
      </c>
    </row>
    <row r="37" spans="1:34" ht="13.5">
      <c r="A37" s="182" t="s">
        <v>28</v>
      </c>
      <c r="B37" s="182" t="s">
        <v>87</v>
      </c>
      <c r="C37" s="184" t="s">
        <v>88</v>
      </c>
      <c r="D37" s="188">
        <f t="shared" si="0"/>
        <v>869</v>
      </c>
      <c r="E37" s="188">
        <v>725</v>
      </c>
      <c r="F37" s="188">
        <v>144</v>
      </c>
      <c r="G37" s="188">
        <f t="shared" si="9"/>
        <v>869</v>
      </c>
      <c r="H37" s="188">
        <f t="shared" si="10"/>
        <v>725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526</v>
      </c>
      <c r="N37" s="188">
        <v>0</v>
      </c>
      <c r="O37" s="188">
        <v>526</v>
      </c>
      <c r="P37" s="188">
        <v>0</v>
      </c>
      <c r="Q37" s="188">
        <f t="shared" si="13"/>
        <v>25</v>
      </c>
      <c r="R37" s="188">
        <v>0</v>
      </c>
      <c r="S37" s="188">
        <v>25</v>
      </c>
      <c r="T37" s="188">
        <v>0</v>
      </c>
      <c r="U37" s="188">
        <f t="shared" si="14"/>
        <v>125</v>
      </c>
      <c r="V37" s="188">
        <v>0</v>
      </c>
      <c r="W37" s="188">
        <v>125</v>
      </c>
      <c r="X37" s="188">
        <v>0</v>
      </c>
      <c r="Y37" s="188">
        <f t="shared" si="15"/>
        <v>0</v>
      </c>
      <c r="Z37" s="188">
        <v>0</v>
      </c>
      <c r="AA37" s="188">
        <v>0</v>
      </c>
      <c r="AB37" s="188">
        <v>0</v>
      </c>
      <c r="AC37" s="188">
        <f t="shared" si="16"/>
        <v>49</v>
      </c>
      <c r="AD37" s="188">
        <v>0</v>
      </c>
      <c r="AE37" s="188">
        <v>49</v>
      </c>
      <c r="AF37" s="188">
        <v>0</v>
      </c>
      <c r="AG37" s="188">
        <v>144</v>
      </c>
      <c r="AH37" s="188">
        <v>45</v>
      </c>
    </row>
    <row r="38" spans="1:34" ht="13.5">
      <c r="A38" s="182" t="s">
        <v>28</v>
      </c>
      <c r="B38" s="182" t="s">
        <v>18</v>
      </c>
      <c r="C38" s="184" t="s">
        <v>19</v>
      </c>
      <c r="D38" s="188">
        <f t="shared" si="0"/>
        <v>8432</v>
      </c>
      <c r="E38" s="188">
        <v>7524</v>
      </c>
      <c r="F38" s="188">
        <v>908</v>
      </c>
      <c r="G38" s="188">
        <f t="shared" si="9"/>
        <v>8432</v>
      </c>
      <c r="H38" s="188">
        <f t="shared" si="10"/>
        <v>8389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5057</v>
      </c>
      <c r="N38" s="188">
        <v>0</v>
      </c>
      <c r="O38" s="188">
        <v>5057</v>
      </c>
      <c r="P38" s="188">
        <v>0</v>
      </c>
      <c r="Q38" s="188">
        <f t="shared" si="13"/>
        <v>284</v>
      </c>
      <c r="R38" s="188">
        <v>0</v>
      </c>
      <c r="S38" s="188">
        <v>284</v>
      </c>
      <c r="T38" s="188">
        <v>0</v>
      </c>
      <c r="U38" s="188">
        <f t="shared" si="14"/>
        <v>2290</v>
      </c>
      <c r="V38" s="188">
        <v>0</v>
      </c>
      <c r="W38" s="188">
        <v>2290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758</v>
      </c>
      <c r="AD38" s="188">
        <v>0</v>
      </c>
      <c r="AE38" s="188">
        <v>758</v>
      </c>
      <c r="AF38" s="188">
        <v>0</v>
      </c>
      <c r="AG38" s="188">
        <v>43</v>
      </c>
      <c r="AH38" s="188">
        <v>36</v>
      </c>
    </row>
    <row r="39" spans="1:34" ht="13.5">
      <c r="A39" s="182" t="s">
        <v>28</v>
      </c>
      <c r="B39" s="182" t="s">
        <v>89</v>
      </c>
      <c r="C39" s="184" t="s">
        <v>90</v>
      </c>
      <c r="D39" s="188">
        <f aca="true" t="shared" si="17" ref="D39:D54">E39+F39</f>
        <v>2653</v>
      </c>
      <c r="E39" s="188">
        <v>2190</v>
      </c>
      <c r="F39" s="188">
        <v>463</v>
      </c>
      <c r="G39" s="188">
        <f t="shared" si="9"/>
        <v>2653</v>
      </c>
      <c r="H39" s="188">
        <f t="shared" si="10"/>
        <v>2303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1477</v>
      </c>
      <c r="N39" s="188">
        <v>0</v>
      </c>
      <c r="O39" s="188">
        <v>1295</v>
      </c>
      <c r="P39" s="188">
        <v>182</v>
      </c>
      <c r="Q39" s="188">
        <f t="shared" si="13"/>
        <v>509</v>
      </c>
      <c r="R39" s="188">
        <v>0</v>
      </c>
      <c r="S39" s="188">
        <v>491</v>
      </c>
      <c r="T39" s="188">
        <v>18</v>
      </c>
      <c r="U39" s="188">
        <f t="shared" si="14"/>
        <v>313</v>
      </c>
      <c r="V39" s="188">
        <v>0</v>
      </c>
      <c r="W39" s="188">
        <v>312</v>
      </c>
      <c r="X39" s="188">
        <v>1</v>
      </c>
      <c r="Y39" s="188">
        <f t="shared" si="15"/>
        <v>4</v>
      </c>
      <c r="Z39" s="188">
        <v>4</v>
      </c>
      <c r="AA39" s="188">
        <v>0</v>
      </c>
      <c r="AB39" s="188">
        <v>0</v>
      </c>
      <c r="AC39" s="188">
        <f t="shared" si="16"/>
        <v>0</v>
      </c>
      <c r="AD39" s="188">
        <v>0</v>
      </c>
      <c r="AE39" s="188">
        <v>0</v>
      </c>
      <c r="AF39" s="188">
        <v>0</v>
      </c>
      <c r="AG39" s="188">
        <v>350</v>
      </c>
      <c r="AH39" s="188">
        <v>0</v>
      </c>
    </row>
    <row r="40" spans="1:34" ht="13.5">
      <c r="A40" s="182" t="s">
        <v>28</v>
      </c>
      <c r="B40" s="182" t="s">
        <v>91</v>
      </c>
      <c r="C40" s="184" t="s">
        <v>92</v>
      </c>
      <c r="D40" s="188">
        <f t="shared" si="17"/>
        <v>5440</v>
      </c>
      <c r="E40" s="188">
        <v>3808</v>
      </c>
      <c r="F40" s="188">
        <v>1632</v>
      </c>
      <c r="G40" s="188">
        <f t="shared" si="9"/>
        <v>5440</v>
      </c>
      <c r="H40" s="188">
        <f t="shared" si="10"/>
        <v>3808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2666</v>
      </c>
      <c r="N40" s="188">
        <v>0</v>
      </c>
      <c r="O40" s="188">
        <v>2666</v>
      </c>
      <c r="P40" s="188">
        <v>0</v>
      </c>
      <c r="Q40" s="188">
        <f t="shared" si="13"/>
        <v>108</v>
      </c>
      <c r="R40" s="188">
        <v>0</v>
      </c>
      <c r="S40" s="188">
        <v>108</v>
      </c>
      <c r="T40" s="188">
        <v>0</v>
      </c>
      <c r="U40" s="188">
        <f t="shared" si="14"/>
        <v>677</v>
      </c>
      <c r="V40" s="188">
        <v>0</v>
      </c>
      <c r="W40" s="188">
        <v>677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357</v>
      </c>
      <c r="AD40" s="188">
        <v>0</v>
      </c>
      <c r="AE40" s="188">
        <v>357</v>
      </c>
      <c r="AF40" s="188">
        <v>0</v>
      </c>
      <c r="AG40" s="188">
        <v>1632</v>
      </c>
      <c r="AH40" s="188">
        <v>0</v>
      </c>
    </row>
    <row r="41" spans="1:34" ht="13.5">
      <c r="A41" s="182" t="s">
        <v>28</v>
      </c>
      <c r="B41" s="182" t="s">
        <v>93</v>
      </c>
      <c r="C41" s="184" t="s">
        <v>94</v>
      </c>
      <c r="D41" s="188">
        <f t="shared" si="17"/>
        <v>2763</v>
      </c>
      <c r="E41" s="188">
        <v>1853</v>
      </c>
      <c r="F41" s="188">
        <v>910</v>
      </c>
      <c r="G41" s="188">
        <f t="shared" si="9"/>
        <v>2763</v>
      </c>
      <c r="H41" s="188">
        <f t="shared" si="10"/>
        <v>1752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1247</v>
      </c>
      <c r="N41" s="188">
        <v>0</v>
      </c>
      <c r="O41" s="188">
        <v>1247</v>
      </c>
      <c r="P41" s="188">
        <v>0</v>
      </c>
      <c r="Q41" s="188">
        <f t="shared" si="13"/>
        <v>38</v>
      </c>
      <c r="R41" s="188">
        <v>0</v>
      </c>
      <c r="S41" s="188">
        <v>38</v>
      </c>
      <c r="T41" s="188">
        <v>0</v>
      </c>
      <c r="U41" s="188">
        <f t="shared" si="14"/>
        <v>363</v>
      </c>
      <c r="V41" s="188">
        <v>0</v>
      </c>
      <c r="W41" s="188">
        <v>363</v>
      </c>
      <c r="X41" s="188">
        <v>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104</v>
      </c>
      <c r="AD41" s="188">
        <v>0</v>
      </c>
      <c r="AE41" s="188">
        <v>104</v>
      </c>
      <c r="AF41" s="188">
        <v>0</v>
      </c>
      <c r="AG41" s="188">
        <v>1011</v>
      </c>
      <c r="AH41" s="188">
        <v>0</v>
      </c>
    </row>
    <row r="42" spans="1:34" ht="13.5">
      <c r="A42" s="182" t="s">
        <v>28</v>
      </c>
      <c r="B42" s="182" t="s">
        <v>95</v>
      </c>
      <c r="C42" s="184" t="s">
        <v>96</v>
      </c>
      <c r="D42" s="188">
        <f t="shared" si="17"/>
        <v>5588</v>
      </c>
      <c r="E42" s="188">
        <v>4988</v>
      </c>
      <c r="F42" s="188">
        <v>600</v>
      </c>
      <c r="G42" s="188">
        <f t="shared" si="9"/>
        <v>5588</v>
      </c>
      <c r="H42" s="188">
        <f t="shared" si="10"/>
        <v>4178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3326</v>
      </c>
      <c r="N42" s="188">
        <v>0</v>
      </c>
      <c r="O42" s="188">
        <v>2722</v>
      </c>
      <c r="P42" s="188">
        <v>604</v>
      </c>
      <c r="Q42" s="188">
        <f t="shared" si="13"/>
        <v>0</v>
      </c>
      <c r="R42" s="188">
        <v>0</v>
      </c>
      <c r="S42" s="188">
        <v>0</v>
      </c>
      <c r="T42" s="188">
        <v>0</v>
      </c>
      <c r="U42" s="188">
        <f t="shared" si="14"/>
        <v>822</v>
      </c>
      <c r="V42" s="188">
        <v>0</v>
      </c>
      <c r="W42" s="188">
        <v>822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30</v>
      </c>
      <c r="AD42" s="188">
        <v>0</v>
      </c>
      <c r="AE42" s="188">
        <v>30</v>
      </c>
      <c r="AF42" s="188">
        <v>0</v>
      </c>
      <c r="AG42" s="188">
        <v>1410</v>
      </c>
      <c r="AH42" s="188">
        <v>4</v>
      </c>
    </row>
    <row r="43" spans="1:34" ht="13.5">
      <c r="A43" s="182" t="s">
        <v>28</v>
      </c>
      <c r="B43" s="182" t="s">
        <v>97</v>
      </c>
      <c r="C43" s="184" t="s">
        <v>223</v>
      </c>
      <c r="D43" s="188">
        <f t="shared" si="17"/>
        <v>902</v>
      </c>
      <c r="E43" s="188">
        <v>902</v>
      </c>
      <c r="F43" s="188">
        <v>0</v>
      </c>
      <c r="G43" s="188">
        <f t="shared" si="9"/>
        <v>902</v>
      </c>
      <c r="H43" s="188">
        <f t="shared" si="10"/>
        <v>902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751</v>
      </c>
      <c r="N43" s="188">
        <v>0</v>
      </c>
      <c r="O43" s="188">
        <v>751</v>
      </c>
      <c r="P43" s="188">
        <v>0</v>
      </c>
      <c r="Q43" s="188">
        <f t="shared" si="13"/>
        <v>15</v>
      </c>
      <c r="R43" s="188">
        <v>0</v>
      </c>
      <c r="S43" s="188">
        <v>15</v>
      </c>
      <c r="T43" s="188">
        <v>0</v>
      </c>
      <c r="U43" s="188">
        <f t="shared" si="14"/>
        <v>69</v>
      </c>
      <c r="V43" s="188">
        <v>0</v>
      </c>
      <c r="W43" s="188">
        <v>69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67</v>
      </c>
      <c r="AD43" s="188">
        <v>0</v>
      </c>
      <c r="AE43" s="188">
        <v>67</v>
      </c>
      <c r="AF43" s="188">
        <v>0</v>
      </c>
      <c r="AG43" s="188">
        <v>0</v>
      </c>
      <c r="AH43" s="188">
        <v>0</v>
      </c>
    </row>
    <row r="44" spans="1:34" ht="13.5">
      <c r="A44" s="182" t="s">
        <v>28</v>
      </c>
      <c r="B44" s="182" t="s">
        <v>98</v>
      </c>
      <c r="C44" s="184" t="s">
        <v>99</v>
      </c>
      <c r="D44" s="188">
        <f t="shared" si="17"/>
        <v>381</v>
      </c>
      <c r="E44" s="188">
        <v>358</v>
      </c>
      <c r="F44" s="188">
        <v>23</v>
      </c>
      <c r="G44" s="188">
        <f t="shared" si="9"/>
        <v>381</v>
      </c>
      <c r="H44" s="188">
        <f t="shared" si="10"/>
        <v>358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251</v>
      </c>
      <c r="N44" s="188">
        <v>0</v>
      </c>
      <c r="O44" s="188">
        <v>251</v>
      </c>
      <c r="P44" s="188">
        <v>0</v>
      </c>
      <c r="Q44" s="188">
        <f t="shared" si="13"/>
        <v>96</v>
      </c>
      <c r="R44" s="188">
        <v>0</v>
      </c>
      <c r="S44" s="188">
        <v>96</v>
      </c>
      <c r="T44" s="188">
        <v>0</v>
      </c>
      <c r="U44" s="188">
        <f t="shared" si="14"/>
        <v>11</v>
      </c>
      <c r="V44" s="188">
        <v>0</v>
      </c>
      <c r="W44" s="188">
        <v>11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0</v>
      </c>
      <c r="AD44" s="188">
        <v>0</v>
      </c>
      <c r="AE44" s="188">
        <v>0</v>
      </c>
      <c r="AF44" s="188">
        <v>0</v>
      </c>
      <c r="AG44" s="188">
        <v>23</v>
      </c>
      <c r="AH44" s="188">
        <v>0</v>
      </c>
    </row>
    <row r="45" spans="1:34" ht="13.5">
      <c r="A45" s="182" t="s">
        <v>28</v>
      </c>
      <c r="B45" s="182" t="s">
        <v>100</v>
      </c>
      <c r="C45" s="184" t="s">
        <v>101</v>
      </c>
      <c r="D45" s="188">
        <f t="shared" si="17"/>
        <v>646</v>
      </c>
      <c r="E45" s="188">
        <v>553</v>
      </c>
      <c r="F45" s="188">
        <v>93</v>
      </c>
      <c r="G45" s="188">
        <f t="shared" si="9"/>
        <v>646</v>
      </c>
      <c r="H45" s="188">
        <f t="shared" si="10"/>
        <v>553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402</v>
      </c>
      <c r="N45" s="188">
        <v>0</v>
      </c>
      <c r="O45" s="188">
        <v>402</v>
      </c>
      <c r="P45" s="188">
        <v>0</v>
      </c>
      <c r="Q45" s="188">
        <f t="shared" si="13"/>
        <v>21</v>
      </c>
      <c r="R45" s="188">
        <v>0</v>
      </c>
      <c r="S45" s="188">
        <v>21</v>
      </c>
      <c r="T45" s="188">
        <v>0</v>
      </c>
      <c r="U45" s="188">
        <f t="shared" si="14"/>
        <v>101</v>
      </c>
      <c r="V45" s="188">
        <v>0</v>
      </c>
      <c r="W45" s="188">
        <v>101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29</v>
      </c>
      <c r="AD45" s="188">
        <v>0</v>
      </c>
      <c r="AE45" s="188">
        <v>29</v>
      </c>
      <c r="AF45" s="188">
        <v>0</v>
      </c>
      <c r="AG45" s="188">
        <v>93</v>
      </c>
      <c r="AH45" s="188">
        <v>0</v>
      </c>
    </row>
    <row r="46" spans="1:34" ht="13.5">
      <c r="A46" s="182" t="s">
        <v>28</v>
      </c>
      <c r="B46" s="182" t="s">
        <v>102</v>
      </c>
      <c r="C46" s="184" t="s">
        <v>103</v>
      </c>
      <c r="D46" s="188">
        <f t="shared" si="17"/>
        <v>1514</v>
      </c>
      <c r="E46" s="188">
        <v>1426</v>
      </c>
      <c r="F46" s="188">
        <v>88</v>
      </c>
      <c r="G46" s="188">
        <f t="shared" si="9"/>
        <v>1514</v>
      </c>
      <c r="H46" s="188">
        <f t="shared" si="10"/>
        <v>1410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887</v>
      </c>
      <c r="N46" s="188">
        <v>0</v>
      </c>
      <c r="O46" s="188">
        <v>887</v>
      </c>
      <c r="P46" s="188">
        <v>0</v>
      </c>
      <c r="Q46" s="188">
        <f t="shared" si="13"/>
        <v>95</v>
      </c>
      <c r="R46" s="188">
        <v>0</v>
      </c>
      <c r="S46" s="188">
        <v>95</v>
      </c>
      <c r="T46" s="188">
        <v>0</v>
      </c>
      <c r="U46" s="188">
        <f t="shared" si="14"/>
        <v>428</v>
      </c>
      <c r="V46" s="188">
        <v>0</v>
      </c>
      <c r="W46" s="188">
        <v>428</v>
      </c>
      <c r="X46" s="188">
        <v>0</v>
      </c>
      <c r="Y46" s="188">
        <f t="shared" si="15"/>
        <v>0</v>
      </c>
      <c r="Z46" s="188">
        <v>0</v>
      </c>
      <c r="AA46" s="188">
        <v>0</v>
      </c>
      <c r="AB46" s="188">
        <v>0</v>
      </c>
      <c r="AC46" s="188">
        <f t="shared" si="16"/>
        <v>0</v>
      </c>
      <c r="AD46" s="188">
        <v>0</v>
      </c>
      <c r="AE46" s="188">
        <v>0</v>
      </c>
      <c r="AF46" s="188">
        <v>0</v>
      </c>
      <c r="AG46" s="188">
        <v>104</v>
      </c>
      <c r="AH46" s="188">
        <v>0</v>
      </c>
    </row>
    <row r="47" spans="1:34" ht="13.5">
      <c r="A47" s="182" t="s">
        <v>28</v>
      </c>
      <c r="B47" s="182" t="s">
        <v>20</v>
      </c>
      <c r="C47" s="184" t="s">
        <v>21</v>
      </c>
      <c r="D47" s="188">
        <f t="shared" si="17"/>
        <v>1476</v>
      </c>
      <c r="E47" s="188">
        <v>1454</v>
      </c>
      <c r="F47" s="188">
        <v>22</v>
      </c>
      <c r="G47" s="188">
        <f t="shared" si="9"/>
        <v>1476</v>
      </c>
      <c r="H47" s="188">
        <f t="shared" si="10"/>
        <v>1464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1083</v>
      </c>
      <c r="N47" s="188">
        <v>723</v>
      </c>
      <c r="O47" s="188">
        <v>360</v>
      </c>
      <c r="P47" s="188">
        <v>0</v>
      </c>
      <c r="Q47" s="188">
        <f t="shared" si="13"/>
        <v>0</v>
      </c>
      <c r="R47" s="188">
        <v>0</v>
      </c>
      <c r="S47" s="188">
        <v>0</v>
      </c>
      <c r="T47" s="188">
        <v>0</v>
      </c>
      <c r="U47" s="188">
        <f t="shared" si="14"/>
        <v>141</v>
      </c>
      <c r="V47" s="188">
        <v>0</v>
      </c>
      <c r="W47" s="188">
        <v>141</v>
      </c>
      <c r="X47" s="188">
        <v>0</v>
      </c>
      <c r="Y47" s="188">
        <f t="shared" si="15"/>
        <v>5</v>
      </c>
      <c r="Z47" s="188">
        <v>0</v>
      </c>
      <c r="AA47" s="188">
        <v>5</v>
      </c>
      <c r="AB47" s="188">
        <v>0</v>
      </c>
      <c r="AC47" s="188">
        <f t="shared" si="16"/>
        <v>235</v>
      </c>
      <c r="AD47" s="188">
        <v>0</v>
      </c>
      <c r="AE47" s="188">
        <v>235</v>
      </c>
      <c r="AF47" s="188">
        <v>0</v>
      </c>
      <c r="AG47" s="188">
        <v>12</v>
      </c>
      <c r="AH47" s="188">
        <v>10</v>
      </c>
    </row>
    <row r="48" spans="1:34" ht="13.5">
      <c r="A48" s="182" t="s">
        <v>28</v>
      </c>
      <c r="B48" s="182" t="s">
        <v>104</v>
      </c>
      <c r="C48" s="184" t="s">
        <v>105</v>
      </c>
      <c r="D48" s="188">
        <f t="shared" si="17"/>
        <v>1356</v>
      </c>
      <c r="E48" s="188">
        <v>1153</v>
      </c>
      <c r="F48" s="188">
        <v>203</v>
      </c>
      <c r="G48" s="188">
        <f t="shared" si="9"/>
        <v>1356</v>
      </c>
      <c r="H48" s="188">
        <f t="shared" si="10"/>
        <v>1319</v>
      </c>
      <c r="I48" s="188">
        <f t="shared" si="11"/>
        <v>173</v>
      </c>
      <c r="J48" s="188">
        <v>0</v>
      </c>
      <c r="K48" s="188">
        <v>0</v>
      </c>
      <c r="L48" s="188">
        <v>173</v>
      </c>
      <c r="M48" s="188">
        <f t="shared" si="12"/>
        <v>1024</v>
      </c>
      <c r="N48" s="188">
        <v>0</v>
      </c>
      <c r="O48" s="188">
        <v>1004</v>
      </c>
      <c r="P48" s="188">
        <v>20</v>
      </c>
      <c r="Q48" s="188">
        <f t="shared" si="13"/>
        <v>0</v>
      </c>
      <c r="R48" s="188">
        <v>0</v>
      </c>
      <c r="S48" s="188">
        <v>0</v>
      </c>
      <c r="T48" s="188">
        <v>0</v>
      </c>
      <c r="U48" s="188">
        <f t="shared" si="14"/>
        <v>74</v>
      </c>
      <c r="V48" s="188">
        <v>0</v>
      </c>
      <c r="W48" s="188">
        <v>74</v>
      </c>
      <c r="X48" s="188">
        <v>0</v>
      </c>
      <c r="Y48" s="188">
        <f t="shared" si="15"/>
        <v>3</v>
      </c>
      <c r="Z48" s="188">
        <v>0</v>
      </c>
      <c r="AA48" s="188">
        <v>3</v>
      </c>
      <c r="AB48" s="188">
        <v>0</v>
      </c>
      <c r="AC48" s="188">
        <f t="shared" si="16"/>
        <v>45</v>
      </c>
      <c r="AD48" s="188">
        <v>0</v>
      </c>
      <c r="AE48" s="188">
        <v>45</v>
      </c>
      <c r="AF48" s="188">
        <v>0</v>
      </c>
      <c r="AG48" s="188">
        <v>37</v>
      </c>
      <c r="AH48" s="188">
        <v>30</v>
      </c>
    </row>
    <row r="49" spans="1:34" ht="13.5">
      <c r="A49" s="182" t="s">
        <v>28</v>
      </c>
      <c r="B49" s="182" t="s">
        <v>106</v>
      </c>
      <c r="C49" s="184" t="s">
        <v>107</v>
      </c>
      <c r="D49" s="188">
        <f t="shared" si="17"/>
        <v>741</v>
      </c>
      <c r="E49" s="188">
        <v>735</v>
      </c>
      <c r="F49" s="188">
        <v>6</v>
      </c>
      <c r="G49" s="188">
        <f t="shared" si="9"/>
        <v>741</v>
      </c>
      <c r="H49" s="188">
        <f t="shared" si="10"/>
        <v>681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528</v>
      </c>
      <c r="N49" s="188">
        <v>528</v>
      </c>
      <c r="O49" s="188">
        <v>0</v>
      </c>
      <c r="P49" s="188">
        <v>0</v>
      </c>
      <c r="Q49" s="188">
        <f t="shared" si="13"/>
        <v>0</v>
      </c>
      <c r="R49" s="188">
        <v>0</v>
      </c>
      <c r="S49" s="188">
        <v>0</v>
      </c>
      <c r="T49" s="188">
        <v>0</v>
      </c>
      <c r="U49" s="188">
        <f t="shared" si="14"/>
        <v>153</v>
      </c>
      <c r="V49" s="188">
        <v>153</v>
      </c>
      <c r="W49" s="188">
        <v>0</v>
      </c>
      <c r="X49" s="188">
        <v>0</v>
      </c>
      <c r="Y49" s="188">
        <f t="shared" si="15"/>
        <v>0</v>
      </c>
      <c r="Z49" s="188">
        <v>0</v>
      </c>
      <c r="AA49" s="188">
        <v>0</v>
      </c>
      <c r="AB49" s="188">
        <v>0</v>
      </c>
      <c r="AC49" s="188">
        <f t="shared" si="16"/>
        <v>0</v>
      </c>
      <c r="AD49" s="188">
        <v>0</v>
      </c>
      <c r="AE49" s="188">
        <v>0</v>
      </c>
      <c r="AF49" s="188">
        <v>0</v>
      </c>
      <c r="AG49" s="188">
        <v>60</v>
      </c>
      <c r="AH49" s="188">
        <v>32</v>
      </c>
    </row>
    <row r="50" spans="1:34" ht="13.5">
      <c r="A50" s="182" t="s">
        <v>28</v>
      </c>
      <c r="B50" s="182" t="s">
        <v>108</v>
      </c>
      <c r="C50" s="184" t="s">
        <v>109</v>
      </c>
      <c r="D50" s="188">
        <f t="shared" si="17"/>
        <v>3228</v>
      </c>
      <c r="E50" s="188">
        <v>2646</v>
      </c>
      <c r="F50" s="188">
        <v>582</v>
      </c>
      <c r="G50" s="188">
        <f t="shared" si="9"/>
        <v>3228</v>
      </c>
      <c r="H50" s="188">
        <f t="shared" si="10"/>
        <v>2929</v>
      </c>
      <c r="I50" s="188">
        <f t="shared" si="11"/>
        <v>2276</v>
      </c>
      <c r="J50" s="188">
        <v>0</v>
      </c>
      <c r="K50" s="188">
        <v>2205</v>
      </c>
      <c r="L50" s="188">
        <v>71</v>
      </c>
      <c r="M50" s="188">
        <f t="shared" si="12"/>
        <v>315</v>
      </c>
      <c r="N50" s="188">
        <v>0</v>
      </c>
      <c r="O50" s="188">
        <v>0</v>
      </c>
      <c r="P50" s="188">
        <v>315</v>
      </c>
      <c r="Q50" s="188">
        <f t="shared" si="13"/>
        <v>0</v>
      </c>
      <c r="R50" s="188">
        <v>0</v>
      </c>
      <c r="S50" s="188">
        <v>0</v>
      </c>
      <c r="T50" s="188">
        <v>0</v>
      </c>
      <c r="U50" s="188">
        <f t="shared" si="14"/>
        <v>170</v>
      </c>
      <c r="V50" s="188">
        <v>0</v>
      </c>
      <c r="W50" s="188">
        <v>170</v>
      </c>
      <c r="X50" s="188">
        <v>0</v>
      </c>
      <c r="Y50" s="188">
        <f t="shared" si="15"/>
        <v>4</v>
      </c>
      <c r="Z50" s="188">
        <v>0</v>
      </c>
      <c r="AA50" s="188">
        <v>4</v>
      </c>
      <c r="AB50" s="188">
        <v>0</v>
      </c>
      <c r="AC50" s="188">
        <f t="shared" si="16"/>
        <v>164</v>
      </c>
      <c r="AD50" s="188">
        <v>0</v>
      </c>
      <c r="AE50" s="188">
        <v>156</v>
      </c>
      <c r="AF50" s="188">
        <v>8</v>
      </c>
      <c r="AG50" s="188">
        <v>299</v>
      </c>
      <c r="AH50" s="188">
        <v>0</v>
      </c>
    </row>
    <row r="51" spans="1:34" ht="13.5">
      <c r="A51" s="182" t="s">
        <v>28</v>
      </c>
      <c r="B51" s="182" t="s">
        <v>110</v>
      </c>
      <c r="C51" s="184" t="s">
        <v>111</v>
      </c>
      <c r="D51" s="188">
        <f t="shared" si="17"/>
        <v>1668</v>
      </c>
      <c r="E51" s="188">
        <v>1555</v>
      </c>
      <c r="F51" s="188">
        <v>113</v>
      </c>
      <c r="G51" s="188">
        <f t="shared" si="9"/>
        <v>1668</v>
      </c>
      <c r="H51" s="188">
        <f t="shared" si="10"/>
        <v>1608</v>
      </c>
      <c r="I51" s="188">
        <f t="shared" si="11"/>
        <v>72</v>
      </c>
      <c r="J51" s="188">
        <v>0</v>
      </c>
      <c r="K51" s="188">
        <v>69</v>
      </c>
      <c r="L51" s="188">
        <v>3</v>
      </c>
      <c r="M51" s="188">
        <f t="shared" si="12"/>
        <v>1405</v>
      </c>
      <c r="N51" s="188">
        <v>0</v>
      </c>
      <c r="O51" s="188">
        <v>1297</v>
      </c>
      <c r="P51" s="188">
        <v>108</v>
      </c>
      <c r="Q51" s="188">
        <f t="shared" si="13"/>
        <v>0</v>
      </c>
      <c r="R51" s="188">
        <v>0</v>
      </c>
      <c r="S51" s="188">
        <v>0</v>
      </c>
      <c r="T51" s="188">
        <v>0</v>
      </c>
      <c r="U51" s="188">
        <f t="shared" si="14"/>
        <v>97</v>
      </c>
      <c r="V51" s="188">
        <v>0</v>
      </c>
      <c r="W51" s="188">
        <v>97</v>
      </c>
      <c r="X51" s="188">
        <v>0</v>
      </c>
      <c r="Y51" s="188">
        <f t="shared" si="15"/>
        <v>0</v>
      </c>
      <c r="Z51" s="188">
        <v>0</v>
      </c>
      <c r="AA51" s="188">
        <v>0</v>
      </c>
      <c r="AB51" s="188">
        <v>0</v>
      </c>
      <c r="AC51" s="188">
        <f t="shared" si="16"/>
        <v>34</v>
      </c>
      <c r="AD51" s="188">
        <v>0</v>
      </c>
      <c r="AE51" s="188">
        <v>32</v>
      </c>
      <c r="AF51" s="188">
        <v>2</v>
      </c>
      <c r="AG51" s="188">
        <v>60</v>
      </c>
      <c r="AH51" s="188">
        <v>13</v>
      </c>
    </row>
    <row r="52" spans="1:34" ht="13.5">
      <c r="A52" s="182" t="s">
        <v>28</v>
      </c>
      <c r="B52" s="182" t="s">
        <v>112</v>
      </c>
      <c r="C52" s="184" t="s">
        <v>113</v>
      </c>
      <c r="D52" s="188">
        <f t="shared" si="17"/>
        <v>665</v>
      </c>
      <c r="E52" s="188">
        <v>648</v>
      </c>
      <c r="F52" s="188">
        <v>17</v>
      </c>
      <c r="G52" s="188">
        <f t="shared" si="9"/>
        <v>665</v>
      </c>
      <c r="H52" s="188">
        <f t="shared" si="10"/>
        <v>648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479</v>
      </c>
      <c r="N52" s="188">
        <v>479</v>
      </c>
      <c r="O52" s="188">
        <v>0</v>
      </c>
      <c r="P52" s="188">
        <v>0</v>
      </c>
      <c r="Q52" s="188">
        <f t="shared" si="13"/>
        <v>8</v>
      </c>
      <c r="R52" s="188">
        <v>8</v>
      </c>
      <c r="S52" s="188">
        <v>0</v>
      </c>
      <c r="T52" s="188">
        <v>0</v>
      </c>
      <c r="U52" s="188">
        <f t="shared" si="14"/>
        <v>161</v>
      </c>
      <c r="V52" s="188">
        <v>161</v>
      </c>
      <c r="W52" s="188">
        <v>0</v>
      </c>
      <c r="X52" s="188">
        <v>0</v>
      </c>
      <c r="Y52" s="188">
        <f t="shared" si="15"/>
        <v>0</v>
      </c>
      <c r="Z52" s="188">
        <v>0</v>
      </c>
      <c r="AA52" s="188">
        <v>0</v>
      </c>
      <c r="AB52" s="188">
        <v>0</v>
      </c>
      <c r="AC52" s="188">
        <f t="shared" si="16"/>
        <v>0</v>
      </c>
      <c r="AD52" s="188">
        <v>0</v>
      </c>
      <c r="AE52" s="188">
        <v>0</v>
      </c>
      <c r="AF52" s="188">
        <v>0</v>
      </c>
      <c r="AG52" s="188">
        <v>17</v>
      </c>
      <c r="AH52" s="188">
        <v>0</v>
      </c>
    </row>
    <row r="53" spans="1:34" ht="13.5">
      <c r="A53" s="182" t="s">
        <v>28</v>
      </c>
      <c r="B53" s="182" t="s">
        <v>114</v>
      </c>
      <c r="C53" s="184" t="s">
        <v>115</v>
      </c>
      <c r="D53" s="188">
        <f t="shared" si="17"/>
        <v>1051</v>
      </c>
      <c r="E53" s="188">
        <v>1029</v>
      </c>
      <c r="F53" s="188">
        <v>22</v>
      </c>
      <c r="G53" s="188">
        <f t="shared" si="9"/>
        <v>1051</v>
      </c>
      <c r="H53" s="188">
        <f t="shared" si="10"/>
        <v>1032</v>
      </c>
      <c r="I53" s="188">
        <f t="shared" si="11"/>
        <v>251</v>
      </c>
      <c r="J53" s="188">
        <v>0</v>
      </c>
      <c r="K53" s="188">
        <v>251</v>
      </c>
      <c r="L53" s="188">
        <v>0</v>
      </c>
      <c r="M53" s="188">
        <f t="shared" si="12"/>
        <v>584</v>
      </c>
      <c r="N53" s="188">
        <v>0</v>
      </c>
      <c r="O53" s="188">
        <v>584</v>
      </c>
      <c r="P53" s="188">
        <v>0</v>
      </c>
      <c r="Q53" s="188">
        <f t="shared" si="13"/>
        <v>2</v>
      </c>
      <c r="R53" s="188">
        <v>0</v>
      </c>
      <c r="S53" s="188">
        <v>2</v>
      </c>
      <c r="T53" s="188">
        <v>0</v>
      </c>
      <c r="U53" s="188">
        <f t="shared" si="14"/>
        <v>138</v>
      </c>
      <c r="V53" s="188">
        <v>0</v>
      </c>
      <c r="W53" s="188">
        <v>138</v>
      </c>
      <c r="X53" s="188">
        <v>0</v>
      </c>
      <c r="Y53" s="188">
        <f t="shared" si="15"/>
        <v>0</v>
      </c>
      <c r="Z53" s="188">
        <v>0</v>
      </c>
      <c r="AA53" s="188">
        <v>0</v>
      </c>
      <c r="AB53" s="188">
        <v>0</v>
      </c>
      <c r="AC53" s="188">
        <f t="shared" si="16"/>
        <v>57</v>
      </c>
      <c r="AD53" s="188">
        <v>0</v>
      </c>
      <c r="AE53" s="188">
        <v>57</v>
      </c>
      <c r="AF53" s="188">
        <v>0</v>
      </c>
      <c r="AG53" s="188">
        <v>19</v>
      </c>
      <c r="AH53" s="188">
        <v>0</v>
      </c>
    </row>
    <row r="54" spans="1:34" ht="13.5">
      <c r="A54" s="182" t="s">
        <v>28</v>
      </c>
      <c r="B54" s="182" t="s">
        <v>116</v>
      </c>
      <c r="C54" s="184" t="s">
        <v>117</v>
      </c>
      <c r="D54" s="188">
        <f t="shared" si="17"/>
        <v>490</v>
      </c>
      <c r="E54" s="188">
        <v>490</v>
      </c>
      <c r="F54" s="188">
        <v>0</v>
      </c>
      <c r="G54" s="188">
        <f t="shared" si="9"/>
        <v>490</v>
      </c>
      <c r="H54" s="188">
        <f t="shared" si="10"/>
        <v>489</v>
      </c>
      <c r="I54" s="188">
        <f t="shared" si="11"/>
        <v>423</v>
      </c>
      <c r="J54" s="188">
        <v>0</v>
      </c>
      <c r="K54" s="188">
        <v>423</v>
      </c>
      <c r="L54" s="188">
        <v>0</v>
      </c>
      <c r="M54" s="188">
        <f t="shared" si="12"/>
        <v>0</v>
      </c>
      <c r="N54" s="188">
        <v>0</v>
      </c>
      <c r="O54" s="188">
        <v>0</v>
      </c>
      <c r="P54" s="188">
        <v>0</v>
      </c>
      <c r="Q54" s="188">
        <f t="shared" si="13"/>
        <v>0</v>
      </c>
      <c r="R54" s="188">
        <v>0</v>
      </c>
      <c r="S54" s="188">
        <v>0</v>
      </c>
      <c r="T54" s="188">
        <v>0</v>
      </c>
      <c r="U54" s="188">
        <f t="shared" si="14"/>
        <v>44</v>
      </c>
      <c r="V54" s="188">
        <v>0</v>
      </c>
      <c r="W54" s="188">
        <v>44</v>
      </c>
      <c r="X54" s="188">
        <v>0</v>
      </c>
      <c r="Y54" s="188">
        <f t="shared" si="15"/>
        <v>0</v>
      </c>
      <c r="Z54" s="188">
        <v>0</v>
      </c>
      <c r="AA54" s="188">
        <v>0</v>
      </c>
      <c r="AB54" s="188">
        <v>0</v>
      </c>
      <c r="AC54" s="188">
        <f t="shared" si="16"/>
        <v>22</v>
      </c>
      <c r="AD54" s="188">
        <v>0</v>
      </c>
      <c r="AE54" s="188">
        <v>22</v>
      </c>
      <c r="AF54" s="188">
        <v>0</v>
      </c>
      <c r="AG54" s="188">
        <v>1</v>
      </c>
      <c r="AH54" s="188">
        <v>0</v>
      </c>
    </row>
    <row r="55" spans="1:34" ht="13.5">
      <c r="A55" s="201" t="s">
        <v>22</v>
      </c>
      <c r="B55" s="202"/>
      <c r="C55" s="202"/>
      <c r="D55" s="188">
        <f aca="true" t="shared" si="18" ref="D55:AH55">SUM(D7:D54)</f>
        <v>310525</v>
      </c>
      <c r="E55" s="188">
        <f t="shared" si="18"/>
        <v>224559</v>
      </c>
      <c r="F55" s="188">
        <f t="shared" si="18"/>
        <v>85966</v>
      </c>
      <c r="G55" s="188">
        <f t="shared" si="18"/>
        <v>310525</v>
      </c>
      <c r="H55" s="188">
        <f t="shared" si="18"/>
        <v>272389</v>
      </c>
      <c r="I55" s="188">
        <f t="shared" si="18"/>
        <v>16188</v>
      </c>
      <c r="J55" s="188">
        <f t="shared" si="18"/>
        <v>2983</v>
      </c>
      <c r="K55" s="188">
        <f t="shared" si="18"/>
        <v>10946</v>
      </c>
      <c r="L55" s="188">
        <f t="shared" si="18"/>
        <v>2259</v>
      </c>
      <c r="M55" s="188">
        <f t="shared" si="18"/>
        <v>187688</v>
      </c>
      <c r="N55" s="188">
        <f t="shared" si="18"/>
        <v>67882</v>
      </c>
      <c r="O55" s="188">
        <f t="shared" si="18"/>
        <v>67265</v>
      </c>
      <c r="P55" s="188">
        <f t="shared" si="18"/>
        <v>52541</v>
      </c>
      <c r="Q55" s="188">
        <f t="shared" si="18"/>
        <v>11410</v>
      </c>
      <c r="R55" s="188">
        <f t="shared" si="18"/>
        <v>5817</v>
      </c>
      <c r="S55" s="188">
        <f t="shared" si="18"/>
        <v>4635</v>
      </c>
      <c r="T55" s="188">
        <f t="shared" si="18"/>
        <v>958</v>
      </c>
      <c r="U55" s="188">
        <f t="shared" si="18"/>
        <v>47828</v>
      </c>
      <c r="V55" s="188">
        <f t="shared" si="18"/>
        <v>10080</v>
      </c>
      <c r="W55" s="188">
        <f t="shared" si="18"/>
        <v>37569</v>
      </c>
      <c r="X55" s="188">
        <f t="shared" si="18"/>
        <v>179</v>
      </c>
      <c r="Y55" s="188">
        <f t="shared" si="18"/>
        <v>704</v>
      </c>
      <c r="Z55" s="188">
        <f t="shared" si="18"/>
        <v>26</v>
      </c>
      <c r="AA55" s="188">
        <f t="shared" si="18"/>
        <v>678</v>
      </c>
      <c r="AB55" s="188">
        <f t="shared" si="18"/>
        <v>0</v>
      </c>
      <c r="AC55" s="188">
        <f t="shared" si="18"/>
        <v>8571</v>
      </c>
      <c r="AD55" s="188">
        <f t="shared" si="18"/>
        <v>5164</v>
      </c>
      <c r="AE55" s="188">
        <f t="shared" si="18"/>
        <v>3159</v>
      </c>
      <c r="AF55" s="188">
        <f t="shared" si="18"/>
        <v>248</v>
      </c>
      <c r="AG55" s="188">
        <f t="shared" si="18"/>
        <v>38136</v>
      </c>
      <c r="AH55" s="188">
        <f t="shared" si="18"/>
        <v>2241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199</v>
      </c>
      <c r="B2" s="200" t="s">
        <v>243</v>
      </c>
      <c r="C2" s="203" t="s">
        <v>246</v>
      </c>
      <c r="D2" s="26" t="s">
        <v>238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239</v>
      </c>
      <c r="V2" s="29"/>
      <c r="W2" s="29"/>
      <c r="X2" s="29"/>
      <c r="Y2" s="29"/>
      <c r="Z2" s="29"/>
      <c r="AA2" s="30"/>
      <c r="AB2" s="26" t="s">
        <v>240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214</v>
      </c>
      <c r="E3" s="31" t="s">
        <v>208</v>
      </c>
      <c r="F3" s="205" t="s">
        <v>247</v>
      </c>
      <c r="G3" s="206"/>
      <c r="H3" s="206"/>
      <c r="I3" s="206"/>
      <c r="J3" s="206"/>
      <c r="K3" s="207"/>
      <c r="L3" s="203" t="s">
        <v>248</v>
      </c>
      <c r="M3" s="14" t="s">
        <v>216</v>
      </c>
      <c r="N3" s="32"/>
      <c r="O3" s="32"/>
      <c r="P3" s="32"/>
      <c r="Q3" s="32"/>
      <c r="R3" s="32"/>
      <c r="S3" s="32"/>
      <c r="T3" s="33"/>
      <c r="U3" s="10" t="s">
        <v>214</v>
      </c>
      <c r="V3" s="203" t="s">
        <v>208</v>
      </c>
      <c r="W3" s="229" t="s">
        <v>209</v>
      </c>
      <c r="X3" s="230"/>
      <c r="Y3" s="230"/>
      <c r="Z3" s="230"/>
      <c r="AA3" s="231"/>
      <c r="AB3" s="10" t="s">
        <v>214</v>
      </c>
      <c r="AC3" s="203" t="s">
        <v>249</v>
      </c>
      <c r="AD3" s="203" t="s">
        <v>250</v>
      </c>
      <c r="AE3" s="14" t="s">
        <v>210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225</v>
      </c>
      <c r="H4" s="203" t="s">
        <v>226</v>
      </c>
      <c r="I4" s="203" t="s">
        <v>227</v>
      </c>
      <c r="J4" s="203" t="s">
        <v>228</v>
      </c>
      <c r="K4" s="203" t="s">
        <v>229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225</v>
      </c>
      <c r="X4" s="203" t="s">
        <v>226</v>
      </c>
      <c r="Y4" s="203" t="s">
        <v>227</v>
      </c>
      <c r="Z4" s="203" t="s">
        <v>228</v>
      </c>
      <c r="AA4" s="203" t="s">
        <v>229</v>
      </c>
      <c r="AB4" s="10"/>
      <c r="AC4" s="193"/>
      <c r="AD4" s="193"/>
      <c r="AE4" s="36"/>
      <c r="AF4" s="226" t="s">
        <v>225</v>
      </c>
      <c r="AG4" s="203" t="s">
        <v>226</v>
      </c>
      <c r="AH4" s="203" t="s">
        <v>227</v>
      </c>
      <c r="AI4" s="203" t="s">
        <v>228</v>
      </c>
      <c r="AJ4" s="203" t="s">
        <v>229</v>
      </c>
    </row>
    <row r="5" spans="1:36" s="27" customFormat="1" ht="22.5" customHeight="1">
      <c r="A5" s="222"/>
      <c r="B5" s="224"/>
      <c r="C5" s="191"/>
      <c r="D5" s="16"/>
      <c r="E5" s="39"/>
      <c r="F5" s="10" t="s">
        <v>214</v>
      </c>
      <c r="G5" s="193"/>
      <c r="H5" s="193"/>
      <c r="I5" s="193"/>
      <c r="J5" s="193"/>
      <c r="K5" s="193"/>
      <c r="L5" s="228"/>
      <c r="M5" s="10" t="s">
        <v>214</v>
      </c>
      <c r="N5" s="6" t="s">
        <v>218</v>
      </c>
      <c r="O5" s="6" t="s">
        <v>244</v>
      </c>
      <c r="P5" s="6" t="s">
        <v>219</v>
      </c>
      <c r="Q5" s="18" t="s">
        <v>251</v>
      </c>
      <c r="R5" s="6" t="s">
        <v>220</v>
      </c>
      <c r="S5" s="18" t="s">
        <v>282</v>
      </c>
      <c r="T5" s="6" t="s">
        <v>245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214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252</v>
      </c>
      <c r="E6" s="21" t="s">
        <v>207</v>
      </c>
      <c r="F6" s="21" t="s">
        <v>207</v>
      </c>
      <c r="G6" s="23" t="s">
        <v>207</v>
      </c>
      <c r="H6" s="23" t="s">
        <v>207</v>
      </c>
      <c r="I6" s="23" t="s">
        <v>207</v>
      </c>
      <c r="J6" s="23" t="s">
        <v>207</v>
      </c>
      <c r="K6" s="23" t="s">
        <v>207</v>
      </c>
      <c r="L6" s="40" t="s">
        <v>207</v>
      </c>
      <c r="M6" s="21" t="s">
        <v>207</v>
      </c>
      <c r="N6" s="23" t="s">
        <v>207</v>
      </c>
      <c r="O6" s="23" t="s">
        <v>207</v>
      </c>
      <c r="P6" s="23" t="s">
        <v>207</v>
      </c>
      <c r="Q6" s="23" t="s">
        <v>207</v>
      </c>
      <c r="R6" s="23" t="s">
        <v>207</v>
      </c>
      <c r="S6" s="23" t="s">
        <v>207</v>
      </c>
      <c r="T6" s="23" t="s">
        <v>207</v>
      </c>
      <c r="U6" s="21" t="s">
        <v>207</v>
      </c>
      <c r="V6" s="40" t="s">
        <v>207</v>
      </c>
      <c r="W6" s="41" t="s">
        <v>207</v>
      </c>
      <c r="X6" s="23" t="s">
        <v>207</v>
      </c>
      <c r="Y6" s="23" t="s">
        <v>207</v>
      </c>
      <c r="Z6" s="23" t="s">
        <v>207</v>
      </c>
      <c r="AA6" s="23" t="s">
        <v>207</v>
      </c>
      <c r="AB6" s="21" t="s">
        <v>207</v>
      </c>
      <c r="AC6" s="40" t="s">
        <v>207</v>
      </c>
      <c r="AD6" s="40" t="s">
        <v>207</v>
      </c>
      <c r="AE6" s="21" t="s">
        <v>207</v>
      </c>
      <c r="AF6" s="22" t="s">
        <v>207</v>
      </c>
      <c r="AG6" s="22" t="s">
        <v>207</v>
      </c>
      <c r="AH6" s="22" t="s">
        <v>207</v>
      </c>
      <c r="AI6" s="22" t="s">
        <v>207</v>
      </c>
      <c r="AJ6" s="22" t="s">
        <v>207</v>
      </c>
    </row>
    <row r="7" spans="1:36" ht="13.5">
      <c r="A7" s="182" t="s">
        <v>28</v>
      </c>
      <c r="B7" s="182" t="s">
        <v>29</v>
      </c>
      <c r="C7" s="184" t="s">
        <v>30</v>
      </c>
      <c r="D7" s="188">
        <f aca="true" t="shared" si="0" ref="D7:D54">E7+F7+L7+M7</f>
        <v>149718</v>
      </c>
      <c r="E7" s="188">
        <v>114832</v>
      </c>
      <c r="F7" s="188">
        <f aca="true" t="shared" si="1" ref="F7:F33">SUM(G7:K7)</f>
        <v>16968</v>
      </c>
      <c r="G7" s="188">
        <v>4995</v>
      </c>
      <c r="H7" s="188">
        <v>11973</v>
      </c>
      <c r="I7" s="188">
        <v>0</v>
      </c>
      <c r="J7" s="188">
        <v>0</v>
      </c>
      <c r="K7" s="188">
        <v>0</v>
      </c>
      <c r="L7" s="188">
        <v>6697</v>
      </c>
      <c r="M7" s="188">
        <f aca="true" t="shared" si="2" ref="M7:M33">SUM(N7:T7)</f>
        <v>11221</v>
      </c>
      <c r="N7" s="188">
        <v>10356</v>
      </c>
      <c r="O7" s="188">
        <v>9</v>
      </c>
      <c r="P7" s="188">
        <v>7</v>
      </c>
      <c r="Q7" s="188">
        <v>1</v>
      </c>
      <c r="R7" s="188">
        <v>15</v>
      </c>
      <c r="S7" s="188">
        <v>833</v>
      </c>
      <c r="T7" s="188">
        <v>0</v>
      </c>
      <c r="U7" s="188">
        <f aca="true" t="shared" si="3" ref="U7:U33">SUM(V7:AA7)</f>
        <v>119629</v>
      </c>
      <c r="V7" s="188">
        <v>114832</v>
      </c>
      <c r="W7" s="188">
        <v>4797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33">SUM(AC7:AE7)</f>
        <v>18050</v>
      </c>
      <c r="AC7" s="188">
        <v>6697</v>
      </c>
      <c r="AD7" s="188">
        <v>11348</v>
      </c>
      <c r="AE7" s="188">
        <f aca="true" t="shared" si="5" ref="AE7:AE33">SUM(AF7:AJ7)</f>
        <v>5</v>
      </c>
      <c r="AF7" s="188">
        <v>0</v>
      </c>
      <c r="AG7" s="188">
        <v>5</v>
      </c>
      <c r="AH7" s="188">
        <v>0</v>
      </c>
      <c r="AI7" s="188">
        <v>0</v>
      </c>
      <c r="AJ7" s="188">
        <v>0</v>
      </c>
    </row>
    <row r="8" spans="1:36" ht="13.5">
      <c r="A8" s="182" t="s">
        <v>28</v>
      </c>
      <c r="B8" s="182" t="s">
        <v>31</v>
      </c>
      <c r="C8" s="184" t="s">
        <v>32</v>
      </c>
      <c r="D8" s="188">
        <f t="shared" si="0"/>
        <v>7372</v>
      </c>
      <c r="E8" s="188">
        <v>3679</v>
      </c>
      <c r="F8" s="188">
        <f t="shared" si="1"/>
        <v>2362</v>
      </c>
      <c r="G8" s="188">
        <v>0</v>
      </c>
      <c r="H8" s="188">
        <v>2362</v>
      </c>
      <c r="I8" s="188">
        <v>0</v>
      </c>
      <c r="J8" s="188">
        <v>0</v>
      </c>
      <c r="K8" s="188">
        <v>0</v>
      </c>
      <c r="L8" s="188">
        <v>1331</v>
      </c>
      <c r="M8" s="188">
        <f t="shared" si="2"/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 t="shared" si="3"/>
        <v>4054</v>
      </c>
      <c r="V8" s="188">
        <v>3679</v>
      </c>
      <c r="W8" s="188">
        <v>0</v>
      </c>
      <c r="X8" s="188">
        <v>375</v>
      </c>
      <c r="Y8" s="188">
        <v>0</v>
      </c>
      <c r="Z8" s="188">
        <v>0</v>
      </c>
      <c r="AA8" s="188">
        <v>0</v>
      </c>
      <c r="AB8" s="188">
        <f t="shared" si="4"/>
        <v>2286</v>
      </c>
      <c r="AC8" s="188">
        <v>1331</v>
      </c>
      <c r="AD8" s="188">
        <v>538</v>
      </c>
      <c r="AE8" s="188">
        <f t="shared" si="5"/>
        <v>417</v>
      </c>
      <c r="AF8" s="188">
        <v>0</v>
      </c>
      <c r="AG8" s="188">
        <v>417</v>
      </c>
      <c r="AH8" s="188">
        <v>0</v>
      </c>
      <c r="AI8" s="188">
        <v>0</v>
      </c>
      <c r="AJ8" s="188">
        <v>0</v>
      </c>
    </row>
    <row r="9" spans="1:36" ht="13.5">
      <c r="A9" s="182" t="s">
        <v>28</v>
      </c>
      <c r="B9" s="182" t="s">
        <v>33</v>
      </c>
      <c r="C9" s="184" t="s">
        <v>34</v>
      </c>
      <c r="D9" s="188">
        <f t="shared" si="0"/>
        <v>7299</v>
      </c>
      <c r="E9" s="188">
        <v>4164</v>
      </c>
      <c r="F9" s="188">
        <f t="shared" si="1"/>
        <v>1936</v>
      </c>
      <c r="G9" s="188">
        <v>465</v>
      </c>
      <c r="H9" s="188">
        <v>1471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1199</v>
      </c>
      <c r="N9" s="188">
        <v>1098</v>
      </c>
      <c r="O9" s="188">
        <v>0</v>
      </c>
      <c r="P9" s="188">
        <v>0</v>
      </c>
      <c r="Q9" s="188">
        <v>0</v>
      </c>
      <c r="R9" s="188">
        <v>0</v>
      </c>
      <c r="S9" s="188">
        <v>101</v>
      </c>
      <c r="T9" s="188">
        <v>0</v>
      </c>
      <c r="U9" s="188">
        <f t="shared" si="3"/>
        <v>4544</v>
      </c>
      <c r="V9" s="188">
        <v>4164</v>
      </c>
      <c r="W9" s="188">
        <v>380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1437</v>
      </c>
      <c r="AC9" s="188">
        <v>0</v>
      </c>
      <c r="AD9" s="188">
        <v>740</v>
      </c>
      <c r="AE9" s="188">
        <f t="shared" si="5"/>
        <v>697</v>
      </c>
      <c r="AF9" s="188">
        <v>85</v>
      </c>
      <c r="AG9" s="188">
        <v>612</v>
      </c>
      <c r="AH9" s="188">
        <v>0</v>
      </c>
      <c r="AI9" s="188">
        <v>0</v>
      </c>
      <c r="AJ9" s="188">
        <v>0</v>
      </c>
    </row>
    <row r="10" spans="1:36" ht="13.5">
      <c r="A10" s="182" t="s">
        <v>28</v>
      </c>
      <c r="B10" s="182" t="s">
        <v>35</v>
      </c>
      <c r="C10" s="184" t="s">
        <v>36</v>
      </c>
      <c r="D10" s="188">
        <f t="shared" si="0"/>
        <v>16870</v>
      </c>
      <c r="E10" s="188">
        <v>12268</v>
      </c>
      <c r="F10" s="188">
        <f t="shared" si="1"/>
        <v>1908</v>
      </c>
      <c r="G10" s="188">
        <v>0</v>
      </c>
      <c r="H10" s="188">
        <v>1908</v>
      </c>
      <c r="I10" s="188">
        <v>0</v>
      </c>
      <c r="J10" s="188">
        <v>0</v>
      </c>
      <c r="K10" s="188">
        <v>0</v>
      </c>
      <c r="L10" s="188">
        <v>769</v>
      </c>
      <c r="M10" s="188">
        <f t="shared" si="2"/>
        <v>1925</v>
      </c>
      <c r="N10" s="188">
        <v>1792</v>
      </c>
      <c r="O10" s="188">
        <v>0</v>
      </c>
      <c r="P10" s="188">
        <v>0</v>
      </c>
      <c r="Q10" s="188">
        <v>0</v>
      </c>
      <c r="R10" s="188">
        <v>0</v>
      </c>
      <c r="S10" s="188">
        <v>133</v>
      </c>
      <c r="T10" s="188">
        <v>0</v>
      </c>
      <c r="U10" s="188">
        <f t="shared" si="3"/>
        <v>12268</v>
      </c>
      <c r="V10" s="188">
        <v>12268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2066</v>
      </c>
      <c r="AC10" s="188">
        <v>769</v>
      </c>
      <c r="AD10" s="188">
        <v>1248</v>
      </c>
      <c r="AE10" s="188">
        <f t="shared" si="5"/>
        <v>49</v>
      </c>
      <c r="AF10" s="188">
        <v>0</v>
      </c>
      <c r="AG10" s="188">
        <v>49</v>
      </c>
      <c r="AH10" s="188">
        <v>0</v>
      </c>
      <c r="AI10" s="188">
        <v>0</v>
      </c>
      <c r="AJ10" s="188">
        <v>0</v>
      </c>
    </row>
    <row r="11" spans="1:36" ht="13.5">
      <c r="A11" s="182" t="s">
        <v>28</v>
      </c>
      <c r="B11" s="182" t="s">
        <v>37</v>
      </c>
      <c r="C11" s="184" t="s">
        <v>38</v>
      </c>
      <c r="D11" s="188">
        <f t="shared" si="0"/>
        <v>11165</v>
      </c>
      <c r="E11" s="188">
        <v>8156</v>
      </c>
      <c r="F11" s="188">
        <f t="shared" si="1"/>
        <v>3009</v>
      </c>
      <c r="G11" s="188">
        <v>1378</v>
      </c>
      <c r="H11" s="188">
        <v>1631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8833</v>
      </c>
      <c r="V11" s="188">
        <v>8156</v>
      </c>
      <c r="W11" s="188">
        <v>677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1393</v>
      </c>
      <c r="AC11" s="188">
        <v>0</v>
      </c>
      <c r="AD11" s="188">
        <v>1060</v>
      </c>
      <c r="AE11" s="188">
        <f t="shared" si="5"/>
        <v>333</v>
      </c>
      <c r="AF11" s="188">
        <v>333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28</v>
      </c>
      <c r="B12" s="182" t="s">
        <v>39</v>
      </c>
      <c r="C12" s="184" t="s">
        <v>40</v>
      </c>
      <c r="D12" s="188">
        <f t="shared" si="0"/>
        <v>9413</v>
      </c>
      <c r="E12" s="188">
        <v>0</v>
      </c>
      <c r="F12" s="188">
        <f t="shared" si="1"/>
        <v>7511</v>
      </c>
      <c r="G12" s="188">
        <v>0</v>
      </c>
      <c r="H12" s="188">
        <v>637</v>
      </c>
      <c r="I12" s="188">
        <v>0</v>
      </c>
      <c r="J12" s="188">
        <v>6874</v>
      </c>
      <c r="K12" s="188">
        <v>0</v>
      </c>
      <c r="L12" s="188">
        <v>1458</v>
      </c>
      <c r="M12" s="188">
        <f t="shared" si="2"/>
        <v>444</v>
      </c>
      <c r="N12" s="188">
        <v>372</v>
      </c>
      <c r="O12" s="188">
        <v>0</v>
      </c>
      <c r="P12" s="188">
        <v>0</v>
      </c>
      <c r="Q12" s="188">
        <v>0</v>
      </c>
      <c r="R12" s="188">
        <v>0</v>
      </c>
      <c r="S12" s="188">
        <v>72</v>
      </c>
      <c r="T12" s="188">
        <v>0</v>
      </c>
      <c r="U12" s="188">
        <f t="shared" si="3"/>
        <v>0</v>
      </c>
      <c r="V12" s="188">
        <v>0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1510</v>
      </c>
      <c r="AC12" s="188">
        <v>1458</v>
      </c>
      <c r="AD12" s="188">
        <v>0</v>
      </c>
      <c r="AE12" s="188">
        <f t="shared" si="5"/>
        <v>52</v>
      </c>
      <c r="AF12" s="188">
        <v>0</v>
      </c>
      <c r="AG12" s="188">
        <v>20</v>
      </c>
      <c r="AH12" s="188">
        <v>0</v>
      </c>
      <c r="AI12" s="188">
        <v>32</v>
      </c>
      <c r="AJ12" s="188">
        <v>0</v>
      </c>
    </row>
    <row r="13" spans="1:36" ht="13.5">
      <c r="A13" s="182" t="s">
        <v>28</v>
      </c>
      <c r="B13" s="182" t="s">
        <v>41</v>
      </c>
      <c r="C13" s="184" t="s">
        <v>42</v>
      </c>
      <c r="D13" s="188">
        <f t="shared" si="0"/>
        <v>14366</v>
      </c>
      <c r="E13" s="188">
        <v>13733</v>
      </c>
      <c r="F13" s="188">
        <f t="shared" si="1"/>
        <v>529</v>
      </c>
      <c r="G13" s="188">
        <v>38</v>
      </c>
      <c r="H13" s="188">
        <v>491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104</v>
      </c>
      <c r="N13" s="188">
        <v>0</v>
      </c>
      <c r="O13" s="188">
        <v>0</v>
      </c>
      <c r="P13" s="188">
        <v>104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13733</v>
      </c>
      <c r="V13" s="188">
        <v>13733</v>
      </c>
      <c r="W13" s="188">
        <v>0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557</v>
      </c>
      <c r="AC13" s="188">
        <v>0</v>
      </c>
      <c r="AD13" s="188">
        <v>557</v>
      </c>
      <c r="AE13" s="188">
        <f t="shared" si="5"/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28</v>
      </c>
      <c r="B14" s="182" t="s">
        <v>43</v>
      </c>
      <c r="C14" s="184" t="s">
        <v>44</v>
      </c>
      <c r="D14" s="188">
        <f t="shared" si="0"/>
        <v>8665</v>
      </c>
      <c r="E14" s="188">
        <v>7552</v>
      </c>
      <c r="F14" s="188">
        <f t="shared" si="1"/>
        <v>657</v>
      </c>
      <c r="G14" s="188">
        <v>0</v>
      </c>
      <c r="H14" s="188">
        <v>657</v>
      </c>
      <c r="I14" s="188">
        <v>0</v>
      </c>
      <c r="J14" s="188">
        <v>0</v>
      </c>
      <c r="K14" s="188">
        <v>0</v>
      </c>
      <c r="L14" s="188">
        <v>456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7552</v>
      </c>
      <c r="V14" s="188">
        <v>7552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1991</v>
      </c>
      <c r="AC14" s="188">
        <v>456</v>
      </c>
      <c r="AD14" s="188">
        <v>1535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28</v>
      </c>
      <c r="B15" s="182" t="s">
        <v>45</v>
      </c>
      <c r="C15" s="184" t="s">
        <v>46</v>
      </c>
      <c r="D15" s="188">
        <f t="shared" si="0"/>
        <v>7920</v>
      </c>
      <c r="E15" s="188">
        <v>6933</v>
      </c>
      <c r="F15" s="188">
        <f t="shared" si="1"/>
        <v>531</v>
      </c>
      <c r="G15" s="188">
        <v>0</v>
      </c>
      <c r="H15" s="188">
        <v>531</v>
      </c>
      <c r="I15" s="188">
        <v>0</v>
      </c>
      <c r="J15" s="188">
        <v>0</v>
      </c>
      <c r="K15" s="188">
        <v>0</v>
      </c>
      <c r="L15" s="188">
        <v>456</v>
      </c>
      <c r="M15" s="188">
        <f t="shared" si="2"/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6933</v>
      </c>
      <c r="V15" s="188">
        <v>6933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898</v>
      </c>
      <c r="AC15" s="188">
        <v>456</v>
      </c>
      <c r="AD15" s="188">
        <v>277</v>
      </c>
      <c r="AE15" s="188">
        <f t="shared" si="5"/>
        <v>165</v>
      </c>
      <c r="AF15" s="188">
        <v>0</v>
      </c>
      <c r="AG15" s="188">
        <v>165</v>
      </c>
      <c r="AH15" s="188">
        <v>0</v>
      </c>
      <c r="AI15" s="188">
        <v>0</v>
      </c>
      <c r="AJ15" s="188">
        <v>0</v>
      </c>
    </row>
    <row r="16" spans="1:36" ht="13.5">
      <c r="A16" s="182" t="s">
        <v>28</v>
      </c>
      <c r="B16" s="182" t="s">
        <v>47</v>
      </c>
      <c r="C16" s="184" t="s">
        <v>48</v>
      </c>
      <c r="D16" s="188">
        <f t="shared" si="0"/>
        <v>1085</v>
      </c>
      <c r="E16" s="188">
        <v>589</v>
      </c>
      <c r="F16" s="188">
        <f t="shared" si="1"/>
        <v>416</v>
      </c>
      <c r="G16" s="188">
        <v>0</v>
      </c>
      <c r="H16" s="188">
        <v>416</v>
      </c>
      <c r="I16" s="188">
        <v>0</v>
      </c>
      <c r="J16" s="188">
        <v>0</v>
      </c>
      <c r="K16" s="188">
        <v>0</v>
      </c>
      <c r="L16" s="188">
        <v>80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656</v>
      </c>
      <c r="V16" s="188">
        <v>589</v>
      </c>
      <c r="W16" s="188">
        <v>0</v>
      </c>
      <c r="X16" s="188">
        <v>67</v>
      </c>
      <c r="Y16" s="188">
        <v>0</v>
      </c>
      <c r="Z16" s="188">
        <v>0</v>
      </c>
      <c r="AA16" s="188">
        <v>0</v>
      </c>
      <c r="AB16" s="188">
        <f t="shared" si="4"/>
        <v>240</v>
      </c>
      <c r="AC16" s="188">
        <v>80</v>
      </c>
      <c r="AD16" s="188">
        <v>87</v>
      </c>
      <c r="AE16" s="188">
        <f t="shared" si="5"/>
        <v>73</v>
      </c>
      <c r="AF16" s="188">
        <v>0</v>
      </c>
      <c r="AG16" s="188">
        <v>73</v>
      </c>
      <c r="AH16" s="188">
        <v>0</v>
      </c>
      <c r="AI16" s="188">
        <v>0</v>
      </c>
      <c r="AJ16" s="188">
        <v>0</v>
      </c>
    </row>
    <row r="17" spans="1:36" ht="13.5">
      <c r="A17" s="182" t="s">
        <v>28</v>
      </c>
      <c r="B17" s="182" t="s">
        <v>49</v>
      </c>
      <c r="C17" s="184" t="s">
        <v>50</v>
      </c>
      <c r="D17" s="188">
        <f t="shared" si="0"/>
        <v>1512</v>
      </c>
      <c r="E17" s="188">
        <v>716</v>
      </c>
      <c r="F17" s="188">
        <f t="shared" si="1"/>
        <v>520</v>
      </c>
      <c r="G17" s="188">
        <v>3</v>
      </c>
      <c r="H17" s="188">
        <v>517</v>
      </c>
      <c r="I17" s="188">
        <v>0</v>
      </c>
      <c r="J17" s="188">
        <v>0</v>
      </c>
      <c r="K17" s="188">
        <v>0</v>
      </c>
      <c r="L17" s="188">
        <v>93</v>
      </c>
      <c r="M17" s="188">
        <f t="shared" si="2"/>
        <v>183</v>
      </c>
      <c r="N17" s="188">
        <v>131</v>
      </c>
      <c r="O17" s="188">
        <v>0</v>
      </c>
      <c r="P17" s="188">
        <v>39</v>
      </c>
      <c r="Q17" s="188">
        <v>0</v>
      </c>
      <c r="R17" s="188">
        <v>0</v>
      </c>
      <c r="S17" s="188">
        <v>13</v>
      </c>
      <c r="T17" s="188">
        <v>0</v>
      </c>
      <c r="U17" s="188">
        <f t="shared" si="3"/>
        <v>757</v>
      </c>
      <c r="V17" s="188">
        <v>716</v>
      </c>
      <c r="W17" s="188">
        <v>0</v>
      </c>
      <c r="X17" s="188">
        <v>41</v>
      </c>
      <c r="Y17" s="188">
        <v>0</v>
      </c>
      <c r="Z17" s="188">
        <v>0</v>
      </c>
      <c r="AA17" s="188">
        <v>0</v>
      </c>
      <c r="AB17" s="188">
        <f t="shared" si="4"/>
        <v>227</v>
      </c>
      <c r="AC17" s="188">
        <v>93</v>
      </c>
      <c r="AD17" s="188">
        <v>98</v>
      </c>
      <c r="AE17" s="188">
        <f t="shared" si="5"/>
        <v>36</v>
      </c>
      <c r="AF17" s="188">
        <v>0</v>
      </c>
      <c r="AG17" s="188">
        <v>36</v>
      </c>
      <c r="AH17" s="188">
        <v>0</v>
      </c>
      <c r="AI17" s="188">
        <v>0</v>
      </c>
      <c r="AJ17" s="188">
        <v>0</v>
      </c>
    </row>
    <row r="18" spans="1:36" ht="13.5">
      <c r="A18" s="182" t="s">
        <v>28</v>
      </c>
      <c r="B18" s="182" t="s">
        <v>51</v>
      </c>
      <c r="C18" s="184" t="s">
        <v>52</v>
      </c>
      <c r="D18" s="188">
        <f t="shared" si="0"/>
        <v>1288</v>
      </c>
      <c r="E18" s="188">
        <v>516</v>
      </c>
      <c r="F18" s="188">
        <f t="shared" si="1"/>
        <v>278</v>
      </c>
      <c r="G18" s="188">
        <v>3</v>
      </c>
      <c r="H18" s="188">
        <v>275</v>
      </c>
      <c r="I18" s="188">
        <v>0</v>
      </c>
      <c r="J18" s="188">
        <v>0</v>
      </c>
      <c r="K18" s="188">
        <v>0</v>
      </c>
      <c r="L18" s="188">
        <v>371</v>
      </c>
      <c r="M18" s="188">
        <f t="shared" si="2"/>
        <v>123</v>
      </c>
      <c r="N18" s="188">
        <v>110</v>
      </c>
      <c r="O18" s="188">
        <v>0</v>
      </c>
      <c r="P18" s="188">
        <v>0</v>
      </c>
      <c r="Q18" s="188">
        <v>0</v>
      </c>
      <c r="R18" s="188">
        <v>0</v>
      </c>
      <c r="S18" s="188">
        <v>13</v>
      </c>
      <c r="T18" s="188">
        <v>0</v>
      </c>
      <c r="U18" s="188">
        <f t="shared" si="3"/>
        <v>545</v>
      </c>
      <c r="V18" s="188">
        <v>516</v>
      </c>
      <c r="W18" s="188">
        <v>0</v>
      </c>
      <c r="X18" s="188">
        <v>29</v>
      </c>
      <c r="Y18" s="188">
        <v>0</v>
      </c>
      <c r="Z18" s="188">
        <v>0</v>
      </c>
      <c r="AA18" s="188">
        <v>0</v>
      </c>
      <c r="AB18" s="188">
        <f t="shared" si="4"/>
        <v>479</v>
      </c>
      <c r="AC18" s="188">
        <v>371</v>
      </c>
      <c r="AD18" s="188">
        <v>82</v>
      </c>
      <c r="AE18" s="188">
        <f t="shared" si="5"/>
        <v>26</v>
      </c>
      <c r="AF18" s="188">
        <v>0</v>
      </c>
      <c r="AG18" s="188">
        <v>26</v>
      </c>
      <c r="AH18" s="188">
        <v>0</v>
      </c>
      <c r="AI18" s="188">
        <v>0</v>
      </c>
      <c r="AJ18" s="188">
        <v>0</v>
      </c>
    </row>
    <row r="19" spans="1:36" ht="13.5">
      <c r="A19" s="182" t="s">
        <v>28</v>
      </c>
      <c r="B19" s="182" t="s">
        <v>53</v>
      </c>
      <c r="C19" s="184" t="s">
        <v>283</v>
      </c>
      <c r="D19" s="188">
        <f t="shared" si="0"/>
        <v>928</v>
      </c>
      <c r="E19" s="188">
        <v>447</v>
      </c>
      <c r="F19" s="188">
        <f t="shared" si="1"/>
        <v>336</v>
      </c>
      <c r="G19" s="188">
        <v>336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145</v>
      </c>
      <c r="N19" s="188">
        <v>66</v>
      </c>
      <c r="O19" s="188">
        <v>13</v>
      </c>
      <c r="P19" s="188">
        <v>23</v>
      </c>
      <c r="Q19" s="188">
        <v>5</v>
      </c>
      <c r="R19" s="188">
        <v>27</v>
      </c>
      <c r="S19" s="188">
        <v>10</v>
      </c>
      <c r="T19" s="188">
        <v>1</v>
      </c>
      <c r="U19" s="188">
        <f t="shared" si="3"/>
        <v>447</v>
      </c>
      <c r="V19" s="188">
        <v>447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0</v>
      </c>
      <c r="AC19" s="188">
        <v>0</v>
      </c>
      <c r="AD19" s="188">
        <v>0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28</v>
      </c>
      <c r="B20" s="182" t="s">
        <v>54</v>
      </c>
      <c r="C20" s="184" t="s">
        <v>55</v>
      </c>
      <c r="D20" s="188">
        <f t="shared" si="0"/>
        <v>402</v>
      </c>
      <c r="E20" s="188">
        <v>225</v>
      </c>
      <c r="F20" s="188">
        <f t="shared" si="1"/>
        <v>23</v>
      </c>
      <c r="G20" s="188">
        <v>0</v>
      </c>
      <c r="H20" s="188">
        <v>23</v>
      </c>
      <c r="I20" s="188">
        <v>0</v>
      </c>
      <c r="J20" s="188">
        <v>0</v>
      </c>
      <c r="K20" s="188">
        <v>0</v>
      </c>
      <c r="L20" s="188">
        <v>47</v>
      </c>
      <c r="M20" s="188">
        <f t="shared" si="2"/>
        <v>107</v>
      </c>
      <c r="N20" s="188">
        <v>57</v>
      </c>
      <c r="O20" s="188">
        <v>45</v>
      </c>
      <c r="P20" s="188">
        <v>0</v>
      </c>
      <c r="Q20" s="188">
        <v>0</v>
      </c>
      <c r="R20" s="188">
        <v>0</v>
      </c>
      <c r="S20" s="188">
        <v>5</v>
      </c>
      <c r="T20" s="188">
        <v>0</v>
      </c>
      <c r="U20" s="188">
        <f t="shared" si="3"/>
        <v>225</v>
      </c>
      <c r="V20" s="188">
        <v>225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54</v>
      </c>
      <c r="AC20" s="188">
        <v>47</v>
      </c>
      <c r="AD20" s="188">
        <v>7</v>
      </c>
      <c r="AE20" s="188">
        <f t="shared" si="5"/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28</v>
      </c>
      <c r="B21" s="182" t="s">
        <v>56</v>
      </c>
      <c r="C21" s="184" t="s">
        <v>57</v>
      </c>
      <c r="D21" s="188">
        <f t="shared" si="0"/>
        <v>415</v>
      </c>
      <c r="E21" s="188">
        <v>123</v>
      </c>
      <c r="F21" s="188">
        <f t="shared" si="1"/>
        <v>209</v>
      </c>
      <c r="G21" s="188">
        <v>0</v>
      </c>
      <c r="H21" s="188">
        <v>209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83</v>
      </c>
      <c r="N21" s="188">
        <v>65</v>
      </c>
      <c r="O21" s="188">
        <v>18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312</v>
      </c>
      <c r="V21" s="188">
        <v>123</v>
      </c>
      <c r="W21" s="188">
        <v>0</v>
      </c>
      <c r="X21" s="188">
        <v>189</v>
      </c>
      <c r="Y21" s="188">
        <v>0</v>
      </c>
      <c r="Z21" s="188">
        <v>0</v>
      </c>
      <c r="AA21" s="188">
        <v>0</v>
      </c>
      <c r="AB21" s="188">
        <f t="shared" si="4"/>
        <v>15</v>
      </c>
      <c r="AC21" s="188">
        <v>0</v>
      </c>
      <c r="AD21" s="188">
        <v>15</v>
      </c>
      <c r="AE21" s="188">
        <f t="shared" si="5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28</v>
      </c>
      <c r="B22" s="182" t="s">
        <v>58</v>
      </c>
      <c r="C22" s="184" t="s">
        <v>59</v>
      </c>
      <c r="D22" s="188">
        <f t="shared" si="0"/>
        <v>1445</v>
      </c>
      <c r="E22" s="188">
        <v>708</v>
      </c>
      <c r="F22" s="188">
        <f t="shared" si="1"/>
        <v>730</v>
      </c>
      <c r="G22" s="188">
        <v>67</v>
      </c>
      <c r="H22" s="188">
        <v>374</v>
      </c>
      <c r="I22" s="188">
        <v>289</v>
      </c>
      <c r="J22" s="188">
        <v>0</v>
      </c>
      <c r="K22" s="188">
        <v>0</v>
      </c>
      <c r="L22" s="188">
        <v>7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738</v>
      </c>
      <c r="V22" s="188">
        <v>708</v>
      </c>
      <c r="W22" s="188">
        <v>13</v>
      </c>
      <c r="X22" s="188">
        <v>0</v>
      </c>
      <c r="Y22" s="188">
        <v>17</v>
      </c>
      <c r="Z22" s="188">
        <v>0</v>
      </c>
      <c r="AA22" s="188">
        <v>0</v>
      </c>
      <c r="AB22" s="188">
        <f t="shared" si="4"/>
        <v>14</v>
      </c>
      <c r="AC22" s="188">
        <v>7</v>
      </c>
      <c r="AD22" s="188">
        <v>0</v>
      </c>
      <c r="AE22" s="188">
        <f t="shared" si="5"/>
        <v>7</v>
      </c>
      <c r="AF22" s="188">
        <v>7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28</v>
      </c>
      <c r="B23" s="182" t="s">
        <v>60</v>
      </c>
      <c r="C23" s="184" t="s">
        <v>61</v>
      </c>
      <c r="D23" s="188">
        <f t="shared" si="0"/>
        <v>1347</v>
      </c>
      <c r="E23" s="188">
        <v>1157</v>
      </c>
      <c r="F23" s="188">
        <f t="shared" si="1"/>
        <v>113</v>
      </c>
      <c r="G23" s="188">
        <v>0</v>
      </c>
      <c r="H23" s="188">
        <v>113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77</v>
      </c>
      <c r="N23" s="188">
        <v>0</v>
      </c>
      <c r="O23" s="188">
        <v>37</v>
      </c>
      <c r="P23" s="188">
        <v>40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1157</v>
      </c>
      <c r="V23" s="188">
        <v>1157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117</v>
      </c>
      <c r="AC23" s="188">
        <v>0</v>
      </c>
      <c r="AD23" s="188">
        <v>117</v>
      </c>
      <c r="AE23" s="188">
        <f t="shared" si="5"/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28</v>
      </c>
      <c r="B24" s="182" t="s">
        <v>62</v>
      </c>
      <c r="C24" s="184" t="s">
        <v>63</v>
      </c>
      <c r="D24" s="188">
        <f t="shared" si="0"/>
        <v>2404</v>
      </c>
      <c r="E24" s="188">
        <v>1838</v>
      </c>
      <c r="F24" s="188">
        <f t="shared" si="1"/>
        <v>361</v>
      </c>
      <c r="G24" s="188">
        <v>175</v>
      </c>
      <c r="H24" s="188">
        <v>186</v>
      </c>
      <c r="I24" s="188">
        <v>0</v>
      </c>
      <c r="J24" s="188">
        <v>0</v>
      </c>
      <c r="K24" s="188">
        <v>0</v>
      </c>
      <c r="L24" s="188">
        <v>63</v>
      </c>
      <c r="M24" s="188">
        <f t="shared" si="2"/>
        <v>142</v>
      </c>
      <c r="N24" s="188">
        <v>0</v>
      </c>
      <c r="O24" s="188">
        <v>0</v>
      </c>
      <c r="P24" s="188">
        <v>57</v>
      </c>
      <c r="Q24" s="188">
        <v>8</v>
      </c>
      <c r="R24" s="188">
        <v>76</v>
      </c>
      <c r="S24" s="188">
        <v>0</v>
      </c>
      <c r="T24" s="188">
        <v>1</v>
      </c>
      <c r="U24" s="188">
        <f t="shared" si="3"/>
        <v>1936</v>
      </c>
      <c r="V24" s="188">
        <v>1838</v>
      </c>
      <c r="W24" s="188">
        <v>98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244</v>
      </c>
      <c r="AC24" s="188">
        <v>63</v>
      </c>
      <c r="AD24" s="188">
        <v>181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28</v>
      </c>
      <c r="B25" s="182" t="s">
        <v>64</v>
      </c>
      <c r="C25" s="184" t="s">
        <v>65</v>
      </c>
      <c r="D25" s="188">
        <f t="shared" si="0"/>
        <v>7148</v>
      </c>
      <c r="E25" s="188">
        <v>5171</v>
      </c>
      <c r="F25" s="188">
        <f t="shared" si="1"/>
        <v>1977</v>
      </c>
      <c r="G25" s="188">
        <v>0</v>
      </c>
      <c r="H25" s="188">
        <v>1977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5171</v>
      </c>
      <c r="V25" s="188">
        <v>5171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526</v>
      </c>
      <c r="AC25" s="188">
        <v>0</v>
      </c>
      <c r="AD25" s="188">
        <v>526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28</v>
      </c>
      <c r="B26" s="182" t="s">
        <v>66</v>
      </c>
      <c r="C26" s="184" t="s">
        <v>67</v>
      </c>
      <c r="D26" s="188">
        <f t="shared" si="0"/>
        <v>5480</v>
      </c>
      <c r="E26" s="188">
        <v>4011</v>
      </c>
      <c r="F26" s="188">
        <f t="shared" si="1"/>
        <v>1469</v>
      </c>
      <c r="G26" s="188">
        <v>191</v>
      </c>
      <c r="H26" s="188">
        <v>1228</v>
      </c>
      <c r="I26" s="188">
        <v>0</v>
      </c>
      <c r="J26" s="188">
        <v>0</v>
      </c>
      <c r="K26" s="188">
        <v>50</v>
      </c>
      <c r="L26" s="188">
        <v>0</v>
      </c>
      <c r="M26" s="188">
        <f t="shared" si="2"/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4183</v>
      </c>
      <c r="V26" s="188">
        <v>4011</v>
      </c>
      <c r="W26" s="188">
        <v>172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477</v>
      </c>
      <c r="AC26" s="188">
        <v>0</v>
      </c>
      <c r="AD26" s="188">
        <v>408</v>
      </c>
      <c r="AE26" s="188">
        <f t="shared" si="5"/>
        <v>69</v>
      </c>
      <c r="AF26" s="188">
        <v>19</v>
      </c>
      <c r="AG26" s="188">
        <v>0</v>
      </c>
      <c r="AH26" s="188">
        <v>0</v>
      </c>
      <c r="AI26" s="188">
        <v>0</v>
      </c>
      <c r="AJ26" s="188">
        <v>50</v>
      </c>
    </row>
    <row r="27" spans="1:36" ht="13.5">
      <c r="A27" s="182" t="s">
        <v>28</v>
      </c>
      <c r="B27" s="182" t="s">
        <v>68</v>
      </c>
      <c r="C27" s="184" t="s">
        <v>69</v>
      </c>
      <c r="D27" s="188">
        <f t="shared" si="0"/>
        <v>1335</v>
      </c>
      <c r="E27" s="188">
        <v>1060</v>
      </c>
      <c r="F27" s="188">
        <f t="shared" si="1"/>
        <v>266</v>
      </c>
      <c r="G27" s="188">
        <v>0</v>
      </c>
      <c r="H27" s="188">
        <v>266</v>
      </c>
      <c r="I27" s="188">
        <v>0</v>
      </c>
      <c r="J27" s="188">
        <v>0</v>
      </c>
      <c r="K27" s="188">
        <v>0</v>
      </c>
      <c r="L27" s="188">
        <v>9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1060</v>
      </c>
      <c r="V27" s="188">
        <v>1060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116</v>
      </c>
      <c r="AC27" s="188">
        <v>9</v>
      </c>
      <c r="AD27" s="188">
        <v>107</v>
      </c>
      <c r="AE27" s="188">
        <f t="shared" si="5"/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28</v>
      </c>
      <c r="B28" s="182" t="s">
        <v>70</v>
      </c>
      <c r="C28" s="184" t="s">
        <v>71</v>
      </c>
      <c r="D28" s="188">
        <f t="shared" si="0"/>
        <v>1316</v>
      </c>
      <c r="E28" s="188">
        <v>972</v>
      </c>
      <c r="F28" s="188">
        <f t="shared" si="1"/>
        <v>344</v>
      </c>
      <c r="G28" s="188">
        <v>13</v>
      </c>
      <c r="H28" s="188">
        <v>331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972</v>
      </c>
      <c r="V28" s="188">
        <v>972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106</v>
      </c>
      <c r="AC28" s="188">
        <v>0</v>
      </c>
      <c r="AD28" s="188">
        <v>100</v>
      </c>
      <c r="AE28" s="188">
        <f t="shared" si="5"/>
        <v>6</v>
      </c>
      <c r="AF28" s="188">
        <v>6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28</v>
      </c>
      <c r="B29" s="182" t="s">
        <v>72</v>
      </c>
      <c r="C29" s="184" t="s">
        <v>73</v>
      </c>
      <c r="D29" s="188">
        <f t="shared" si="0"/>
        <v>744</v>
      </c>
      <c r="E29" s="188">
        <v>547</v>
      </c>
      <c r="F29" s="188">
        <f t="shared" si="1"/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31</v>
      </c>
      <c r="M29" s="188">
        <f t="shared" si="2"/>
        <v>166</v>
      </c>
      <c r="N29" s="188">
        <v>59</v>
      </c>
      <c r="O29" s="188">
        <v>52</v>
      </c>
      <c r="P29" s="188">
        <v>26</v>
      </c>
      <c r="Q29" s="188">
        <v>5</v>
      </c>
      <c r="R29" s="188">
        <v>16</v>
      </c>
      <c r="S29" s="188">
        <v>3</v>
      </c>
      <c r="T29" s="188">
        <v>5</v>
      </c>
      <c r="U29" s="188">
        <f t="shared" si="3"/>
        <v>547</v>
      </c>
      <c r="V29" s="188">
        <v>547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83</v>
      </c>
      <c r="AC29" s="188">
        <v>31</v>
      </c>
      <c r="AD29" s="188">
        <v>52</v>
      </c>
      <c r="AE29" s="188">
        <f t="shared" si="5"/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28</v>
      </c>
      <c r="B30" s="182" t="s">
        <v>74</v>
      </c>
      <c r="C30" s="184" t="s">
        <v>75</v>
      </c>
      <c r="D30" s="188">
        <f t="shared" si="0"/>
        <v>679</v>
      </c>
      <c r="E30" s="188">
        <v>557</v>
      </c>
      <c r="F30" s="188">
        <f t="shared" si="1"/>
        <v>122</v>
      </c>
      <c r="G30" s="188">
        <v>0</v>
      </c>
      <c r="H30" s="188">
        <v>122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557</v>
      </c>
      <c r="V30" s="188">
        <v>557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57</v>
      </c>
      <c r="AC30" s="188">
        <v>0</v>
      </c>
      <c r="AD30" s="188">
        <v>57</v>
      </c>
      <c r="AE30" s="188">
        <f t="shared" si="5"/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28</v>
      </c>
      <c r="B31" s="182" t="s">
        <v>76</v>
      </c>
      <c r="C31" s="184" t="s">
        <v>77</v>
      </c>
      <c r="D31" s="188">
        <f t="shared" si="0"/>
        <v>1555</v>
      </c>
      <c r="E31" s="188">
        <v>1330</v>
      </c>
      <c r="F31" s="188">
        <f t="shared" si="1"/>
        <v>225</v>
      </c>
      <c r="G31" s="188">
        <v>115</v>
      </c>
      <c r="H31" s="188">
        <v>110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1330</v>
      </c>
      <c r="V31" s="188">
        <v>1330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258</v>
      </c>
      <c r="AC31" s="188">
        <v>0</v>
      </c>
      <c r="AD31" s="188">
        <v>106</v>
      </c>
      <c r="AE31" s="188">
        <f t="shared" si="5"/>
        <v>152</v>
      </c>
      <c r="AF31" s="188">
        <v>81</v>
      </c>
      <c r="AG31" s="188">
        <v>71</v>
      </c>
      <c r="AH31" s="188">
        <v>0</v>
      </c>
      <c r="AI31" s="188">
        <v>0</v>
      </c>
      <c r="AJ31" s="188">
        <v>0</v>
      </c>
    </row>
    <row r="32" spans="1:36" ht="13.5">
      <c r="A32" s="182" t="s">
        <v>28</v>
      </c>
      <c r="B32" s="182" t="s">
        <v>78</v>
      </c>
      <c r="C32" s="184" t="s">
        <v>79</v>
      </c>
      <c r="D32" s="188">
        <f t="shared" si="0"/>
        <v>1270</v>
      </c>
      <c r="E32" s="188">
        <v>872</v>
      </c>
      <c r="F32" s="188">
        <f t="shared" si="1"/>
        <v>201</v>
      </c>
      <c r="G32" s="188">
        <v>92</v>
      </c>
      <c r="H32" s="188">
        <v>109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197</v>
      </c>
      <c r="N32" s="188">
        <v>192</v>
      </c>
      <c r="O32" s="188">
        <v>0</v>
      </c>
      <c r="P32" s="188">
        <v>0</v>
      </c>
      <c r="Q32" s="188">
        <v>0</v>
      </c>
      <c r="R32" s="188">
        <v>0</v>
      </c>
      <c r="S32" s="188">
        <v>5</v>
      </c>
      <c r="T32" s="188">
        <v>0</v>
      </c>
      <c r="U32" s="188">
        <f t="shared" si="3"/>
        <v>872</v>
      </c>
      <c r="V32" s="188">
        <v>872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203</v>
      </c>
      <c r="AC32" s="188">
        <v>0</v>
      </c>
      <c r="AD32" s="188">
        <v>70</v>
      </c>
      <c r="AE32" s="188">
        <f t="shared" si="5"/>
        <v>133</v>
      </c>
      <c r="AF32" s="188">
        <v>63</v>
      </c>
      <c r="AG32" s="188">
        <v>70</v>
      </c>
      <c r="AH32" s="188">
        <v>0</v>
      </c>
      <c r="AI32" s="188">
        <v>0</v>
      </c>
      <c r="AJ32" s="188">
        <v>0</v>
      </c>
    </row>
    <row r="33" spans="1:36" ht="13.5">
      <c r="A33" s="182" t="s">
        <v>28</v>
      </c>
      <c r="B33" s="182" t="s">
        <v>80</v>
      </c>
      <c r="C33" s="184" t="s">
        <v>81</v>
      </c>
      <c r="D33" s="188">
        <f t="shared" si="0"/>
        <v>1709</v>
      </c>
      <c r="E33" s="188">
        <v>1485</v>
      </c>
      <c r="F33" s="188">
        <f t="shared" si="1"/>
        <v>224</v>
      </c>
      <c r="G33" s="188">
        <v>117</v>
      </c>
      <c r="H33" s="188">
        <v>107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1485</v>
      </c>
      <c r="V33" s="188">
        <v>1485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266</v>
      </c>
      <c r="AC33" s="188">
        <v>0</v>
      </c>
      <c r="AD33" s="188">
        <v>119</v>
      </c>
      <c r="AE33" s="188">
        <f t="shared" si="5"/>
        <v>147</v>
      </c>
      <c r="AF33" s="188">
        <v>81</v>
      </c>
      <c r="AG33" s="188">
        <v>66</v>
      </c>
      <c r="AH33" s="188">
        <v>0</v>
      </c>
      <c r="AI33" s="188">
        <v>0</v>
      </c>
      <c r="AJ33" s="188">
        <v>0</v>
      </c>
    </row>
    <row r="34" spans="1:36" ht="13.5">
      <c r="A34" s="182" t="s">
        <v>28</v>
      </c>
      <c r="B34" s="182" t="s">
        <v>82</v>
      </c>
      <c r="C34" s="184" t="s">
        <v>83</v>
      </c>
      <c r="D34" s="188">
        <f t="shared" si="0"/>
        <v>80</v>
      </c>
      <c r="E34" s="188">
        <v>64</v>
      </c>
      <c r="F34" s="188">
        <f aca="true" t="shared" si="6" ref="F34:F54">SUM(G34:K34)</f>
        <v>14</v>
      </c>
      <c r="G34" s="188">
        <v>7</v>
      </c>
      <c r="H34" s="188">
        <v>7</v>
      </c>
      <c r="I34" s="188">
        <v>0</v>
      </c>
      <c r="J34" s="188">
        <v>0</v>
      </c>
      <c r="K34" s="188">
        <v>0</v>
      </c>
      <c r="L34" s="188">
        <v>0</v>
      </c>
      <c r="M34" s="188">
        <f aca="true" t="shared" si="7" ref="M34:M54">SUM(N34:T34)</f>
        <v>2</v>
      </c>
      <c r="N34" s="188">
        <v>2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aca="true" t="shared" si="8" ref="U34:U54">SUM(V34:AA34)</f>
        <v>64</v>
      </c>
      <c r="V34" s="188">
        <v>64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aca="true" t="shared" si="9" ref="AB34:AB54">SUM(AC34:AE34)</f>
        <v>14</v>
      </c>
      <c r="AC34" s="188">
        <v>0</v>
      </c>
      <c r="AD34" s="188">
        <v>5</v>
      </c>
      <c r="AE34" s="188">
        <f aca="true" t="shared" si="10" ref="AE34:AE54">SUM(AF34:AJ34)</f>
        <v>9</v>
      </c>
      <c r="AF34" s="188">
        <v>5</v>
      </c>
      <c r="AG34" s="188">
        <v>4</v>
      </c>
      <c r="AH34" s="188">
        <v>0</v>
      </c>
      <c r="AI34" s="188">
        <v>0</v>
      </c>
      <c r="AJ34" s="188">
        <v>0</v>
      </c>
    </row>
    <row r="35" spans="1:36" ht="13.5">
      <c r="A35" s="182" t="s">
        <v>28</v>
      </c>
      <c r="B35" s="182" t="s">
        <v>84</v>
      </c>
      <c r="C35" s="184" t="s">
        <v>85</v>
      </c>
      <c r="D35" s="188">
        <f t="shared" si="0"/>
        <v>581</v>
      </c>
      <c r="E35" s="188">
        <v>397</v>
      </c>
      <c r="F35" s="188">
        <f t="shared" si="6"/>
        <v>184</v>
      </c>
      <c r="G35" s="188">
        <v>97</v>
      </c>
      <c r="H35" s="188">
        <v>87</v>
      </c>
      <c r="I35" s="188">
        <v>0</v>
      </c>
      <c r="J35" s="188">
        <v>0</v>
      </c>
      <c r="K35" s="188">
        <v>0</v>
      </c>
      <c r="L35" s="188">
        <v>0</v>
      </c>
      <c r="M35" s="188">
        <f t="shared" si="7"/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8"/>
        <v>418</v>
      </c>
      <c r="V35" s="188">
        <v>397</v>
      </c>
      <c r="W35" s="188">
        <v>21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64</v>
      </c>
      <c r="AC35" s="188">
        <v>0</v>
      </c>
      <c r="AD35" s="188">
        <v>26</v>
      </c>
      <c r="AE35" s="188">
        <f t="shared" si="10"/>
        <v>38</v>
      </c>
      <c r="AF35" s="188">
        <v>38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28</v>
      </c>
      <c r="B36" s="182" t="s">
        <v>86</v>
      </c>
      <c r="C36" s="184" t="s">
        <v>319</v>
      </c>
      <c r="D36" s="188">
        <f t="shared" si="0"/>
        <v>4399</v>
      </c>
      <c r="E36" s="188">
        <v>2570</v>
      </c>
      <c r="F36" s="188">
        <f t="shared" si="6"/>
        <v>1829</v>
      </c>
      <c r="G36" s="188">
        <v>499</v>
      </c>
      <c r="H36" s="188">
        <v>1330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7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8"/>
        <v>2570</v>
      </c>
      <c r="V36" s="188">
        <v>2570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635</v>
      </c>
      <c r="AC36" s="188">
        <v>0</v>
      </c>
      <c r="AD36" s="188">
        <v>239</v>
      </c>
      <c r="AE36" s="188">
        <f t="shared" si="10"/>
        <v>396</v>
      </c>
      <c r="AF36" s="188">
        <v>293</v>
      </c>
      <c r="AG36" s="188">
        <v>103</v>
      </c>
      <c r="AH36" s="188">
        <v>0</v>
      </c>
      <c r="AI36" s="188">
        <v>0</v>
      </c>
      <c r="AJ36" s="188">
        <v>0</v>
      </c>
    </row>
    <row r="37" spans="1:36" ht="13.5">
      <c r="A37" s="182" t="s">
        <v>28</v>
      </c>
      <c r="B37" s="182" t="s">
        <v>87</v>
      </c>
      <c r="C37" s="184" t="s">
        <v>88</v>
      </c>
      <c r="D37" s="188">
        <f t="shared" si="0"/>
        <v>869</v>
      </c>
      <c r="E37" s="188">
        <v>600</v>
      </c>
      <c r="F37" s="188">
        <f t="shared" si="6"/>
        <v>269</v>
      </c>
      <c r="G37" s="188">
        <v>122</v>
      </c>
      <c r="H37" s="188">
        <v>147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7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620</v>
      </c>
      <c r="V37" s="188">
        <v>600</v>
      </c>
      <c r="W37" s="188">
        <v>20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76</v>
      </c>
      <c r="AC37" s="188">
        <v>0</v>
      </c>
      <c r="AD37" s="188">
        <v>39</v>
      </c>
      <c r="AE37" s="188">
        <f t="shared" si="10"/>
        <v>37</v>
      </c>
      <c r="AF37" s="188">
        <v>37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28</v>
      </c>
      <c r="B38" s="182" t="s">
        <v>18</v>
      </c>
      <c r="C38" s="184" t="s">
        <v>19</v>
      </c>
      <c r="D38" s="188">
        <f t="shared" si="0"/>
        <v>8170</v>
      </c>
      <c r="E38" s="188">
        <v>4859</v>
      </c>
      <c r="F38" s="188">
        <f t="shared" si="6"/>
        <v>1163</v>
      </c>
      <c r="G38" s="188">
        <v>759</v>
      </c>
      <c r="H38" s="188">
        <v>404</v>
      </c>
      <c r="I38" s="188">
        <v>0</v>
      </c>
      <c r="J38" s="188">
        <v>0</v>
      </c>
      <c r="K38" s="188">
        <v>0</v>
      </c>
      <c r="L38" s="188">
        <v>284</v>
      </c>
      <c r="M38" s="188">
        <f t="shared" si="7"/>
        <v>1864</v>
      </c>
      <c r="N38" s="188">
        <v>1365</v>
      </c>
      <c r="O38" s="188">
        <v>10</v>
      </c>
      <c r="P38" s="188">
        <v>23</v>
      </c>
      <c r="Q38" s="188">
        <v>24</v>
      </c>
      <c r="R38" s="188">
        <v>309</v>
      </c>
      <c r="S38" s="188">
        <v>131</v>
      </c>
      <c r="T38" s="188">
        <v>2</v>
      </c>
      <c r="U38" s="188">
        <f t="shared" si="8"/>
        <v>5099</v>
      </c>
      <c r="V38" s="188">
        <v>4859</v>
      </c>
      <c r="W38" s="188">
        <v>233</v>
      </c>
      <c r="X38" s="188">
        <v>7</v>
      </c>
      <c r="Y38" s="188">
        <v>0</v>
      </c>
      <c r="Z38" s="188">
        <v>0</v>
      </c>
      <c r="AA38" s="188">
        <v>0</v>
      </c>
      <c r="AB38" s="188">
        <f t="shared" si="9"/>
        <v>1240</v>
      </c>
      <c r="AC38" s="188">
        <v>284</v>
      </c>
      <c r="AD38" s="188">
        <v>600</v>
      </c>
      <c r="AE38" s="188">
        <f t="shared" si="10"/>
        <v>356</v>
      </c>
      <c r="AF38" s="188">
        <v>320</v>
      </c>
      <c r="AG38" s="188">
        <v>36</v>
      </c>
      <c r="AH38" s="188">
        <v>0</v>
      </c>
      <c r="AI38" s="188">
        <v>0</v>
      </c>
      <c r="AJ38" s="188">
        <v>0</v>
      </c>
    </row>
    <row r="39" spans="1:36" ht="13.5">
      <c r="A39" s="182" t="s">
        <v>28</v>
      </c>
      <c r="B39" s="182" t="s">
        <v>89</v>
      </c>
      <c r="C39" s="184" t="s">
        <v>90</v>
      </c>
      <c r="D39" s="188">
        <f t="shared" si="0"/>
        <v>2653</v>
      </c>
      <c r="E39" s="188">
        <v>0</v>
      </c>
      <c r="F39" s="188">
        <f t="shared" si="6"/>
        <v>2434</v>
      </c>
      <c r="G39" s="188">
        <v>0</v>
      </c>
      <c r="H39" s="188">
        <v>712</v>
      </c>
      <c r="I39" s="188">
        <v>0</v>
      </c>
      <c r="J39" s="188">
        <v>1722</v>
      </c>
      <c r="K39" s="188">
        <v>0</v>
      </c>
      <c r="L39" s="188">
        <v>10</v>
      </c>
      <c r="M39" s="188">
        <f t="shared" si="7"/>
        <v>209</v>
      </c>
      <c r="N39" s="188">
        <v>186</v>
      </c>
      <c r="O39" s="188">
        <v>3</v>
      </c>
      <c r="P39" s="188">
        <v>0</v>
      </c>
      <c r="Q39" s="188">
        <v>0</v>
      </c>
      <c r="R39" s="188">
        <v>1</v>
      </c>
      <c r="S39" s="188">
        <v>19</v>
      </c>
      <c r="T39" s="188">
        <v>0</v>
      </c>
      <c r="U39" s="188">
        <f t="shared" si="8"/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24</v>
      </c>
      <c r="AC39" s="188">
        <v>10</v>
      </c>
      <c r="AD39" s="188">
        <v>0</v>
      </c>
      <c r="AE39" s="188">
        <f t="shared" si="10"/>
        <v>14</v>
      </c>
      <c r="AF39" s="188">
        <v>0</v>
      </c>
      <c r="AG39" s="188">
        <v>6</v>
      </c>
      <c r="AH39" s="188">
        <v>0</v>
      </c>
      <c r="AI39" s="188">
        <v>8</v>
      </c>
      <c r="AJ39" s="188">
        <v>0</v>
      </c>
    </row>
    <row r="40" spans="1:36" ht="13.5">
      <c r="A40" s="182" t="s">
        <v>28</v>
      </c>
      <c r="B40" s="182" t="s">
        <v>91</v>
      </c>
      <c r="C40" s="184" t="s">
        <v>92</v>
      </c>
      <c r="D40" s="188">
        <f t="shared" si="0"/>
        <v>5341</v>
      </c>
      <c r="E40" s="188">
        <v>3594</v>
      </c>
      <c r="F40" s="188">
        <f t="shared" si="6"/>
        <v>1747</v>
      </c>
      <c r="G40" s="188">
        <v>952</v>
      </c>
      <c r="H40" s="188">
        <v>795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7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8"/>
        <v>3808</v>
      </c>
      <c r="V40" s="188">
        <v>3594</v>
      </c>
      <c r="W40" s="188">
        <v>214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630</v>
      </c>
      <c r="AC40" s="188">
        <v>0</v>
      </c>
      <c r="AD40" s="188">
        <v>233</v>
      </c>
      <c r="AE40" s="188">
        <f t="shared" si="10"/>
        <v>397</v>
      </c>
      <c r="AF40" s="188">
        <v>397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28</v>
      </c>
      <c r="B41" s="182" t="s">
        <v>93</v>
      </c>
      <c r="C41" s="184" t="s">
        <v>94</v>
      </c>
      <c r="D41" s="188">
        <f t="shared" si="0"/>
        <v>2763</v>
      </c>
      <c r="E41" s="188">
        <v>1914</v>
      </c>
      <c r="F41" s="188">
        <f t="shared" si="6"/>
        <v>849</v>
      </c>
      <c r="G41" s="188">
        <v>415</v>
      </c>
      <c r="H41" s="188">
        <v>434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7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1995</v>
      </c>
      <c r="V41" s="188">
        <v>1914</v>
      </c>
      <c r="W41" s="188">
        <v>81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272</v>
      </c>
      <c r="AC41" s="188">
        <v>0</v>
      </c>
      <c r="AD41" s="188">
        <v>123</v>
      </c>
      <c r="AE41" s="188">
        <f t="shared" si="10"/>
        <v>149</v>
      </c>
      <c r="AF41" s="188">
        <v>149</v>
      </c>
      <c r="AG41" s="188">
        <v>0</v>
      </c>
      <c r="AH41" s="188">
        <v>0</v>
      </c>
      <c r="AI41" s="188">
        <v>0</v>
      </c>
      <c r="AJ41" s="188">
        <v>0</v>
      </c>
    </row>
    <row r="42" spans="1:36" ht="13.5">
      <c r="A42" s="182" t="s">
        <v>28</v>
      </c>
      <c r="B42" s="182" t="s">
        <v>95</v>
      </c>
      <c r="C42" s="184" t="s">
        <v>96</v>
      </c>
      <c r="D42" s="188">
        <f t="shared" si="0"/>
        <v>5297</v>
      </c>
      <c r="E42" s="188">
        <v>4238</v>
      </c>
      <c r="F42" s="188">
        <f t="shared" si="6"/>
        <v>1059</v>
      </c>
      <c r="G42" s="188">
        <v>0</v>
      </c>
      <c r="H42" s="188">
        <v>1059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7"/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8"/>
        <v>4238</v>
      </c>
      <c r="V42" s="188">
        <v>4238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497</v>
      </c>
      <c r="AC42" s="188">
        <v>0</v>
      </c>
      <c r="AD42" s="188">
        <v>497</v>
      </c>
      <c r="AE42" s="188">
        <f t="shared" si="10"/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28</v>
      </c>
      <c r="B43" s="182" t="s">
        <v>97</v>
      </c>
      <c r="C43" s="184" t="s">
        <v>223</v>
      </c>
      <c r="D43" s="188">
        <f t="shared" si="0"/>
        <v>902</v>
      </c>
      <c r="E43" s="188">
        <v>0</v>
      </c>
      <c r="F43" s="188">
        <f t="shared" si="6"/>
        <v>792</v>
      </c>
      <c r="G43" s="188">
        <v>0</v>
      </c>
      <c r="H43" s="188">
        <v>41</v>
      </c>
      <c r="I43" s="188">
        <v>0</v>
      </c>
      <c r="J43" s="188">
        <v>751</v>
      </c>
      <c r="K43" s="188">
        <v>0</v>
      </c>
      <c r="L43" s="188">
        <v>67</v>
      </c>
      <c r="M43" s="188">
        <f t="shared" si="7"/>
        <v>43</v>
      </c>
      <c r="N43" s="188">
        <v>43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0</v>
      </c>
      <c r="V43" s="188">
        <v>0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76</v>
      </c>
      <c r="AC43" s="188">
        <v>67</v>
      </c>
      <c r="AD43" s="188">
        <v>0</v>
      </c>
      <c r="AE43" s="188">
        <f t="shared" si="10"/>
        <v>9</v>
      </c>
      <c r="AF43" s="188">
        <v>0</v>
      </c>
      <c r="AG43" s="188">
        <v>0</v>
      </c>
      <c r="AH43" s="188">
        <v>0</v>
      </c>
      <c r="AI43" s="188">
        <v>9</v>
      </c>
      <c r="AJ43" s="188">
        <v>0</v>
      </c>
    </row>
    <row r="44" spans="1:36" ht="13.5">
      <c r="A44" s="182" t="s">
        <v>28</v>
      </c>
      <c r="B44" s="182" t="s">
        <v>98</v>
      </c>
      <c r="C44" s="184" t="s">
        <v>99</v>
      </c>
      <c r="D44" s="188">
        <f t="shared" si="0"/>
        <v>383</v>
      </c>
      <c r="E44" s="188">
        <v>0</v>
      </c>
      <c r="F44" s="188">
        <f t="shared" si="6"/>
        <v>382</v>
      </c>
      <c r="G44" s="188">
        <v>0</v>
      </c>
      <c r="H44" s="188">
        <v>108</v>
      </c>
      <c r="I44" s="188">
        <v>0</v>
      </c>
      <c r="J44" s="188">
        <v>274</v>
      </c>
      <c r="K44" s="188">
        <v>0</v>
      </c>
      <c r="L44" s="188">
        <v>1</v>
      </c>
      <c r="M44" s="188">
        <f t="shared" si="7"/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9"/>
        <v>3</v>
      </c>
      <c r="AC44" s="188">
        <v>1</v>
      </c>
      <c r="AD44" s="188">
        <v>0</v>
      </c>
      <c r="AE44" s="188">
        <f t="shared" si="10"/>
        <v>2</v>
      </c>
      <c r="AF44" s="188">
        <v>0</v>
      </c>
      <c r="AG44" s="188">
        <v>0</v>
      </c>
      <c r="AH44" s="188">
        <v>0</v>
      </c>
      <c r="AI44" s="188">
        <v>2</v>
      </c>
      <c r="AJ44" s="188">
        <v>0</v>
      </c>
    </row>
    <row r="45" spans="1:36" ht="13.5">
      <c r="A45" s="182" t="s">
        <v>28</v>
      </c>
      <c r="B45" s="182" t="s">
        <v>100</v>
      </c>
      <c r="C45" s="184" t="s">
        <v>101</v>
      </c>
      <c r="D45" s="188">
        <f t="shared" si="0"/>
        <v>649</v>
      </c>
      <c r="E45" s="188">
        <v>442</v>
      </c>
      <c r="F45" s="188">
        <f t="shared" si="6"/>
        <v>207</v>
      </c>
      <c r="G45" s="188">
        <v>88</v>
      </c>
      <c r="H45" s="188">
        <v>119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7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456</v>
      </c>
      <c r="V45" s="188">
        <v>442</v>
      </c>
      <c r="W45" s="188">
        <v>14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54</v>
      </c>
      <c r="AC45" s="188">
        <v>0</v>
      </c>
      <c r="AD45" s="188">
        <v>29</v>
      </c>
      <c r="AE45" s="188">
        <f t="shared" si="10"/>
        <v>25</v>
      </c>
      <c r="AF45" s="188">
        <v>25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28</v>
      </c>
      <c r="B46" s="182" t="s">
        <v>102</v>
      </c>
      <c r="C46" s="184" t="s">
        <v>103</v>
      </c>
      <c r="D46" s="188">
        <f t="shared" si="0"/>
        <v>1509</v>
      </c>
      <c r="E46" s="188">
        <v>970</v>
      </c>
      <c r="F46" s="188">
        <f t="shared" si="6"/>
        <v>274</v>
      </c>
      <c r="G46" s="188">
        <v>95</v>
      </c>
      <c r="H46" s="188">
        <v>179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7"/>
        <v>265</v>
      </c>
      <c r="N46" s="188">
        <v>132</v>
      </c>
      <c r="O46" s="188">
        <v>0</v>
      </c>
      <c r="P46" s="188">
        <v>0</v>
      </c>
      <c r="Q46" s="188">
        <v>0</v>
      </c>
      <c r="R46" s="188">
        <v>0</v>
      </c>
      <c r="S46" s="188">
        <v>24</v>
      </c>
      <c r="T46" s="188">
        <v>109</v>
      </c>
      <c r="U46" s="188">
        <f t="shared" si="8"/>
        <v>970</v>
      </c>
      <c r="V46" s="188">
        <v>970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0</v>
      </c>
      <c r="AC46" s="188">
        <v>0</v>
      </c>
      <c r="AD46" s="188">
        <v>0</v>
      </c>
      <c r="AE46" s="188">
        <f t="shared" si="10"/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28</v>
      </c>
      <c r="B47" s="182" t="s">
        <v>20</v>
      </c>
      <c r="C47" s="184" t="s">
        <v>21</v>
      </c>
      <c r="D47" s="188">
        <f t="shared" si="0"/>
        <v>1497</v>
      </c>
      <c r="E47" s="188">
        <v>0</v>
      </c>
      <c r="F47" s="188">
        <f t="shared" si="6"/>
        <v>1483</v>
      </c>
      <c r="G47" s="188">
        <v>247</v>
      </c>
      <c r="H47" s="188">
        <v>141</v>
      </c>
      <c r="I47" s="188">
        <v>0</v>
      </c>
      <c r="J47" s="188">
        <v>1095</v>
      </c>
      <c r="K47" s="188">
        <v>0</v>
      </c>
      <c r="L47" s="188">
        <v>0</v>
      </c>
      <c r="M47" s="188">
        <f t="shared" si="7"/>
        <v>14</v>
      </c>
      <c r="N47" s="188">
        <v>14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5</v>
      </c>
      <c r="AC47" s="188">
        <v>0</v>
      </c>
      <c r="AD47" s="188">
        <v>0</v>
      </c>
      <c r="AE47" s="188">
        <f t="shared" si="10"/>
        <v>5</v>
      </c>
      <c r="AF47" s="188">
        <v>3</v>
      </c>
      <c r="AG47" s="188">
        <v>0</v>
      </c>
      <c r="AH47" s="188">
        <v>0</v>
      </c>
      <c r="AI47" s="188">
        <v>2</v>
      </c>
      <c r="AJ47" s="188">
        <v>0</v>
      </c>
    </row>
    <row r="48" spans="1:36" ht="13.5">
      <c r="A48" s="182" t="s">
        <v>28</v>
      </c>
      <c r="B48" s="182" t="s">
        <v>104</v>
      </c>
      <c r="C48" s="184" t="s">
        <v>105</v>
      </c>
      <c r="D48" s="188">
        <f t="shared" si="0"/>
        <v>1363</v>
      </c>
      <c r="E48" s="188">
        <v>1241</v>
      </c>
      <c r="F48" s="188">
        <f t="shared" si="6"/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7"/>
        <v>122</v>
      </c>
      <c r="N48" s="188">
        <v>74</v>
      </c>
      <c r="O48" s="188">
        <v>11</v>
      </c>
      <c r="P48" s="188">
        <v>34</v>
      </c>
      <c r="Q48" s="188">
        <v>0</v>
      </c>
      <c r="R48" s="188">
        <v>0</v>
      </c>
      <c r="S48" s="188">
        <v>0</v>
      </c>
      <c r="T48" s="188">
        <v>3</v>
      </c>
      <c r="U48" s="188">
        <f t="shared" si="8"/>
        <v>1241</v>
      </c>
      <c r="V48" s="188">
        <v>1241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7</v>
      </c>
      <c r="AC48" s="188">
        <v>0</v>
      </c>
      <c r="AD48" s="188">
        <v>7</v>
      </c>
      <c r="AE48" s="188">
        <f t="shared" si="10"/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28</v>
      </c>
      <c r="B49" s="182" t="s">
        <v>106</v>
      </c>
      <c r="C49" s="184" t="s">
        <v>107</v>
      </c>
      <c r="D49" s="188">
        <f t="shared" si="0"/>
        <v>741</v>
      </c>
      <c r="E49" s="188">
        <v>580</v>
      </c>
      <c r="F49" s="188">
        <f t="shared" si="6"/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7"/>
        <v>161</v>
      </c>
      <c r="N49" s="188">
        <v>62</v>
      </c>
      <c r="O49" s="188">
        <v>46</v>
      </c>
      <c r="P49" s="188">
        <v>45</v>
      </c>
      <c r="Q49" s="188">
        <v>0</v>
      </c>
      <c r="R49" s="188">
        <v>0</v>
      </c>
      <c r="S49" s="188">
        <v>0</v>
      </c>
      <c r="T49" s="188">
        <v>8</v>
      </c>
      <c r="U49" s="188">
        <f t="shared" si="8"/>
        <v>580</v>
      </c>
      <c r="V49" s="188">
        <v>580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65</v>
      </c>
      <c r="AC49" s="188">
        <v>0</v>
      </c>
      <c r="AD49" s="188">
        <v>65</v>
      </c>
      <c r="AE49" s="188">
        <f t="shared" si="10"/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v>0</v>
      </c>
    </row>
    <row r="50" spans="1:36" ht="13.5">
      <c r="A50" s="182" t="s">
        <v>28</v>
      </c>
      <c r="B50" s="182" t="s">
        <v>108</v>
      </c>
      <c r="C50" s="184" t="s">
        <v>109</v>
      </c>
      <c r="D50" s="188">
        <f t="shared" si="0"/>
        <v>3375</v>
      </c>
      <c r="E50" s="188">
        <v>3054</v>
      </c>
      <c r="F50" s="188">
        <f t="shared" si="6"/>
        <v>170</v>
      </c>
      <c r="G50" s="188">
        <v>151</v>
      </c>
      <c r="H50" s="188">
        <v>19</v>
      </c>
      <c r="I50" s="188">
        <v>0</v>
      </c>
      <c r="J50" s="188">
        <v>0</v>
      </c>
      <c r="K50" s="188">
        <v>0</v>
      </c>
      <c r="L50" s="188">
        <v>0</v>
      </c>
      <c r="M50" s="188">
        <f t="shared" si="7"/>
        <v>151</v>
      </c>
      <c r="N50" s="188">
        <v>108</v>
      </c>
      <c r="O50" s="188">
        <v>0</v>
      </c>
      <c r="P50" s="188">
        <v>43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3054</v>
      </c>
      <c r="V50" s="188">
        <v>3054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132</v>
      </c>
      <c r="AC50" s="188">
        <v>0</v>
      </c>
      <c r="AD50" s="188">
        <v>126</v>
      </c>
      <c r="AE50" s="188">
        <f t="shared" si="10"/>
        <v>6</v>
      </c>
      <c r="AF50" s="188">
        <v>6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28</v>
      </c>
      <c r="B51" s="182" t="s">
        <v>110</v>
      </c>
      <c r="C51" s="184" t="s">
        <v>111</v>
      </c>
      <c r="D51" s="188">
        <f t="shared" si="0"/>
        <v>1632</v>
      </c>
      <c r="E51" s="188">
        <v>1501</v>
      </c>
      <c r="F51" s="188">
        <f t="shared" si="6"/>
        <v>131</v>
      </c>
      <c r="G51" s="188">
        <v>34</v>
      </c>
      <c r="H51" s="188">
        <v>97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7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8"/>
        <v>1501</v>
      </c>
      <c r="V51" s="188">
        <v>1501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9"/>
        <v>133</v>
      </c>
      <c r="AC51" s="188">
        <v>0</v>
      </c>
      <c r="AD51" s="188">
        <v>99</v>
      </c>
      <c r="AE51" s="188">
        <f t="shared" si="10"/>
        <v>34</v>
      </c>
      <c r="AF51" s="188">
        <v>34</v>
      </c>
      <c r="AG51" s="188">
        <v>0</v>
      </c>
      <c r="AH51" s="188">
        <v>0</v>
      </c>
      <c r="AI51" s="188">
        <v>0</v>
      </c>
      <c r="AJ51" s="188">
        <v>0</v>
      </c>
    </row>
    <row r="52" spans="1:36" ht="13.5">
      <c r="A52" s="182" t="s">
        <v>28</v>
      </c>
      <c r="B52" s="182" t="s">
        <v>112</v>
      </c>
      <c r="C52" s="184" t="s">
        <v>113</v>
      </c>
      <c r="D52" s="188">
        <f t="shared" si="0"/>
        <v>627</v>
      </c>
      <c r="E52" s="188">
        <v>497</v>
      </c>
      <c r="F52" s="188">
        <f t="shared" si="6"/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7"/>
        <v>130</v>
      </c>
      <c r="N52" s="188">
        <v>42</v>
      </c>
      <c r="O52" s="188">
        <v>50</v>
      </c>
      <c r="P52" s="188">
        <v>21</v>
      </c>
      <c r="Q52" s="188">
        <v>2</v>
      </c>
      <c r="R52" s="188">
        <v>0</v>
      </c>
      <c r="S52" s="188">
        <v>4</v>
      </c>
      <c r="T52" s="188">
        <v>11</v>
      </c>
      <c r="U52" s="188">
        <f t="shared" si="8"/>
        <v>497</v>
      </c>
      <c r="V52" s="188">
        <v>497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9"/>
        <v>53</v>
      </c>
      <c r="AC52" s="188">
        <v>0</v>
      </c>
      <c r="AD52" s="188">
        <v>53</v>
      </c>
      <c r="AE52" s="188">
        <f t="shared" si="10"/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28</v>
      </c>
      <c r="B53" s="182" t="s">
        <v>114</v>
      </c>
      <c r="C53" s="184" t="s">
        <v>115</v>
      </c>
      <c r="D53" s="188">
        <f t="shared" si="0"/>
        <v>1051</v>
      </c>
      <c r="E53" s="188">
        <v>913</v>
      </c>
      <c r="F53" s="188">
        <f t="shared" si="6"/>
        <v>138</v>
      </c>
      <c r="G53" s="188">
        <v>0</v>
      </c>
      <c r="H53" s="188">
        <v>138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7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913</v>
      </c>
      <c r="V53" s="188">
        <v>913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74</v>
      </c>
      <c r="AC53" s="188">
        <v>0</v>
      </c>
      <c r="AD53" s="188">
        <v>74</v>
      </c>
      <c r="AE53" s="188">
        <f t="shared" si="10"/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v>0</v>
      </c>
    </row>
    <row r="54" spans="1:36" ht="13.5">
      <c r="A54" s="182" t="s">
        <v>28</v>
      </c>
      <c r="B54" s="182" t="s">
        <v>116</v>
      </c>
      <c r="C54" s="184" t="s">
        <v>117</v>
      </c>
      <c r="D54" s="188">
        <f t="shared" si="0"/>
        <v>490</v>
      </c>
      <c r="E54" s="188">
        <v>445</v>
      </c>
      <c r="F54" s="188">
        <f t="shared" si="6"/>
        <v>45</v>
      </c>
      <c r="G54" s="188">
        <v>0</v>
      </c>
      <c r="H54" s="188">
        <v>44</v>
      </c>
      <c r="I54" s="188">
        <v>0</v>
      </c>
      <c r="J54" s="188">
        <v>0</v>
      </c>
      <c r="K54" s="188">
        <v>1</v>
      </c>
      <c r="L54" s="188">
        <v>0</v>
      </c>
      <c r="M54" s="188">
        <f t="shared" si="7"/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v>0</v>
      </c>
      <c r="U54" s="188">
        <f t="shared" si="8"/>
        <v>445</v>
      </c>
      <c r="V54" s="188">
        <v>445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9"/>
        <v>19</v>
      </c>
      <c r="AC54" s="188">
        <v>0</v>
      </c>
      <c r="AD54" s="188">
        <v>18</v>
      </c>
      <c r="AE54" s="188">
        <f t="shared" si="10"/>
        <v>1</v>
      </c>
      <c r="AF54" s="188">
        <v>0</v>
      </c>
      <c r="AG54" s="188">
        <v>0</v>
      </c>
      <c r="AH54" s="188">
        <v>0</v>
      </c>
      <c r="AI54" s="188">
        <v>0</v>
      </c>
      <c r="AJ54" s="188">
        <v>1</v>
      </c>
    </row>
    <row r="55" spans="1:36" ht="13.5">
      <c r="A55" s="201" t="s">
        <v>22</v>
      </c>
      <c r="B55" s="202"/>
      <c r="C55" s="202"/>
      <c r="D55" s="188">
        <f aca="true" t="shared" si="11" ref="D55:AJ55">SUM(D7:D54)</f>
        <v>309222</v>
      </c>
      <c r="E55" s="188">
        <f t="shared" si="11"/>
        <v>221520</v>
      </c>
      <c r="F55" s="188">
        <f t="shared" si="11"/>
        <v>56395</v>
      </c>
      <c r="G55" s="188">
        <f t="shared" si="11"/>
        <v>11454</v>
      </c>
      <c r="H55" s="188">
        <f t="shared" si="11"/>
        <v>33885</v>
      </c>
      <c r="I55" s="188">
        <f t="shared" si="11"/>
        <v>289</v>
      </c>
      <c r="J55" s="188">
        <f t="shared" si="11"/>
        <v>10716</v>
      </c>
      <c r="K55" s="188">
        <f t="shared" si="11"/>
        <v>51</v>
      </c>
      <c r="L55" s="188">
        <f t="shared" si="11"/>
        <v>12230</v>
      </c>
      <c r="M55" s="188">
        <f t="shared" si="11"/>
        <v>19077</v>
      </c>
      <c r="N55" s="188">
        <f t="shared" si="11"/>
        <v>16326</v>
      </c>
      <c r="O55" s="188">
        <f t="shared" si="11"/>
        <v>294</v>
      </c>
      <c r="P55" s="188">
        <f t="shared" si="11"/>
        <v>462</v>
      </c>
      <c r="Q55" s="188">
        <f t="shared" si="11"/>
        <v>45</v>
      </c>
      <c r="R55" s="188">
        <f t="shared" si="11"/>
        <v>444</v>
      </c>
      <c r="S55" s="188">
        <f t="shared" si="11"/>
        <v>1366</v>
      </c>
      <c r="T55" s="188">
        <f t="shared" si="11"/>
        <v>140</v>
      </c>
      <c r="U55" s="188">
        <f t="shared" si="11"/>
        <v>228965</v>
      </c>
      <c r="V55" s="188">
        <f t="shared" si="11"/>
        <v>221520</v>
      </c>
      <c r="W55" s="188">
        <f t="shared" si="11"/>
        <v>6720</v>
      </c>
      <c r="X55" s="188">
        <f t="shared" si="11"/>
        <v>708</v>
      </c>
      <c r="Y55" s="188">
        <f t="shared" si="11"/>
        <v>17</v>
      </c>
      <c r="Z55" s="188">
        <f t="shared" si="11"/>
        <v>0</v>
      </c>
      <c r="AA55" s="188">
        <f t="shared" si="11"/>
        <v>0</v>
      </c>
      <c r="AB55" s="188">
        <f t="shared" si="11"/>
        <v>37743</v>
      </c>
      <c r="AC55" s="188">
        <f t="shared" si="11"/>
        <v>12230</v>
      </c>
      <c r="AD55" s="188">
        <f t="shared" si="11"/>
        <v>21668</v>
      </c>
      <c r="AE55" s="188">
        <f t="shared" si="11"/>
        <v>3845</v>
      </c>
      <c r="AF55" s="188">
        <f t="shared" si="11"/>
        <v>1982</v>
      </c>
      <c r="AG55" s="188">
        <f t="shared" si="11"/>
        <v>1759</v>
      </c>
      <c r="AH55" s="188">
        <f t="shared" si="11"/>
        <v>0</v>
      </c>
      <c r="AI55" s="188">
        <f t="shared" si="11"/>
        <v>53</v>
      </c>
      <c r="AJ55" s="188">
        <f t="shared" si="11"/>
        <v>51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199</v>
      </c>
      <c r="B2" s="200" t="s">
        <v>243</v>
      </c>
      <c r="C2" s="200" t="s">
        <v>211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232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214</v>
      </c>
      <c r="E3" s="203" t="s">
        <v>218</v>
      </c>
      <c r="F3" s="203" t="s">
        <v>244</v>
      </c>
      <c r="G3" s="203" t="s">
        <v>219</v>
      </c>
      <c r="H3" s="203" t="s">
        <v>317</v>
      </c>
      <c r="I3" s="203" t="s">
        <v>318</v>
      </c>
      <c r="J3" s="244" t="s">
        <v>282</v>
      </c>
      <c r="K3" s="203" t="s">
        <v>245</v>
      </c>
      <c r="L3" s="195" t="s">
        <v>214</v>
      </c>
      <c r="M3" s="203" t="s">
        <v>218</v>
      </c>
      <c r="N3" s="203" t="s">
        <v>244</v>
      </c>
      <c r="O3" s="203" t="s">
        <v>219</v>
      </c>
      <c r="P3" s="203" t="s">
        <v>317</v>
      </c>
      <c r="Q3" s="203" t="s">
        <v>318</v>
      </c>
      <c r="R3" s="244" t="s">
        <v>282</v>
      </c>
      <c r="S3" s="203" t="s">
        <v>245</v>
      </c>
      <c r="T3" s="195" t="s">
        <v>214</v>
      </c>
      <c r="U3" s="203" t="s">
        <v>218</v>
      </c>
      <c r="V3" s="203" t="s">
        <v>244</v>
      </c>
      <c r="W3" s="203" t="s">
        <v>219</v>
      </c>
      <c r="X3" s="203" t="s">
        <v>317</v>
      </c>
      <c r="Y3" s="203" t="s">
        <v>318</v>
      </c>
      <c r="Z3" s="244" t="s">
        <v>282</v>
      </c>
      <c r="AA3" s="203" t="s">
        <v>245</v>
      </c>
      <c r="AB3" s="208" t="s">
        <v>233</v>
      </c>
      <c r="AC3" s="234"/>
      <c r="AD3" s="234"/>
      <c r="AE3" s="234"/>
      <c r="AF3" s="234"/>
      <c r="AG3" s="234"/>
      <c r="AH3" s="234"/>
      <c r="AI3" s="235"/>
      <c r="AJ3" s="208" t="s">
        <v>234</v>
      </c>
      <c r="AK3" s="206"/>
      <c r="AL3" s="206"/>
      <c r="AM3" s="206"/>
      <c r="AN3" s="206"/>
      <c r="AO3" s="206"/>
      <c r="AP3" s="206"/>
      <c r="AQ3" s="207"/>
      <c r="AR3" s="208" t="s">
        <v>235</v>
      </c>
      <c r="AS3" s="232"/>
      <c r="AT3" s="232"/>
      <c r="AU3" s="232"/>
      <c r="AV3" s="232"/>
      <c r="AW3" s="232"/>
      <c r="AX3" s="232"/>
      <c r="AY3" s="233"/>
      <c r="AZ3" s="208" t="s">
        <v>236</v>
      </c>
      <c r="BA3" s="234"/>
      <c r="BB3" s="234"/>
      <c r="BC3" s="234"/>
      <c r="BD3" s="234"/>
      <c r="BE3" s="234"/>
      <c r="BF3" s="234"/>
      <c r="BG3" s="235"/>
      <c r="BH3" s="208" t="s">
        <v>237</v>
      </c>
      <c r="BI3" s="234"/>
      <c r="BJ3" s="234"/>
      <c r="BK3" s="234"/>
      <c r="BL3" s="234"/>
      <c r="BM3" s="234"/>
      <c r="BN3" s="234"/>
      <c r="BO3" s="235"/>
      <c r="BP3" s="195" t="s">
        <v>214</v>
      </c>
      <c r="BQ3" s="203" t="s">
        <v>218</v>
      </c>
      <c r="BR3" s="203" t="s">
        <v>244</v>
      </c>
      <c r="BS3" s="203" t="s">
        <v>219</v>
      </c>
      <c r="BT3" s="203" t="s">
        <v>317</v>
      </c>
      <c r="BU3" s="203" t="s">
        <v>318</v>
      </c>
      <c r="BV3" s="244" t="s">
        <v>282</v>
      </c>
      <c r="BW3" s="203" t="s">
        <v>245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214</v>
      </c>
      <c r="AC4" s="203" t="s">
        <v>218</v>
      </c>
      <c r="AD4" s="203" t="s">
        <v>244</v>
      </c>
      <c r="AE4" s="203" t="s">
        <v>219</v>
      </c>
      <c r="AF4" s="203" t="s">
        <v>317</v>
      </c>
      <c r="AG4" s="203" t="s">
        <v>318</v>
      </c>
      <c r="AH4" s="244" t="s">
        <v>282</v>
      </c>
      <c r="AI4" s="203" t="s">
        <v>245</v>
      </c>
      <c r="AJ4" s="195" t="s">
        <v>214</v>
      </c>
      <c r="AK4" s="203" t="s">
        <v>218</v>
      </c>
      <c r="AL4" s="203" t="s">
        <v>244</v>
      </c>
      <c r="AM4" s="203" t="s">
        <v>219</v>
      </c>
      <c r="AN4" s="203" t="s">
        <v>317</v>
      </c>
      <c r="AO4" s="203" t="s">
        <v>318</v>
      </c>
      <c r="AP4" s="244" t="s">
        <v>282</v>
      </c>
      <c r="AQ4" s="203" t="s">
        <v>245</v>
      </c>
      <c r="AR4" s="195" t="s">
        <v>214</v>
      </c>
      <c r="AS4" s="203" t="s">
        <v>218</v>
      </c>
      <c r="AT4" s="203" t="s">
        <v>244</v>
      </c>
      <c r="AU4" s="203" t="s">
        <v>219</v>
      </c>
      <c r="AV4" s="203" t="s">
        <v>317</v>
      </c>
      <c r="AW4" s="203" t="s">
        <v>318</v>
      </c>
      <c r="AX4" s="244" t="s">
        <v>282</v>
      </c>
      <c r="AY4" s="203" t="s">
        <v>245</v>
      </c>
      <c r="AZ4" s="195" t="s">
        <v>214</v>
      </c>
      <c r="BA4" s="203" t="s">
        <v>218</v>
      </c>
      <c r="BB4" s="203" t="s">
        <v>244</v>
      </c>
      <c r="BC4" s="203" t="s">
        <v>219</v>
      </c>
      <c r="BD4" s="203" t="s">
        <v>317</v>
      </c>
      <c r="BE4" s="203" t="s">
        <v>318</v>
      </c>
      <c r="BF4" s="244" t="s">
        <v>282</v>
      </c>
      <c r="BG4" s="203" t="s">
        <v>245</v>
      </c>
      <c r="BH4" s="195" t="s">
        <v>214</v>
      </c>
      <c r="BI4" s="203" t="s">
        <v>218</v>
      </c>
      <c r="BJ4" s="203" t="s">
        <v>244</v>
      </c>
      <c r="BK4" s="203" t="s">
        <v>219</v>
      </c>
      <c r="BL4" s="203" t="s">
        <v>317</v>
      </c>
      <c r="BM4" s="203" t="s">
        <v>318</v>
      </c>
      <c r="BN4" s="244" t="s">
        <v>282</v>
      </c>
      <c r="BO4" s="203" t="s">
        <v>245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207</v>
      </c>
      <c r="E6" s="28" t="s">
        <v>207</v>
      </c>
      <c r="F6" s="28" t="s">
        <v>207</v>
      </c>
      <c r="G6" s="28" t="s">
        <v>207</v>
      </c>
      <c r="H6" s="28" t="s">
        <v>207</v>
      </c>
      <c r="I6" s="28" t="s">
        <v>207</v>
      </c>
      <c r="J6" s="28" t="s">
        <v>207</v>
      </c>
      <c r="K6" s="28" t="s">
        <v>207</v>
      </c>
      <c r="L6" s="21" t="s">
        <v>207</v>
      </c>
      <c r="M6" s="28" t="s">
        <v>207</v>
      </c>
      <c r="N6" s="28" t="s">
        <v>207</v>
      </c>
      <c r="O6" s="28" t="s">
        <v>207</v>
      </c>
      <c r="P6" s="28" t="s">
        <v>207</v>
      </c>
      <c r="Q6" s="28" t="s">
        <v>207</v>
      </c>
      <c r="R6" s="28" t="s">
        <v>207</v>
      </c>
      <c r="S6" s="28" t="s">
        <v>207</v>
      </c>
      <c r="T6" s="21" t="s">
        <v>207</v>
      </c>
      <c r="U6" s="28" t="s">
        <v>207</v>
      </c>
      <c r="V6" s="28" t="s">
        <v>207</v>
      </c>
      <c r="W6" s="28" t="s">
        <v>207</v>
      </c>
      <c r="X6" s="28" t="s">
        <v>207</v>
      </c>
      <c r="Y6" s="28" t="s">
        <v>207</v>
      </c>
      <c r="Z6" s="28" t="s">
        <v>207</v>
      </c>
      <c r="AA6" s="28" t="s">
        <v>207</v>
      </c>
      <c r="AB6" s="21" t="s">
        <v>207</v>
      </c>
      <c r="AC6" s="28" t="s">
        <v>207</v>
      </c>
      <c r="AD6" s="28" t="s">
        <v>207</v>
      </c>
      <c r="AE6" s="28" t="s">
        <v>207</v>
      </c>
      <c r="AF6" s="28" t="s">
        <v>207</v>
      </c>
      <c r="AG6" s="28" t="s">
        <v>207</v>
      </c>
      <c r="AH6" s="28" t="s">
        <v>207</v>
      </c>
      <c r="AI6" s="28" t="s">
        <v>207</v>
      </c>
      <c r="AJ6" s="21" t="s">
        <v>207</v>
      </c>
      <c r="AK6" s="28" t="s">
        <v>207</v>
      </c>
      <c r="AL6" s="28" t="s">
        <v>207</v>
      </c>
      <c r="AM6" s="28" t="s">
        <v>207</v>
      </c>
      <c r="AN6" s="28" t="s">
        <v>207</v>
      </c>
      <c r="AO6" s="28" t="s">
        <v>207</v>
      </c>
      <c r="AP6" s="28" t="s">
        <v>207</v>
      </c>
      <c r="AQ6" s="28" t="s">
        <v>207</v>
      </c>
      <c r="AR6" s="21" t="s">
        <v>207</v>
      </c>
      <c r="AS6" s="28" t="s">
        <v>207</v>
      </c>
      <c r="AT6" s="28" t="s">
        <v>207</v>
      </c>
      <c r="AU6" s="28" t="s">
        <v>207</v>
      </c>
      <c r="AV6" s="28" t="s">
        <v>207</v>
      </c>
      <c r="AW6" s="28" t="s">
        <v>207</v>
      </c>
      <c r="AX6" s="28" t="s">
        <v>207</v>
      </c>
      <c r="AY6" s="28" t="s">
        <v>207</v>
      </c>
      <c r="AZ6" s="21" t="s">
        <v>207</v>
      </c>
      <c r="BA6" s="28" t="s">
        <v>207</v>
      </c>
      <c r="BB6" s="28" t="s">
        <v>207</v>
      </c>
      <c r="BC6" s="28" t="s">
        <v>207</v>
      </c>
      <c r="BD6" s="28" t="s">
        <v>207</v>
      </c>
      <c r="BE6" s="28" t="s">
        <v>207</v>
      </c>
      <c r="BF6" s="28" t="s">
        <v>207</v>
      </c>
      <c r="BG6" s="28" t="s">
        <v>207</v>
      </c>
      <c r="BH6" s="21" t="s">
        <v>207</v>
      </c>
      <c r="BI6" s="28" t="s">
        <v>207</v>
      </c>
      <c r="BJ6" s="28" t="s">
        <v>207</v>
      </c>
      <c r="BK6" s="28" t="s">
        <v>207</v>
      </c>
      <c r="BL6" s="28" t="s">
        <v>207</v>
      </c>
      <c r="BM6" s="28" t="s">
        <v>207</v>
      </c>
      <c r="BN6" s="28" t="s">
        <v>207</v>
      </c>
      <c r="BO6" s="28" t="s">
        <v>207</v>
      </c>
      <c r="BP6" s="21" t="s">
        <v>207</v>
      </c>
      <c r="BQ6" s="28" t="s">
        <v>207</v>
      </c>
      <c r="BR6" s="28" t="s">
        <v>207</v>
      </c>
      <c r="BS6" s="28" t="s">
        <v>207</v>
      </c>
      <c r="BT6" s="28" t="s">
        <v>207</v>
      </c>
      <c r="BU6" s="28" t="s">
        <v>207</v>
      </c>
      <c r="BV6" s="28" t="s">
        <v>207</v>
      </c>
      <c r="BW6" s="28" t="s">
        <v>207</v>
      </c>
    </row>
    <row r="7" spans="1:75" ht="13.5">
      <c r="A7" s="182" t="s">
        <v>28</v>
      </c>
      <c r="B7" s="182" t="s">
        <v>29</v>
      </c>
      <c r="C7" s="184" t="s">
        <v>30</v>
      </c>
      <c r="D7" s="188">
        <f aca="true" t="shared" si="0" ref="D7:D54">SUM(E7:K7)</f>
        <v>23385</v>
      </c>
      <c r="E7" s="188">
        <f aca="true" t="shared" si="1" ref="E7:E33">M7+U7+BQ7</f>
        <v>10396</v>
      </c>
      <c r="F7" s="188">
        <f aca="true" t="shared" si="2" ref="F7:F33">N7+V7+BR7</f>
        <v>3274</v>
      </c>
      <c r="G7" s="188">
        <f aca="true" t="shared" si="3" ref="G7:G33">O7+W7+BS7</f>
        <v>2389</v>
      </c>
      <c r="H7" s="188">
        <f aca="true" t="shared" si="4" ref="H7:H33">P7+X7+BT7</f>
        <v>255</v>
      </c>
      <c r="I7" s="188">
        <f aca="true" t="shared" si="5" ref="I7:I33">Q7+Y7+BU7</f>
        <v>6103</v>
      </c>
      <c r="J7" s="188">
        <f aca="true" t="shared" si="6" ref="J7:J33">R7+Z7+BV7</f>
        <v>833</v>
      </c>
      <c r="K7" s="188">
        <f aca="true" t="shared" si="7" ref="K7:K33">S7+AA7+BW7</f>
        <v>135</v>
      </c>
      <c r="L7" s="188">
        <f aca="true" t="shared" si="8" ref="L7:L33">SUM(M7:S7)</f>
        <v>11221</v>
      </c>
      <c r="M7" s="188">
        <v>10356</v>
      </c>
      <c r="N7" s="188">
        <v>9</v>
      </c>
      <c r="O7" s="188">
        <v>7</v>
      </c>
      <c r="P7" s="188">
        <v>1</v>
      </c>
      <c r="Q7" s="188">
        <v>15</v>
      </c>
      <c r="R7" s="188">
        <v>833</v>
      </c>
      <c r="S7" s="188">
        <v>0</v>
      </c>
      <c r="T7" s="188">
        <f aca="true" t="shared" si="9" ref="T7:T33">SUM(U7:AA7)</f>
        <v>12164</v>
      </c>
      <c r="U7" s="188">
        <f aca="true" t="shared" si="10" ref="U7:U33">AC7+AK7+AS7+BA7+BI7</f>
        <v>40</v>
      </c>
      <c r="V7" s="188">
        <f aca="true" t="shared" si="11" ref="V7:V33">AD7+AL7+AT7+BB7+BJ7</f>
        <v>3265</v>
      </c>
      <c r="W7" s="188">
        <f aca="true" t="shared" si="12" ref="W7:W33">AE7+AM7+AU7+BC7+BK7</f>
        <v>2382</v>
      </c>
      <c r="X7" s="188">
        <f aca="true" t="shared" si="13" ref="X7:X33">AF7+AN7+AV7+BD7+BL7</f>
        <v>254</v>
      </c>
      <c r="Y7" s="188">
        <f aca="true" t="shared" si="14" ref="Y7:Y33">AG7+AO7+AW7+BE7+BM7</f>
        <v>6088</v>
      </c>
      <c r="Z7" s="188">
        <f aca="true" t="shared" si="15" ref="Z7:Z33">AH7+AP7+AX7+BF7+BN7</f>
        <v>0</v>
      </c>
      <c r="AA7" s="188">
        <f aca="true" t="shared" si="16" ref="AA7:AA33">AI7+AQ7+AY7+BG7+BO7</f>
        <v>135</v>
      </c>
      <c r="AB7" s="188">
        <f aca="true" t="shared" si="17" ref="AB7:AB33">SUM(AC7:AI7)</f>
        <v>11</v>
      </c>
      <c r="AC7" s="188">
        <v>11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33">SUM(AK7:AQ7)</f>
        <v>198</v>
      </c>
      <c r="AK7" s="188">
        <v>0</v>
      </c>
      <c r="AL7" s="188">
        <v>198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33">SUM(AS7:AY7)</f>
        <v>11955</v>
      </c>
      <c r="AS7" s="188">
        <v>29</v>
      </c>
      <c r="AT7" s="188">
        <v>3067</v>
      </c>
      <c r="AU7" s="188">
        <v>2382</v>
      </c>
      <c r="AV7" s="188">
        <v>254</v>
      </c>
      <c r="AW7" s="188">
        <v>6088</v>
      </c>
      <c r="AX7" s="188">
        <v>0</v>
      </c>
      <c r="AY7" s="188">
        <v>135</v>
      </c>
      <c r="AZ7" s="188">
        <f aca="true" t="shared" si="20" ref="AZ7:AZ33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3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3">SUM(BQ7:BW7)</f>
        <v>0</v>
      </c>
      <c r="BQ7" s="188">
        <v>0</v>
      </c>
      <c r="BR7" s="188">
        <v>0</v>
      </c>
      <c r="BS7" s="188">
        <v>0</v>
      </c>
      <c r="BT7" s="188">
        <v>0</v>
      </c>
      <c r="BU7" s="188">
        <v>0</v>
      </c>
      <c r="BV7" s="188">
        <v>0</v>
      </c>
      <c r="BW7" s="188">
        <v>0</v>
      </c>
    </row>
    <row r="8" spans="1:75" ht="13.5">
      <c r="A8" s="182" t="s">
        <v>28</v>
      </c>
      <c r="B8" s="182" t="s">
        <v>31</v>
      </c>
      <c r="C8" s="184" t="s">
        <v>32</v>
      </c>
      <c r="D8" s="188">
        <f t="shared" si="0"/>
        <v>1578</v>
      </c>
      <c r="E8" s="188">
        <f t="shared" si="1"/>
        <v>497</v>
      </c>
      <c r="F8" s="188">
        <f t="shared" si="2"/>
        <v>398</v>
      </c>
      <c r="G8" s="188">
        <f t="shared" si="3"/>
        <v>228</v>
      </c>
      <c r="H8" s="188">
        <f t="shared" si="4"/>
        <v>35</v>
      </c>
      <c r="I8" s="188">
        <f t="shared" si="5"/>
        <v>343</v>
      </c>
      <c r="J8" s="188">
        <f t="shared" si="6"/>
        <v>77</v>
      </c>
      <c r="K8" s="188">
        <f t="shared" si="7"/>
        <v>0</v>
      </c>
      <c r="L8" s="188">
        <f t="shared" si="8"/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 t="shared" si="9"/>
        <v>1570</v>
      </c>
      <c r="U8" s="188">
        <f t="shared" si="10"/>
        <v>494</v>
      </c>
      <c r="V8" s="188">
        <f t="shared" si="11"/>
        <v>394</v>
      </c>
      <c r="W8" s="188">
        <f t="shared" si="12"/>
        <v>227</v>
      </c>
      <c r="X8" s="188">
        <f t="shared" si="13"/>
        <v>35</v>
      </c>
      <c r="Y8" s="188">
        <f t="shared" si="14"/>
        <v>343</v>
      </c>
      <c r="Z8" s="188">
        <f t="shared" si="15"/>
        <v>77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1570</v>
      </c>
      <c r="AS8" s="188">
        <v>494</v>
      </c>
      <c r="AT8" s="188">
        <v>394</v>
      </c>
      <c r="AU8" s="188">
        <v>227</v>
      </c>
      <c r="AV8" s="188">
        <v>35</v>
      </c>
      <c r="AW8" s="188">
        <v>343</v>
      </c>
      <c r="AX8" s="188">
        <v>77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8</v>
      </c>
      <c r="BQ8" s="188">
        <v>3</v>
      </c>
      <c r="BR8" s="188">
        <v>4</v>
      </c>
      <c r="BS8" s="188">
        <v>1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28</v>
      </c>
      <c r="B9" s="182" t="s">
        <v>33</v>
      </c>
      <c r="C9" s="184" t="s">
        <v>34</v>
      </c>
      <c r="D9" s="188">
        <f t="shared" si="0"/>
        <v>2058</v>
      </c>
      <c r="E9" s="188">
        <f t="shared" si="1"/>
        <v>1098</v>
      </c>
      <c r="F9" s="188">
        <f t="shared" si="2"/>
        <v>490</v>
      </c>
      <c r="G9" s="188">
        <f t="shared" si="3"/>
        <v>168</v>
      </c>
      <c r="H9" s="188">
        <f t="shared" si="4"/>
        <v>54</v>
      </c>
      <c r="I9" s="188">
        <f t="shared" si="5"/>
        <v>130</v>
      </c>
      <c r="J9" s="188">
        <f t="shared" si="6"/>
        <v>101</v>
      </c>
      <c r="K9" s="188">
        <f t="shared" si="7"/>
        <v>17</v>
      </c>
      <c r="L9" s="188">
        <f t="shared" si="8"/>
        <v>1199</v>
      </c>
      <c r="M9" s="188">
        <v>1098</v>
      </c>
      <c r="N9" s="188">
        <v>0</v>
      </c>
      <c r="O9" s="188">
        <v>0</v>
      </c>
      <c r="P9" s="188">
        <v>0</v>
      </c>
      <c r="Q9" s="188">
        <v>0</v>
      </c>
      <c r="R9" s="188">
        <v>101</v>
      </c>
      <c r="S9" s="188">
        <v>0</v>
      </c>
      <c r="T9" s="188">
        <f t="shared" si="9"/>
        <v>859</v>
      </c>
      <c r="U9" s="188">
        <f t="shared" si="10"/>
        <v>0</v>
      </c>
      <c r="V9" s="188">
        <f t="shared" si="11"/>
        <v>490</v>
      </c>
      <c r="W9" s="188">
        <f t="shared" si="12"/>
        <v>168</v>
      </c>
      <c r="X9" s="188">
        <f t="shared" si="13"/>
        <v>54</v>
      </c>
      <c r="Y9" s="188">
        <f t="shared" si="14"/>
        <v>130</v>
      </c>
      <c r="Z9" s="188">
        <f t="shared" si="15"/>
        <v>0</v>
      </c>
      <c r="AA9" s="188">
        <f t="shared" si="16"/>
        <v>17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859</v>
      </c>
      <c r="AS9" s="188">
        <v>0</v>
      </c>
      <c r="AT9" s="188">
        <v>490</v>
      </c>
      <c r="AU9" s="188">
        <v>168</v>
      </c>
      <c r="AV9" s="188">
        <v>54</v>
      </c>
      <c r="AW9" s="188">
        <v>130</v>
      </c>
      <c r="AX9" s="188">
        <v>0</v>
      </c>
      <c r="AY9" s="188">
        <v>17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0</v>
      </c>
      <c r="BQ9" s="188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28</v>
      </c>
      <c r="B10" s="182" t="s">
        <v>35</v>
      </c>
      <c r="C10" s="184" t="s">
        <v>36</v>
      </c>
      <c r="D10" s="188">
        <f t="shared" si="0"/>
        <v>3982</v>
      </c>
      <c r="E10" s="188">
        <f t="shared" si="1"/>
        <v>1969</v>
      </c>
      <c r="F10" s="188">
        <f t="shared" si="2"/>
        <v>739</v>
      </c>
      <c r="G10" s="188">
        <f t="shared" si="3"/>
        <v>559</v>
      </c>
      <c r="H10" s="188">
        <f t="shared" si="4"/>
        <v>81</v>
      </c>
      <c r="I10" s="188">
        <f t="shared" si="5"/>
        <v>501</v>
      </c>
      <c r="J10" s="188">
        <f t="shared" si="6"/>
        <v>133</v>
      </c>
      <c r="K10" s="188">
        <f t="shared" si="7"/>
        <v>0</v>
      </c>
      <c r="L10" s="188">
        <f t="shared" si="8"/>
        <v>1925</v>
      </c>
      <c r="M10" s="188">
        <v>1792</v>
      </c>
      <c r="N10" s="188">
        <v>0</v>
      </c>
      <c r="O10" s="188">
        <v>0</v>
      </c>
      <c r="P10" s="188">
        <v>0</v>
      </c>
      <c r="Q10" s="188">
        <v>0</v>
      </c>
      <c r="R10" s="188">
        <v>133</v>
      </c>
      <c r="S10" s="188">
        <v>0</v>
      </c>
      <c r="T10" s="188">
        <f t="shared" si="9"/>
        <v>1859</v>
      </c>
      <c r="U10" s="188">
        <f t="shared" si="10"/>
        <v>0</v>
      </c>
      <c r="V10" s="188">
        <f t="shared" si="11"/>
        <v>729</v>
      </c>
      <c r="W10" s="188">
        <f t="shared" si="12"/>
        <v>548</v>
      </c>
      <c r="X10" s="188">
        <f t="shared" si="13"/>
        <v>81</v>
      </c>
      <c r="Y10" s="188">
        <f t="shared" si="14"/>
        <v>501</v>
      </c>
      <c r="Z10" s="188">
        <f t="shared" si="15"/>
        <v>0</v>
      </c>
      <c r="AA10" s="188">
        <f t="shared" si="16"/>
        <v>0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1859</v>
      </c>
      <c r="AS10" s="188">
        <v>0</v>
      </c>
      <c r="AT10" s="188">
        <v>729</v>
      </c>
      <c r="AU10" s="188">
        <v>548</v>
      </c>
      <c r="AV10" s="188">
        <v>81</v>
      </c>
      <c r="AW10" s="188">
        <v>501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198</v>
      </c>
      <c r="BQ10" s="188">
        <v>177</v>
      </c>
      <c r="BR10" s="188">
        <v>10</v>
      </c>
      <c r="BS10" s="188">
        <v>11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28</v>
      </c>
      <c r="B11" s="182" t="s">
        <v>37</v>
      </c>
      <c r="C11" s="184" t="s">
        <v>38</v>
      </c>
      <c r="D11" s="188">
        <f t="shared" si="0"/>
        <v>1999</v>
      </c>
      <c r="E11" s="188">
        <f t="shared" si="1"/>
        <v>1123</v>
      </c>
      <c r="F11" s="188">
        <f t="shared" si="2"/>
        <v>368</v>
      </c>
      <c r="G11" s="188">
        <f t="shared" si="3"/>
        <v>217</v>
      </c>
      <c r="H11" s="188">
        <f t="shared" si="4"/>
        <v>71</v>
      </c>
      <c r="I11" s="188">
        <f t="shared" si="5"/>
        <v>58</v>
      </c>
      <c r="J11" s="188">
        <f t="shared" si="6"/>
        <v>150</v>
      </c>
      <c r="K11" s="188">
        <f t="shared" si="7"/>
        <v>12</v>
      </c>
      <c r="L11" s="188">
        <f t="shared" si="8"/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1999</v>
      </c>
      <c r="U11" s="188">
        <f t="shared" si="10"/>
        <v>1123</v>
      </c>
      <c r="V11" s="188">
        <f t="shared" si="11"/>
        <v>368</v>
      </c>
      <c r="W11" s="188">
        <f t="shared" si="12"/>
        <v>217</v>
      </c>
      <c r="X11" s="188">
        <f t="shared" si="13"/>
        <v>71</v>
      </c>
      <c r="Y11" s="188">
        <f t="shared" si="14"/>
        <v>58</v>
      </c>
      <c r="Z11" s="188">
        <f t="shared" si="15"/>
        <v>150</v>
      </c>
      <c r="AA11" s="188">
        <f t="shared" si="16"/>
        <v>12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368</v>
      </c>
      <c r="AK11" s="188">
        <v>0</v>
      </c>
      <c r="AL11" s="188">
        <v>368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1631</v>
      </c>
      <c r="AS11" s="188">
        <v>1123</v>
      </c>
      <c r="AT11" s="188">
        <v>0</v>
      </c>
      <c r="AU11" s="188">
        <v>217</v>
      </c>
      <c r="AV11" s="188">
        <v>71</v>
      </c>
      <c r="AW11" s="188">
        <v>58</v>
      </c>
      <c r="AX11" s="188">
        <v>150</v>
      </c>
      <c r="AY11" s="188">
        <v>12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28</v>
      </c>
      <c r="B12" s="182" t="s">
        <v>39</v>
      </c>
      <c r="C12" s="184" t="s">
        <v>40</v>
      </c>
      <c r="D12" s="188">
        <f t="shared" si="0"/>
        <v>7903</v>
      </c>
      <c r="E12" s="188">
        <f t="shared" si="1"/>
        <v>372</v>
      </c>
      <c r="F12" s="188">
        <f t="shared" si="2"/>
        <v>385</v>
      </c>
      <c r="G12" s="188">
        <f t="shared" si="3"/>
        <v>188</v>
      </c>
      <c r="H12" s="188">
        <f t="shared" si="4"/>
        <v>44</v>
      </c>
      <c r="I12" s="188">
        <f t="shared" si="5"/>
        <v>0</v>
      </c>
      <c r="J12" s="188">
        <f t="shared" si="6"/>
        <v>72</v>
      </c>
      <c r="K12" s="188">
        <f t="shared" si="7"/>
        <v>6842</v>
      </c>
      <c r="L12" s="188">
        <f t="shared" si="8"/>
        <v>444</v>
      </c>
      <c r="M12" s="188">
        <v>372</v>
      </c>
      <c r="N12" s="188">
        <v>0</v>
      </c>
      <c r="O12" s="188">
        <v>0</v>
      </c>
      <c r="P12" s="188">
        <v>0</v>
      </c>
      <c r="Q12" s="188">
        <v>0</v>
      </c>
      <c r="R12" s="188">
        <v>72</v>
      </c>
      <c r="S12" s="188">
        <v>0</v>
      </c>
      <c r="T12" s="188">
        <f t="shared" si="9"/>
        <v>7459</v>
      </c>
      <c r="U12" s="188">
        <f t="shared" si="10"/>
        <v>0</v>
      </c>
      <c r="V12" s="188">
        <f t="shared" si="11"/>
        <v>385</v>
      </c>
      <c r="W12" s="188">
        <f t="shared" si="12"/>
        <v>188</v>
      </c>
      <c r="X12" s="188">
        <f t="shared" si="13"/>
        <v>44</v>
      </c>
      <c r="Y12" s="188">
        <f t="shared" si="14"/>
        <v>0</v>
      </c>
      <c r="Z12" s="188">
        <f t="shared" si="15"/>
        <v>0</v>
      </c>
      <c r="AA12" s="188">
        <f t="shared" si="16"/>
        <v>6842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617</v>
      </c>
      <c r="AS12" s="188">
        <v>0</v>
      </c>
      <c r="AT12" s="188">
        <v>385</v>
      </c>
      <c r="AU12" s="188">
        <v>188</v>
      </c>
      <c r="AV12" s="188">
        <v>44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6842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6842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28</v>
      </c>
      <c r="B13" s="182" t="s">
        <v>41</v>
      </c>
      <c r="C13" s="184" t="s">
        <v>42</v>
      </c>
      <c r="D13" s="188">
        <f t="shared" si="0"/>
        <v>2798</v>
      </c>
      <c r="E13" s="188">
        <f t="shared" si="1"/>
        <v>458</v>
      </c>
      <c r="F13" s="188">
        <f t="shared" si="2"/>
        <v>572</v>
      </c>
      <c r="G13" s="188">
        <f t="shared" si="3"/>
        <v>104</v>
      </c>
      <c r="H13" s="188">
        <f t="shared" si="4"/>
        <v>22</v>
      </c>
      <c r="I13" s="188">
        <f t="shared" si="5"/>
        <v>0</v>
      </c>
      <c r="J13" s="188">
        <f t="shared" si="6"/>
        <v>0</v>
      </c>
      <c r="K13" s="188">
        <f t="shared" si="7"/>
        <v>1642</v>
      </c>
      <c r="L13" s="188">
        <f t="shared" si="8"/>
        <v>104</v>
      </c>
      <c r="M13" s="188">
        <v>0</v>
      </c>
      <c r="N13" s="188">
        <v>0</v>
      </c>
      <c r="O13" s="188">
        <v>104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2694</v>
      </c>
      <c r="U13" s="188">
        <f t="shared" si="10"/>
        <v>458</v>
      </c>
      <c r="V13" s="188">
        <f t="shared" si="11"/>
        <v>572</v>
      </c>
      <c r="W13" s="188">
        <f t="shared" si="12"/>
        <v>0</v>
      </c>
      <c r="X13" s="188">
        <f t="shared" si="13"/>
        <v>22</v>
      </c>
      <c r="Y13" s="188">
        <f t="shared" si="14"/>
        <v>0</v>
      </c>
      <c r="Z13" s="188">
        <f t="shared" si="15"/>
        <v>0</v>
      </c>
      <c r="AA13" s="188">
        <f t="shared" si="16"/>
        <v>1642</v>
      </c>
      <c r="AB13" s="188">
        <f t="shared" si="17"/>
        <v>2165</v>
      </c>
      <c r="AC13" s="188">
        <v>0</v>
      </c>
      <c r="AD13" s="188">
        <v>534</v>
      </c>
      <c r="AE13" s="188">
        <v>0</v>
      </c>
      <c r="AF13" s="188">
        <v>0</v>
      </c>
      <c r="AG13" s="188">
        <v>0</v>
      </c>
      <c r="AH13" s="188">
        <v>0</v>
      </c>
      <c r="AI13" s="188">
        <v>1631</v>
      </c>
      <c r="AJ13" s="188">
        <f t="shared" si="18"/>
        <v>38</v>
      </c>
      <c r="AK13" s="188">
        <v>0</v>
      </c>
      <c r="AL13" s="188">
        <v>38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491</v>
      </c>
      <c r="AS13" s="188">
        <v>458</v>
      </c>
      <c r="AT13" s="188">
        <v>0</v>
      </c>
      <c r="AU13" s="188">
        <v>0</v>
      </c>
      <c r="AV13" s="188">
        <v>22</v>
      </c>
      <c r="AW13" s="188">
        <v>0</v>
      </c>
      <c r="AX13" s="188">
        <v>0</v>
      </c>
      <c r="AY13" s="188">
        <v>11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28</v>
      </c>
      <c r="B14" s="182" t="s">
        <v>43</v>
      </c>
      <c r="C14" s="184" t="s">
        <v>44</v>
      </c>
      <c r="D14" s="188">
        <f t="shared" si="0"/>
        <v>657</v>
      </c>
      <c r="E14" s="188">
        <f t="shared" si="1"/>
        <v>340</v>
      </c>
      <c r="F14" s="188">
        <f t="shared" si="2"/>
        <v>96</v>
      </c>
      <c r="G14" s="188">
        <f t="shared" si="3"/>
        <v>181</v>
      </c>
      <c r="H14" s="188">
        <f t="shared" si="4"/>
        <v>27</v>
      </c>
      <c r="I14" s="188">
        <f t="shared" si="5"/>
        <v>0</v>
      </c>
      <c r="J14" s="188">
        <f t="shared" si="6"/>
        <v>0</v>
      </c>
      <c r="K14" s="188">
        <f t="shared" si="7"/>
        <v>13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657</v>
      </c>
      <c r="U14" s="188">
        <f t="shared" si="10"/>
        <v>340</v>
      </c>
      <c r="V14" s="188">
        <f t="shared" si="11"/>
        <v>96</v>
      </c>
      <c r="W14" s="188">
        <f t="shared" si="12"/>
        <v>181</v>
      </c>
      <c r="X14" s="188">
        <f t="shared" si="13"/>
        <v>27</v>
      </c>
      <c r="Y14" s="188">
        <f t="shared" si="14"/>
        <v>0</v>
      </c>
      <c r="Z14" s="188">
        <f t="shared" si="15"/>
        <v>0</v>
      </c>
      <c r="AA14" s="188">
        <f t="shared" si="16"/>
        <v>13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657</v>
      </c>
      <c r="AS14" s="188">
        <v>340</v>
      </c>
      <c r="AT14" s="188">
        <v>96</v>
      </c>
      <c r="AU14" s="188">
        <v>181</v>
      </c>
      <c r="AV14" s="188">
        <v>27</v>
      </c>
      <c r="AW14" s="188">
        <v>0</v>
      </c>
      <c r="AX14" s="188">
        <v>0</v>
      </c>
      <c r="AY14" s="188">
        <v>13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28</v>
      </c>
      <c r="B15" s="182" t="s">
        <v>45</v>
      </c>
      <c r="C15" s="184" t="s">
        <v>46</v>
      </c>
      <c r="D15" s="188">
        <f t="shared" si="0"/>
        <v>1465</v>
      </c>
      <c r="E15" s="188">
        <f t="shared" si="1"/>
        <v>196</v>
      </c>
      <c r="F15" s="188">
        <f t="shared" si="2"/>
        <v>424</v>
      </c>
      <c r="G15" s="188">
        <f t="shared" si="3"/>
        <v>73</v>
      </c>
      <c r="H15" s="188">
        <f t="shared" si="4"/>
        <v>9</v>
      </c>
      <c r="I15" s="188">
        <f t="shared" si="5"/>
        <v>0</v>
      </c>
      <c r="J15" s="188">
        <f t="shared" si="6"/>
        <v>0</v>
      </c>
      <c r="K15" s="188">
        <f t="shared" si="7"/>
        <v>763</v>
      </c>
      <c r="L15" s="188">
        <f t="shared" si="8"/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1465</v>
      </c>
      <c r="U15" s="188">
        <f t="shared" si="10"/>
        <v>196</v>
      </c>
      <c r="V15" s="188">
        <f t="shared" si="11"/>
        <v>424</v>
      </c>
      <c r="W15" s="188">
        <f t="shared" si="12"/>
        <v>73</v>
      </c>
      <c r="X15" s="188">
        <f t="shared" si="13"/>
        <v>9</v>
      </c>
      <c r="Y15" s="188">
        <f t="shared" si="14"/>
        <v>0</v>
      </c>
      <c r="Z15" s="188">
        <f t="shared" si="15"/>
        <v>0</v>
      </c>
      <c r="AA15" s="188">
        <f t="shared" si="16"/>
        <v>763</v>
      </c>
      <c r="AB15" s="188">
        <f t="shared" si="17"/>
        <v>1110</v>
      </c>
      <c r="AC15" s="188">
        <v>0</v>
      </c>
      <c r="AD15" s="188">
        <v>347</v>
      </c>
      <c r="AE15" s="188">
        <v>0</v>
      </c>
      <c r="AF15" s="188">
        <v>0</v>
      </c>
      <c r="AG15" s="188">
        <v>0</v>
      </c>
      <c r="AH15" s="188">
        <v>0</v>
      </c>
      <c r="AI15" s="188">
        <v>763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355</v>
      </c>
      <c r="AS15" s="188">
        <v>196</v>
      </c>
      <c r="AT15" s="188">
        <v>77</v>
      </c>
      <c r="AU15" s="188">
        <v>73</v>
      </c>
      <c r="AV15" s="188">
        <v>9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28</v>
      </c>
      <c r="B16" s="182" t="s">
        <v>47</v>
      </c>
      <c r="C16" s="184" t="s">
        <v>48</v>
      </c>
      <c r="D16" s="188">
        <f t="shared" si="0"/>
        <v>276</v>
      </c>
      <c r="E16" s="188">
        <f t="shared" si="1"/>
        <v>87</v>
      </c>
      <c r="F16" s="188">
        <f t="shared" si="2"/>
        <v>69</v>
      </c>
      <c r="G16" s="188">
        <f t="shared" si="3"/>
        <v>40</v>
      </c>
      <c r="H16" s="188">
        <f t="shared" si="4"/>
        <v>6</v>
      </c>
      <c r="I16" s="188">
        <f t="shared" si="5"/>
        <v>61</v>
      </c>
      <c r="J16" s="188">
        <f t="shared" si="6"/>
        <v>13</v>
      </c>
      <c r="K16" s="188">
        <f t="shared" si="7"/>
        <v>0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276</v>
      </c>
      <c r="U16" s="188">
        <f t="shared" si="10"/>
        <v>87</v>
      </c>
      <c r="V16" s="188">
        <f t="shared" si="11"/>
        <v>69</v>
      </c>
      <c r="W16" s="188">
        <f t="shared" si="12"/>
        <v>40</v>
      </c>
      <c r="X16" s="188">
        <f t="shared" si="13"/>
        <v>6</v>
      </c>
      <c r="Y16" s="188">
        <f t="shared" si="14"/>
        <v>61</v>
      </c>
      <c r="Z16" s="188">
        <f t="shared" si="15"/>
        <v>13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276</v>
      </c>
      <c r="AS16" s="188">
        <v>87</v>
      </c>
      <c r="AT16" s="188">
        <v>69</v>
      </c>
      <c r="AU16" s="188">
        <v>40</v>
      </c>
      <c r="AV16" s="188">
        <v>6</v>
      </c>
      <c r="AW16" s="188">
        <v>61</v>
      </c>
      <c r="AX16" s="188">
        <v>13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28</v>
      </c>
      <c r="B17" s="182" t="s">
        <v>49</v>
      </c>
      <c r="C17" s="184" t="s">
        <v>50</v>
      </c>
      <c r="D17" s="188">
        <f t="shared" si="0"/>
        <v>419</v>
      </c>
      <c r="E17" s="188">
        <f t="shared" si="1"/>
        <v>131</v>
      </c>
      <c r="F17" s="188">
        <f t="shared" si="2"/>
        <v>99</v>
      </c>
      <c r="G17" s="188">
        <f t="shared" si="3"/>
        <v>41</v>
      </c>
      <c r="H17" s="188">
        <f t="shared" si="4"/>
        <v>8</v>
      </c>
      <c r="I17" s="188">
        <f t="shared" si="5"/>
        <v>127</v>
      </c>
      <c r="J17" s="188">
        <f t="shared" si="6"/>
        <v>13</v>
      </c>
      <c r="K17" s="188">
        <f t="shared" si="7"/>
        <v>0</v>
      </c>
      <c r="L17" s="188">
        <f t="shared" si="8"/>
        <v>183</v>
      </c>
      <c r="M17" s="188">
        <v>131</v>
      </c>
      <c r="N17" s="188">
        <v>0</v>
      </c>
      <c r="O17" s="188">
        <v>39</v>
      </c>
      <c r="P17" s="188">
        <v>0</v>
      </c>
      <c r="Q17" s="188">
        <v>0</v>
      </c>
      <c r="R17" s="188">
        <v>13</v>
      </c>
      <c r="S17" s="188">
        <v>0</v>
      </c>
      <c r="T17" s="188">
        <f t="shared" si="9"/>
        <v>236</v>
      </c>
      <c r="U17" s="188">
        <f t="shared" si="10"/>
        <v>0</v>
      </c>
      <c r="V17" s="188">
        <f t="shared" si="11"/>
        <v>99</v>
      </c>
      <c r="W17" s="188">
        <f t="shared" si="12"/>
        <v>2</v>
      </c>
      <c r="X17" s="188">
        <f t="shared" si="13"/>
        <v>8</v>
      </c>
      <c r="Y17" s="188">
        <f t="shared" si="14"/>
        <v>127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3</v>
      </c>
      <c r="AK17" s="188">
        <v>0</v>
      </c>
      <c r="AL17" s="188">
        <v>2</v>
      </c>
      <c r="AM17" s="188">
        <v>1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233</v>
      </c>
      <c r="AS17" s="188">
        <v>0</v>
      </c>
      <c r="AT17" s="188">
        <v>97</v>
      </c>
      <c r="AU17" s="188">
        <v>1</v>
      </c>
      <c r="AV17" s="188">
        <v>8</v>
      </c>
      <c r="AW17" s="188">
        <v>127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28</v>
      </c>
      <c r="B18" s="182" t="s">
        <v>51</v>
      </c>
      <c r="C18" s="184" t="s">
        <v>52</v>
      </c>
      <c r="D18" s="188">
        <f t="shared" si="0"/>
        <v>346</v>
      </c>
      <c r="E18" s="188">
        <f t="shared" si="1"/>
        <v>110</v>
      </c>
      <c r="F18" s="188">
        <f t="shared" si="2"/>
        <v>71</v>
      </c>
      <c r="G18" s="188">
        <f t="shared" si="3"/>
        <v>32</v>
      </c>
      <c r="H18" s="188">
        <f t="shared" si="4"/>
        <v>8</v>
      </c>
      <c r="I18" s="188">
        <f t="shared" si="5"/>
        <v>96</v>
      </c>
      <c r="J18" s="188">
        <f t="shared" si="6"/>
        <v>13</v>
      </c>
      <c r="K18" s="188">
        <f t="shared" si="7"/>
        <v>16</v>
      </c>
      <c r="L18" s="188">
        <f t="shared" si="8"/>
        <v>123</v>
      </c>
      <c r="M18" s="188">
        <v>110</v>
      </c>
      <c r="N18" s="188">
        <v>0</v>
      </c>
      <c r="O18" s="188">
        <v>0</v>
      </c>
      <c r="P18" s="188">
        <v>0</v>
      </c>
      <c r="Q18" s="188">
        <v>0</v>
      </c>
      <c r="R18" s="188">
        <v>13</v>
      </c>
      <c r="S18" s="188">
        <v>0</v>
      </c>
      <c r="T18" s="188">
        <f t="shared" si="9"/>
        <v>223</v>
      </c>
      <c r="U18" s="188">
        <f t="shared" si="10"/>
        <v>0</v>
      </c>
      <c r="V18" s="188">
        <f t="shared" si="11"/>
        <v>71</v>
      </c>
      <c r="W18" s="188">
        <f t="shared" si="12"/>
        <v>32</v>
      </c>
      <c r="X18" s="188">
        <f t="shared" si="13"/>
        <v>8</v>
      </c>
      <c r="Y18" s="188">
        <f t="shared" si="14"/>
        <v>96</v>
      </c>
      <c r="Z18" s="188">
        <f t="shared" si="15"/>
        <v>0</v>
      </c>
      <c r="AA18" s="188">
        <f t="shared" si="16"/>
        <v>16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3</v>
      </c>
      <c r="AK18" s="188">
        <v>0</v>
      </c>
      <c r="AL18" s="188">
        <v>2</v>
      </c>
      <c r="AM18" s="188">
        <v>1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220</v>
      </c>
      <c r="AS18" s="188">
        <v>0</v>
      </c>
      <c r="AT18" s="188">
        <v>69</v>
      </c>
      <c r="AU18" s="188">
        <v>31</v>
      </c>
      <c r="AV18" s="188">
        <v>8</v>
      </c>
      <c r="AW18" s="188">
        <v>96</v>
      </c>
      <c r="AX18" s="188">
        <v>0</v>
      </c>
      <c r="AY18" s="188">
        <v>16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28</v>
      </c>
      <c r="B19" s="182" t="s">
        <v>53</v>
      </c>
      <c r="C19" s="184" t="s">
        <v>283</v>
      </c>
      <c r="D19" s="188">
        <f t="shared" si="0"/>
        <v>540</v>
      </c>
      <c r="E19" s="188">
        <f t="shared" si="1"/>
        <v>66</v>
      </c>
      <c r="F19" s="188">
        <f t="shared" si="2"/>
        <v>147</v>
      </c>
      <c r="G19" s="188">
        <f t="shared" si="3"/>
        <v>57</v>
      </c>
      <c r="H19" s="188">
        <f t="shared" si="4"/>
        <v>5</v>
      </c>
      <c r="I19" s="188">
        <f t="shared" si="5"/>
        <v>161</v>
      </c>
      <c r="J19" s="188">
        <f t="shared" si="6"/>
        <v>44</v>
      </c>
      <c r="K19" s="188">
        <f t="shared" si="7"/>
        <v>60</v>
      </c>
      <c r="L19" s="188">
        <f t="shared" si="8"/>
        <v>145</v>
      </c>
      <c r="M19" s="188">
        <v>66</v>
      </c>
      <c r="N19" s="188">
        <v>13</v>
      </c>
      <c r="O19" s="188">
        <v>23</v>
      </c>
      <c r="P19" s="188">
        <v>5</v>
      </c>
      <c r="Q19" s="188">
        <v>27</v>
      </c>
      <c r="R19" s="188">
        <v>10</v>
      </c>
      <c r="S19" s="188">
        <v>1</v>
      </c>
      <c r="T19" s="188">
        <f t="shared" si="9"/>
        <v>395</v>
      </c>
      <c r="U19" s="188">
        <f t="shared" si="10"/>
        <v>0</v>
      </c>
      <c r="V19" s="188">
        <f t="shared" si="11"/>
        <v>134</v>
      </c>
      <c r="W19" s="188">
        <f t="shared" si="12"/>
        <v>34</v>
      </c>
      <c r="X19" s="188">
        <f t="shared" si="13"/>
        <v>0</v>
      </c>
      <c r="Y19" s="188">
        <f t="shared" si="14"/>
        <v>134</v>
      </c>
      <c r="Z19" s="188">
        <f t="shared" si="15"/>
        <v>34</v>
      </c>
      <c r="AA19" s="188">
        <f t="shared" si="16"/>
        <v>59</v>
      </c>
      <c r="AB19" s="188">
        <f t="shared" si="17"/>
        <v>59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59</v>
      </c>
      <c r="AJ19" s="188">
        <f t="shared" si="18"/>
        <v>336</v>
      </c>
      <c r="AK19" s="188">
        <v>0</v>
      </c>
      <c r="AL19" s="188">
        <v>134</v>
      </c>
      <c r="AM19" s="188">
        <v>34</v>
      </c>
      <c r="AN19" s="188">
        <v>0</v>
      </c>
      <c r="AO19" s="188">
        <v>134</v>
      </c>
      <c r="AP19" s="188">
        <v>34</v>
      </c>
      <c r="AQ19" s="188">
        <v>0</v>
      </c>
      <c r="AR19" s="188">
        <f t="shared" si="19"/>
        <v>0</v>
      </c>
      <c r="AS19" s="188">
        <v>0</v>
      </c>
      <c r="AT19" s="188">
        <v>0</v>
      </c>
      <c r="AU19" s="188">
        <v>0</v>
      </c>
      <c r="AV19" s="188">
        <v>0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28</v>
      </c>
      <c r="B20" s="182" t="s">
        <v>54</v>
      </c>
      <c r="C20" s="184" t="s">
        <v>55</v>
      </c>
      <c r="D20" s="188">
        <f t="shared" si="0"/>
        <v>130</v>
      </c>
      <c r="E20" s="188">
        <f t="shared" si="1"/>
        <v>57</v>
      </c>
      <c r="F20" s="188">
        <f t="shared" si="2"/>
        <v>53</v>
      </c>
      <c r="G20" s="188">
        <f t="shared" si="3"/>
        <v>10</v>
      </c>
      <c r="H20" s="188">
        <f t="shared" si="4"/>
        <v>3</v>
      </c>
      <c r="I20" s="188">
        <f t="shared" si="5"/>
        <v>2</v>
      </c>
      <c r="J20" s="188">
        <f t="shared" si="6"/>
        <v>5</v>
      </c>
      <c r="K20" s="188">
        <f t="shared" si="7"/>
        <v>0</v>
      </c>
      <c r="L20" s="188">
        <f t="shared" si="8"/>
        <v>107</v>
      </c>
      <c r="M20" s="188">
        <v>57</v>
      </c>
      <c r="N20" s="188">
        <v>45</v>
      </c>
      <c r="O20" s="188">
        <v>0</v>
      </c>
      <c r="P20" s="188">
        <v>0</v>
      </c>
      <c r="Q20" s="188">
        <v>0</v>
      </c>
      <c r="R20" s="188">
        <v>5</v>
      </c>
      <c r="S20" s="188">
        <v>0</v>
      </c>
      <c r="T20" s="188">
        <f t="shared" si="9"/>
        <v>23</v>
      </c>
      <c r="U20" s="188">
        <f t="shared" si="10"/>
        <v>0</v>
      </c>
      <c r="V20" s="188">
        <f t="shared" si="11"/>
        <v>8</v>
      </c>
      <c r="W20" s="188">
        <f t="shared" si="12"/>
        <v>10</v>
      </c>
      <c r="X20" s="188">
        <f t="shared" si="13"/>
        <v>3</v>
      </c>
      <c r="Y20" s="188">
        <f t="shared" si="14"/>
        <v>2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23</v>
      </c>
      <c r="AS20" s="188">
        <v>0</v>
      </c>
      <c r="AT20" s="188">
        <v>8</v>
      </c>
      <c r="AU20" s="188">
        <v>10</v>
      </c>
      <c r="AV20" s="188">
        <v>3</v>
      </c>
      <c r="AW20" s="188">
        <v>2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28</v>
      </c>
      <c r="B21" s="182" t="s">
        <v>56</v>
      </c>
      <c r="C21" s="184" t="s">
        <v>57</v>
      </c>
      <c r="D21" s="188">
        <f t="shared" si="0"/>
        <v>103</v>
      </c>
      <c r="E21" s="188">
        <f t="shared" si="1"/>
        <v>65</v>
      </c>
      <c r="F21" s="188">
        <f t="shared" si="2"/>
        <v>18</v>
      </c>
      <c r="G21" s="188">
        <f t="shared" si="3"/>
        <v>13</v>
      </c>
      <c r="H21" s="188">
        <f t="shared" si="4"/>
        <v>2</v>
      </c>
      <c r="I21" s="188">
        <f t="shared" si="5"/>
        <v>5</v>
      </c>
      <c r="J21" s="188">
        <f t="shared" si="6"/>
        <v>0</v>
      </c>
      <c r="K21" s="188">
        <f t="shared" si="7"/>
        <v>0</v>
      </c>
      <c r="L21" s="188">
        <f t="shared" si="8"/>
        <v>83</v>
      </c>
      <c r="M21" s="188">
        <v>65</v>
      </c>
      <c r="N21" s="188">
        <v>18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20</v>
      </c>
      <c r="U21" s="188">
        <f t="shared" si="10"/>
        <v>0</v>
      </c>
      <c r="V21" s="188">
        <f t="shared" si="11"/>
        <v>0</v>
      </c>
      <c r="W21" s="188">
        <f t="shared" si="12"/>
        <v>13</v>
      </c>
      <c r="X21" s="188">
        <f t="shared" si="13"/>
        <v>2</v>
      </c>
      <c r="Y21" s="188">
        <f t="shared" si="14"/>
        <v>5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20</v>
      </c>
      <c r="AS21" s="188">
        <v>0</v>
      </c>
      <c r="AT21" s="188">
        <v>0</v>
      </c>
      <c r="AU21" s="188">
        <v>13</v>
      </c>
      <c r="AV21" s="188">
        <v>2</v>
      </c>
      <c r="AW21" s="188">
        <v>5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28</v>
      </c>
      <c r="B22" s="182" t="s">
        <v>58</v>
      </c>
      <c r="C22" s="184" t="s">
        <v>59</v>
      </c>
      <c r="D22" s="188">
        <f t="shared" si="0"/>
        <v>762</v>
      </c>
      <c r="E22" s="188">
        <f t="shared" si="1"/>
        <v>151</v>
      </c>
      <c r="F22" s="188">
        <f t="shared" si="2"/>
        <v>98</v>
      </c>
      <c r="G22" s="188">
        <f t="shared" si="3"/>
        <v>64</v>
      </c>
      <c r="H22" s="188">
        <f t="shared" si="4"/>
        <v>14</v>
      </c>
      <c r="I22" s="188">
        <f t="shared" si="5"/>
        <v>0</v>
      </c>
      <c r="J22" s="188">
        <f t="shared" si="6"/>
        <v>18</v>
      </c>
      <c r="K22" s="188">
        <f t="shared" si="7"/>
        <v>417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762</v>
      </c>
      <c r="U22" s="188">
        <f t="shared" si="10"/>
        <v>151</v>
      </c>
      <c r="V22" s="188">
        <f t="shared" si="11"/>
        <v>98</v>
      </c>
      <c r="W22" s="188">
        <f t="shared" si="12"/>
        <v>64</v>
      </c>
      <c r="X22" s="188">
        <f t="shared" si="13"/>
        <v>14</v>
      </c>
      <c r="Y22" s="188">
        <f t="shared" si="14"/>
        <v>0</v>
      </c>
      <c r="Z22" s="188">
        <f t="shared" si="15"/>
        <v>18</v>
      </c>
      <c r="AA22" s="188">
        <f t="shared" si="16"/>
        <v>417</v>
      </c>
      <c r="AB22" s="188">
        <f t="shared" si="17"/>
        <v>150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150</v>
      </c>
      <c r="AJ22" s="188">
        <f t="shared" si="18"/>
        <v>45</v>
      </c>
      <c r="AK22" s="188">
        <v>0</v>
      </c>
      <c r="AL22" s="188">
        <v>45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300</v>
      </c>
      <c r="AS22" s="188">
        <v>151</v>
      </c>
      <c r="AT22" s="188">
        <v>53</v>
      </c>
      <c r="AU22" s="188">
        <v>64</v>
      </c>
      <c r="AV22" s="188">
        <v>14</v>
      </c>
      <c r="AW22" s="188">
        <v>0</v>
      </c>
      <c r="AX22" s="188">
        <v>18</v>
      </c>
      <c r="AY22" s="188">
        <v>0</v>
      </c>
      <c r="AZ22" s="188">
        <f t="shared" si="20"/>
        <v>267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267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28</v>
      </c>
      <c r="B23" s="182" t="s">
        <v>60</v>
      </c>
      <c r="C23" s="184" t="s">
        <v>61</v>
      </c>
      <c r="D23" s="188">
        <f t="shared" si="0"/>
        <v>261</v>
      </c>
      <c r="E23" s="188">
        <f t="shared" si="1"/>
        <v>63</v>
      </c>
      <c r="F23" s="188">
        <f t="shared" si="2"/>
        <v>115</v>
      </c>
      <c r="G23" s="188">
        <f t="shared" si="3"/>
        <v>40</v>
      </c>
      <c r="H23" s="188">
        <f t="shared" si="4"/>
        <v>7</v>
      </c>
      <c r="I23" s="188">
        <f t="shared" si="5"/>
        <v>31</v>
      </c>
      <c r="J23" s="188">
        <f t="shared" si="6"/>
        <v>5</v>
      </c>
      <c r="K23" s="188">
        <f t="shared" si="7"/>
        <v>0</v>
      </c>
      <c r="L23" s="188">
        <f t="shared" si="8"/>
        <v>77</v>
      </c>
      <c r="M23" s="188">
        <v>0</v>
      </c>
      <c r="N23" s="188">
        <v>37</v>
      </c>
      <c r="O23" s="188">
        <v>40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113</v>
      </c>
      <c r="U23" s="188">
        <f t="shared" si="10"/>
        <v>0</v>
      </c>
      <c r="V23" s="188">
        <f t="shared" si="11"/>
        <v>75</v>
      </c>
      <c r="W23" s="188">
        <f t="shared" si="12"/>
        <v>0</v>
      </c>
      <c r="X23" s="188">
        <f t="shared" si="13"/>
        <v>7</v>
      </c>
      <c r="Y23" s="188">
        <f t="shared" si="14"/>
        <v>31</v>
      </c>
      <c r="Z23" s="188">
        <f t="shared" si="15"/>
        <v>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113</v>
      </c>
      <c r="AS23" s="188">
        <v>0</v>
      </c>
      <c r="AT23" s="188">
        <v>75</v>
      </c>
      <c r="AU23" s="188">
        <v>0</v>
      </c>
      <c r="AV23" s="188">
        <v>7</v>
      </c>
      <c r="AW23" s="188">
        <v>31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71</v>
      </c>
      <c r="BQ23" s="188">
        <v>63</v>
      </c>
      <c r="BR23" s="188">
        <v>3</v>
      </c>
      <c r="BS23" s="188">
        <v>0</v>
      </c>
      <c r="BT23" s="188">
        <v>0</v>
      </c>
      <c r="BU23" s="188">
        <v>0</v>
      </c>
      <c r="BV23" s="188">
        <v>5</v>
      </c>
      <c r="BW23" s="188">
        <v>0</v>
      </c>
    </row>
    <row r="24" spans="1:75" ht="13.5">
      <c r="A24" s="182" t="s">
        <v>28</v>
      </c>
      <c r="B24" s="182" t="s">
        <v>62</v>
      </c>
      <c r="C24" s="184" t="s">
        <v>63</v>
      </c>
      <c r="D24" s="188">
        <f t="shared" si="0"/>
        <v>405</v>
      </c>
      <c r="E24" s="188">
        <f t="shared" si="1"/>
        <v>117</v>
      </c>
      <c r="F24" s="188">
        <f t="shared" si="2"/>
        <v>128</v>
      </c>
      <c r="G24" s="188">
        <f t="shared" si="3"/>
        <v>57</v>
      </c>
      <c r="H24" s="188">
        <f t="shared" si="4"/>
        <v>8</v>
      </c>
      <c r="I24" s="188">
        <f t="shared" si="5"/>
        <v>76</v>
      </c>
      <c r="J24" s="188">
        <f t="shared" si="6"/>
        <v>18</v>
      </c>
      <c r="K24" s="188">
        <f t="shared" si="7"/>
        <v>1</v>
      </c>
      <c r="L24" s="188">
        <f t="shared" si="8"/>
        <v>142</v>
      </c>
      <c r="M24" s="188">
        <v>0</v>
      </c>
      <c r="N24" s="188">
        <v>0</v>
      </c>
      <c r="O24" s="188">
        <v>57</v>
      </c>
      <c r="P24" s="188">
        <v>8</v>
      </c>
      <c r="Q24" s="188">
        <v>76</v>
      </c>
      <c r="R24" s="188">
        <v>0</v>
      </c>
      <c r="S24" s="188">
        <v>1</v>
      </c>
      <c r="T24" s="188">
        <f t="shared" si="9"/>
        <v>263</v>
      </c>
      <c r="U24" s="188">
        <f t="shared" si="10"/>
        <v>117</v>
      </c>
      <c r="V24" s="188">
        <f t="shared" si="11"/>
        <v>128</v>
      </c>
      <c r="W24" s="188">
        <f t="shared" si="12"/>
        <v>0</v>
      </c>
      <c r="X24" s="188">
        <f t="shared" si="13"/>
        <v>0</v>
      </c>
      <c r="Y24" s="188">
        <f t="shared" si="14"/>
        <v>0</v>
      </c>
      <c r="Z24" s="188">
        <f t="shared" si="15"/>
        <v>18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77</v>
      </c>
      <c r="AK24" s="188">
        <v>0</v>
      </c>
      <c r="AL24" s="188">
        <v>77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186</v>
      </c>
      <c r="AS24" s="188">
        <v>117</v>
      </c>
      <c r="AT24" s="188">
        <v>51</v>
      </c>
      <c r="AU24" s="188">
        <v>0</v>
      </c>
      <c r="AV24" s="188">
        <v>0</v>
      </c>
      <c r="AW24" s="188">
        <v>0</v>
      </c>
      <c r="AX24" s="188">
        <v>18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28</v>
      </c>
      <c r="B25" s="182" t="s">
        <v>64</v>
      </c>
      <c r="C25" s="184" t="s">
        <v>65</v>
      </c>
      <c r="D25" s="188">
        <f t="shared" si="0"/>
        <v>1977</v>
      </c>
      <c r="E25" s="188">
        <f t="shared" si="1"/>
        <v>762</v>
      </c>
      <c r="F25" s="188">
        <f t="shared" si="2"/>
        <v>237</v>
      </c>
      <c r="G25" s="188">
        <f t="shared" si="3"/>
        <v>200</v>
      </c>
      <c r="H25" s="188">
        <f t="shared" si="4"/>
        <v>50</v>
      </c>
      <c r="I25" s="188">
        <f t="shared" si="5"/>
        <v>250</v>
      </c>
      <c r="J25" s="188">
        <f t="shared" si="6"/>
        <v>78</v>
      </c>
      <c r="K25" s="188">
        <f t="shared" si="7"/>
        <v>400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1977</v>
      </c>
      <c r="U25" s="188">
        <f t="shared" si="10"/>
        <v>762</v>
      </c>
      <c r="V25" s="188">
        <f t="shared" si="11"/>
        <v>237</v>
      </c>
      <c r="W25" s="188">
        <f t="shared" si="12"/>
        <v>200</v>
      </c>
      <c r="X25" s="188">
        <f t="shared" si="13"/>
        <v>50</v>
      </c>
      <c r="Y25" s="188">
        <f t="shared" si="14"/>
        <v>250</v>
      </c>
      <c r="Z25" s="188">
        <f t="shared" si="15"/>
        <v>78</v>
      </c>
      <c r="AA25" s="188">
        <f t="shared" si="16"/>
        <v>400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1977</v>
      </c>
      <c r="AS25" s="188">
        <v>762</v>
      </c>
      <c r="AT25" s="188">
        <v>237</v>
      </c>
      <c r="AU25" s="188">
        <v>200</v>
      </c>
      <c r="AV25" s="188">
        <v>50</v>
      </c>
      <c r="AW25" s="188">
        <v>250</v>
      </c>
      <c r="AX25" s="188">
        <v>78</v>
      </c>
      <c r="AY25" s="188">
        <v>400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28</v>
      </c>
      <c r="B26" s="182" t="s">
        <v>66</v>
      </c>
      <c r="C26" s="184" t="s">
        <v>67</v>
      </c>
      <c r="D26" s="188">
        <f t="shared" si="0"/>
        <v>1342</v>
      </c>
      <c r="E26" s="188">
        <f t="shared" si="1"/>
        <v>570</v>
      </c>
      <c r="F26" s="188">
        <f t="shared" si="2"/>
        <v>289</v>
      </c>
      <c r="G26" s="188">
        <f t="shared" si="3"/>
        <v>148</v>
      </c>
      <c r="H26" s="188">
        <f t="shared" si="4"/>
        <v>31</v>
      </c>
      <c r="I26" s="188">
        <f t="shared" si="5"/>
        <v>221</v>
      </c>
      <c r="J26" s="188">
        <f t="shared" si="6"/>
        <v>76</v>
      </c>
      <c r="K26" s="188">
        <f t="shared" si="7"/>
        <v>7</v>
      </c>
      <c r="L26" s="188">
        <f t="shared" si="8"/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1228</v>
      </c>
      <c r="U26" s="188">
        <f t="shared" si="10"/>
        <v>469</v>
      </c>
      <c r="V26" s="188">
        <f t="shared" si="11"/>
        <v>286</v>
      </c>
      <c r="W26" s="188">
        <f t="shared" si="12"/>
        <v>148</v>
      </c>
      <c r="X26" s="188">
        <f t="shared" si="13"/>
        <v>31</v>
      </c>
      <c r="Y26" s="188">
        <f t="shared" si="14"/>
        <v>221</v>
      </c>
      <c r="Z26" s="188">
        <f t="shared" si="15"/>
        <v>66</v>
      </c>
      <c r="AA26" s="188">
        <f t="shared" si="16"/>
        <v>7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1228</v>
      </c>
      <c r="AS26" s="188">
        <v>469</v>
      </c>
      <c r="AT26" s="188">
        <v>286</v>
      </c>
      <c r="AU26" s="188">
        <v>148</v>
      </c>
      <c r="AV26" s="188">
        <v>31</v>
      </c>
      <c r="AW26" s="188">
        <v>221</v>
      </c>
      <c r="AX26" s="188">
        <v>66</v>
      </c>
      <c r="AY26" s="188">
        <v>7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114</v>
      </c>
      <c r="BQ26" s="188">
        <v>101</v>
      </c>
      <c r="BR26" s="188">
        <v>3</v>
      </c>
      <c r="BS26" s="188">
        <v>0</v>
      </c>
      <c r="BT26" s="188">
        <v>0</v>
      </c>
      <c r="BU26" s="188">
        <v>0</v>
      </c>
      <c r="BV26" s="188">
        <v>10</v>
      </c>
      <c r="BW26" s="188">
        <v>0</v>
      </c>
    </row>
    <row r="27" spans="1:75" ht="13.5">
      <c r="A27" s="182" t="s">
        <v>28</v>
      </c>
      <c r="B27" s="182" t="s">
        <v>68</v>
      </c>
      <c r="C27" s="184" t="s">
        <v>69</v>
      </c>
      <c r="D27" s="188">
        <f t="shared" si="0"/>
        <v>285</v>
      </c>
      <c r="E27" s="188">
        <f t="shared" si="1"/>
        <v>111</v>
      </c>
      <c r="F27" s="188">
        <f t="shared" si="2"/>
        <v>72</v>
      </c>
      <c r="G27" s="188">
        <f t="shared" si="3"/>
        <v>39</v>
      </c>
      <c r="H27" s="188">
        <f t="shared" si="4"/>
        <v>11</v>
      </c>
      <c r="I27" s="188">
        <f t="shared" si="5"/>
        <v>39</v>
      </c>
      <c r="J27" s="188">
        <f t="shared" si="6"/>
        <v>12</v>
      </c>
      <c r="K27" s="188">
        <f t="shared" si="7"/>
        <v>1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266</v>
      </c>
      <c r="U27" s="188">
        <f t="shared" si="10"/>
        <v>93</v>
      </c>
      <c r="V27" s="188">
        <f t="shared" si="11"/>
        <v>71</v>
      </c>
      <c r="W27" s="188">
        <f t="shared" si="12"/>
        <v>39</v>
      </c>
      <c r="X27" s="188">
        <f t="shared" si="13"/>
        <v>11</v>
      </c>
      <c r="Y27" s="188">
        <f t="shared" si="14"/>
        <v>39</v>
      </c>
      <c r="Z27" s="188">
        <f t="shared" si="15"/>
        <v>12</v>
      </c>
      <c r="AA27" s="188">
        <f t="shared" si="16"/>
        <v>1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266</v>
      </c>
      <c r="AS27" s="188">
        <v>93</v>
      </c>
      <c r="AT27" s="188">
        <v>71</v>
      </c>
      <c r="AU27" s="188">
        <v>39</v>
      </c>
      <c r="AV27" s="188">
        <v>11</v>
      </c>
      <c r="AW27" s="188">
        <v>39</v>
      </c>
      <c r="AX27" s="188">
        <v>12</v>
      </c>
      <c r="AY27" s="188">
        <v>1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19</v>
      </c>
      <c r="BQ27" s="188">
        <v>18</v>
      </c>
      <c r="BR27" s="188">
        <v>1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28</v>
      </c>
      <c r="B28" s="182" t="s">
        <v>70</v>
      </c>
      <c r="C28" s="184" t="s">
        <v>71</v>
      </c>
      <c r="D28" s="188">
        <f t="shared" si="0"/>
        <v>410</v>
      </c>
      <c r="E28" s="188">
        <f t="shared" si="1"/>
        <v>167</v>
      </c>
      <c r="F28" s="188">
        <f t="shared" si="2"/>
        <v>100</v>
      </c>
      <c r="G28" s="188">
        <f t="shared" si="3"/>
        <v>82</v>
      </c>
      <c r="H28" s="188">
        <f t="shared" si="4"/>
        <v>10</v>
      </c>
      <c r="I28" s="188">
        <f t="shared" si="5"/>
        <v>41</v>
      </c>
      <c r="J28" s="188">
        <f t="shared" si="6"/>
        <v>10</v>
      </c>
      <c r="K28" s="188">
        <f t="shared" si="7"/>
        <v>0</v>
      </c>
      <c r="L28" s="188">
        <f t="shared" si="8"/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338</v>
      </c>
      <c r="U28" s="188">
        <f t="shared" si="10"/>
        <v>105</v>
      </c>
      <c r="V28" s="188">
        <f t="shared" si="11"/>
        <v>97</v>
      </c>
      <c r="W28" s="188">
        <f t="shared" si="12"/>
        <v>75</v>
      </c>
      <c r="X28" s="188">
        <f t="shared" si="13"/>
        <v>10</v>
      </c>
      <c r="Y28" s="188">
        <f t="shared" si="14"/>
        <v>41</v>
      </c>
      <c r="Z28" s="188">
        <f t="shared" si="15"/>
        <v>10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7</v>
      </c>
      <c r="AK28" s="188">
        <v>0</v>
      </c>
      <c r="AL28" s="188">
        <v>7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331</v>
      </c>
      <c r="AS28" s="188">
        <v>105</v>
      </c>
      <c r="AT28" s="188">
        <v>90</v>
      </c>
      <c r="AU28" s="188">
        <v>75</v>
      </c>
      <c r="AV28" s="188">
        <v>10</v>
      </c>
      <c r="AW28" s="188">
        <v>41</v>
      </c>
      <c r="AX28" s="188">
        <v>10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72</v>
      </c>
      <c r="BQ28" s="188">
        <v>62</v>
      </c>
      <c r="BR28" s="188">
        <v>3</v>
      </c>
      <c r="BS28" s="188">
        <v>7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28</v>
      </c>
      <c r="B29" s="182" t="s">
        <v>72</v>
      </c>
      <c r="C29" s="184" t="s">
        <v>73</v>
      </c>
      <c r="D29" s="188">
        <f t="shared" si="0"/>
        <v>166</v>
      </c>
      <c r="E29" s="188">
        <f t="shared" si="1"/>
        <v>59</v>
      </c>
      <c r="F29" s="188">
        <f t="shared" si="2"/>
        <v>52</v>
      </c>
      <c r="G29" s="188">
        <f t="shared" si="3"/>
        <v>26</v>
      </c>
      <c r="H29" s="188">
        <f t="shared" si="4"/>
        <v>5</v>
      </c>
      <c r="I29" s="188">
        <f t="shared" si="5"/>
        <v>16</v>
      </c>
      <c r="J29" s="188">
        <f t="shared" si="6"/>
        <v>3</v>
      </c>
      <c r="K29" s="188">
        <f t="shared" si="7"/>
        <v>5</v>
      </c>
      <c r="L29" s="188">
        <f t="shared" si="8"/>
        <v>166</v>
      </c>
      <c r="M29" s="188">
        <v>59</v>
      </c>
      <c r="N29" s="188">
        <v>52</v>
      </c>
      <c r="O29" s="188">
        <v>26</v>
      </c>
      <c r="P29" s="188">
        <v>5</v>
      </c>
      <c r="Q29" s="188">
        <v>16</v>
      </c>
      <c r="R29" s="188">
        <v>3</v>
      </c>
      <c r="S29" s="188">
        <v>5</v>
      </c>
      <c r="T29" s="188">
        <f t="shared" si="9"/>
        <v>0</v>
      </c>
      <c r="U29" s="188">
        <f t="shared" si="10"/>
        <v>0</v>
      </c>
      <c r="V29" s="188">
        <f t="shared" si="11"/>
        <v>0</v>
      </c>
      <c r="W29" s="188">
        <f t="shared" si="12"/>
        <v>0</v>
      </c>
      <c r="X29" s="188">
        <f t="shared" si="13"/>
        <v>0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28</v>
      </c>
      <c r="B30" s="182" t="s">
        <v>74</v>
      </c>
      <c r="C30" s="184" t="s">
        <v>75</v>
      </c>
      <c r="D30" s="188">
        <f t="shared" si="0"/>
        <v>122</v>
      </c>
      <c r="E30" s="188">
        <f t="shared" si="1"/>
        <v>18</v>
      </c>
      <c r="F30" s="188">
        <f t="shared" si="2"/>
        <v>48</v>
      </c>
      <c r="G30" s="188">
        <f t="shared" si="3"/>
        <v>46</v>
      </c>
      <c r="H30" s="188">
        <f t="shared" si="4"/>
        <v>6</v>
      </c>
      <c r="I30" s="188">
        <f t="shared" si="5"/>
        <v>0</v>
      </c>
      <c r="J30" s="188">
        <f t="shared" si="6"/>
        <v>0</v>
      </c>
      <c r="K30" s="188">
        <f t="shared" si="7"/>
        <v>4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122</v>
      </c>
      <c r="U30" s="188">
        <f t="shared" si="10"/>
        <v>18</v>
      </c>
      <c r="V30" s="188">
        <f t="shared" si="11"/>
        <v>48</v>
      </c>
      <c r="W30" s="188">
        <f t="shared" si="12"/>
        <v>46</v>
      </c>
      <c r="X30" s="188">
        <f t="shared" si="13"/>
        <v>6</v>
      </c>
      <c r="Y30" s="188">
        <f t="shared" si="14"/>
        <v>0</v>
      </c>
      <c r="Z30" s="188">
        <f t="shared" si="15"/>
        <v>0</v>
      </c>
      <c r="AA30" s="188">
        <f t="shared" si="16"/>
        <v>4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122</v>
      </c>
      <c r="AS30" s="188">
        <v>18</v>
      </c>
      <c r="AT30" s="188">
        <v>48</v>
      </c>
      <c r="AU30" s="188">
        <v>46</v>
      </c>
      <c r="AV30" s="188">
        <v>6</v>
      </c>
      <c r="AW30" s="188">
        <v>0</v>
      </c>
      <c r="AX30" s="188">
        <v>0</v>
      </c>
      <c r="AY30" s="188">
        <v>4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28</v>
      </c>
      <c r="B31" s="182" t="s">
        <v>76</v>
      </c>
      <c r="C31" s="184" t="s">
        <v>77</v>
      </c>
      <c r="D31" s="188">
        <f t="shared" si="0"/>
        <v>73</v>
      </c>
      <c r="E31" s="188">
        <f t="shared" si="1"/>
        <v>73</v>
      </c>
      <c r="F31" s="188">
        <f t="shared" si="2"/>
        <v>0</v>
      </c>
      <c r="G31" s="188">
        <f t="shared" si="3"/>
        <v>0</v>
      </c>
      <c r="H31" s="188">
        <f t="shared" si="4"/>
        <v>0</v>
      </c>
      <c r="I31" s="188">
        <f t="shared" si="5"/>
        <v>0</v>
      </c>
      <c r="J31" s="188">
        <f t="shared" si="6"/>
        <v>0</v>
      </c>
      <c r="K31" s="188">
        <f t="shared" si="7"/>
        <v>0</v>
      </c>
      <c r="L31" s="188">
        <f t="shared" si="8"/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73</v>
      </c>
      <c r="U31" s="188">
        <f t="shared" si="10"/>
        <v>73</v>
      </c>
      <c r="V31" s="188">
        <f t="shared" si="11"/>
        <v>0</v>
      </c>
      <c r="W31" s="188">
        <f t="shared" si="12"/>
        <v>0</v>
      </c>
      <c r="X31" s="188">
        <f t="shared" si="13"/>
        <v>0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34</v>
      </c>
      <c r="AK31" s="188">
        <v>34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39</v>
      </c>
      <c r="AS31" s="188">
        <v>39</v>
      </c>
      <c r="AT31" s="188">
        <v>0</v>
      </c>
      <c r="AU31" s="188">
        <v>0</v>
      </c>
      <c r="AV31" s="188">
        <v>0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28</v>
      </c>
      <c r="B32" s="182" t="s">
        <v>78</v>
      </c>
      <c r="C32" s="184" t="s">
        <v>79</v>
      </c>
      <c r="D32" s="188">
        <f t="shared" si="0"/>
        <v>265</v>
      </c>
      <c r="E32" s="188">
        <f t="shared" si="1"/>
        <v>192</v>
      </c>
      <c r="F32" s="188">
        <f t="shared" si="2"/>
        <v>68</v>
      </c>
      <c r="G32" s="188">
        <f t="shared" si="3"/>
        <v>0</v>
      </c>
      <c r="H32" s="188">
        <f t="shared" si="4"/>
        <v>0</v>
      </c>
      <c r="I32" s="188">
        <f t="shared" si="5"/>
        <v>0</v>
      </c>
      <c r="J32" s="188">
        <f t="shared" si="6"/>
        <v>5</v>
      </c>
      <c r="K32" s="188">
        <f t="shared" si="7"/>
        <v>0</v>
      </c>
      <c r="L32" s="188">
        <f t="shared" si="8"/>
        <v>197</v>
      </c>
      <c r="M32" s="188">
        <v>192</v>
      </c>
      <c r="N32" s="188">
        <v>0</v>
      </c>
      <c r="O32" s="188">
        <v>0</v>
      </c>
      <c r="P32" s="188">
        <v>0</v>
      </c>
      <c r="Q32" s="188">
        <v>0</v>
      </c>
      <c r="R32" s="188">
        <v>5</v>
      </c>
      <c r="S32" s="188">
        <v>0</v>
      </c>
      <c r="T32" s="188">
        <f t="shared" si="9"/>
        <v>68</v>
      </c>
      <c r="U32" s="188">
        <f t="shared" si="10"/>
        <v>0</v>
      </c>
      <c r="V32" s="188">
        <f t="shared" si="11"/>
        <v>68</v>
      </c>
      <c r="W32" s="188">
        <f t="shared" si="12"/>
        <v>0</v>
      </c>
      <c r="X32" s="188">
        <f t="shared" si="13"/>
        <v>0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29</v>
      </c>
      <c r="AK32" s="188">
        <v>0</v>
      </c>
      <c r="AL32" s="188">
        <v>29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39</v>
      </c>
      <c r="AS32" s="188">
        <v>0</v>
      </c>
      <c r="AT32" s="188">
        <v>39</v>
      </c>
      <c r="AU32" s="188">
        <v>0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28</v>
      </c>
      <c r="B33" s="182" t="s">
        <v>80</v>
      </c>
      <c r="C33" s="184" t="s">
        <v>81</v>
      </c>
      <c r="D33" s="188">
        <f t="shared" si="0"/>
        <v>77</v>
      </c>
      <c r="E33" s="188">
        <f t="shared" si="1"/>
        <v>0</v>
      </c>
      <c r="F33" s="188">
        <f t="shared" si="2"/>
        <v>77</v>
      </c>
      <c r="G33" s="188">
        <f t="shared" si="3"/>
        <v>0</v>
      </c>
      <c r="H33" s="188">
        <f t="shared" si="4"/>
        <v>0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77</v>
      </c>
      <c r="U33" s="188">
        <f t="shared" si="10"/>
        <v>0</v>
      </c>
      <c r="V33" s="188">
        <f t="shared" si="11"/>
        <v>77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36</v>
      </c>
      <c r="AK33" s="188">
        <v>0</v>
      </c>
      <c r="AL33" s="188">
        <v>36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41</v>
      </c>
      <c r="AS33" s="188">
        <v>0</v>
      </c>
      <c r="AT33" s="188">
        <v>41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28</v>
      </c>
      <c r="B34" s="182" t="s">
        <v>82</v>
      </c>
      <c r="C34" s="184" t="s">
        <v>83</v>
      </c>
      <c r="D34" s="188">
        <f t="shared" si="0"/>
        <v>7</v>
      </c>
      <c r="E34" s="188">
        <f aca="true" t="shared" si="23" ref="E34:E54">M34+U34+BQ34</f>
        <v>2</v>
      </c>
      <c r="F34" s="188">
        <f aca="true" t="shared" si="24" ref="F34:F54">N34+V34+BR34</f>
        <v>5</v>
      </c>
      <c r="G34" s="188">
        <f aca="true" t="shared" si="25" ref="G34:G54">O34+W34+BS34</f>
        <v>0</v>
      </c>
      <c r="H34" s="188">
        <f aca="true" t="shared" si="26" ref="H34:H54">P34+X34+BT34</f>
        <v>0</v>
      </c>
      <c r="I34" s="188">
        <f aca="true" t="shared" si="27" ref="I34:I54">Q34+Y34+BU34</f>
        <v>0</v>
      </c>
      <c r="J34" s="188">
        <f aca="true" t="shared" si="28" ref="J34:J54">R34+Z34+BV34</f>
        <v>0</v>
      </c>
      <c r="K34" s="188">
        <f aca="true" t="shared" si="29" ref="K34:K54">S34+AA34+BW34</f>
        <v>0</v>
      </c>
      <c r="L34" s="188">
        <f aca="true" t="shared" si="30" ref="L34:L54">SUM(M34:S34)</f>
        <v>2</v>
      </c>
      <c r="M34" s="188">
        <v>2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aca="true" t="shared" si="31" ref="T34:T54">SUM(U34:AA34)</f>
        <v>5</v>
      </c>
      <c r="U34" s="188">
        <f aca="true" t="shared" si="32" ref="U34:U54">AC34+AK34+AS34+BA34+BI34</f>
        <v>0</v>
      </c>
      <c r="V34" s="188">
        <f aca="true" t="shared" si="33" ref="V34:V54">AD34+AL34+AT34+BB34+BJ34</f>
        <v>5</v>
      </c>
      <c r="W34" s="188">
        <f aca="true" t="shared" si="34" ref="W34:W54">AE34+AM34+AU34+BC34+BK34</f>
        <v>0</v>
      </c>
      <c r="X34" s="188">
        <f aca="true" t="shared" si="35" ref="X34:X54">AF34+AN34+AV34+BD34+BL34</f>
        <v>0</v>
      </c>
      <c r="Y34" s="188">
        <f aca="true" t="shared" si="36" ref="Y34:Y54">AG34+AO34+AW34+BE34+BM34</f>
        <v>0</v>
      </c>
      <c r="Z34" s="188">
        <f aca="true" t="shared" si="37" ref="Z34:Z54">AH34+AP34+AX34+BF34+BN34</f>
        <v>0</v>
      </c>
      <c r="AA34" s="188">
        <f aca="true" t="shared" si="38" ref="AA34:AA54">AI34+AQ34+AY34+BG34+BO34</f>
        <v>0</v>
      </c>
      <c r="AB34" s="188">
        <f aca="true" t="shared" si="39" ref="AB34:AB54">SUM(AC34:AI34)</f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aca="true" t="shared" si="40" ref="AJ34:AJ54">SUM(AK34:AQ34)</f>
        <v>2</v>
      </c>
      <c r="AK34" s="188">
        <v>0</v>
      </c>
      <c r="AL34" s="188">
        <v>2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aca="true" t="shared" si="41" ref="AR34:AR54">SUM(AS34:AY34)</f>
        <v>3</v>
      </c>
      <c r="AS34" s="188">
        <v>0</v>
      </c>
      <c r="AT34" s="188">
        <v>3</v>
      </c>
      <c r="AU34" s="188">
        <v>0</v>
      </c>
      <c r="AV34" s="188">
        <v>0</v>
      </c>
      <c r="AW34" s="188">
        <v>0</v>
      </c>
      <c r="AX34" s="188">
        <v>0</v>
      </c>
      <c r="AY34" s="188">
        <v>0</v>
      </c>
      <c r="AZ34" s="188">
        <f aca="true" t="shared" si="42" ref="AZ34:AZ54">SUM(BA34:BG34)</f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aca="true" t="shared" si="43" ref="BH34:BH54">SUM(BI34:BO34)</f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aca="true" t="shared" si="44" ref="BP34:BP54">SUM(BQ34:BW34)</f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28</v>
      </c>
      <c r="B35" s="182" t="s">
        <v>84</v>
      </c>
      <c r="C35" s="184" t="s">
        <v>85</v>
      </c>
      <c r="D35" s="188">
        <f t="shared" si="0"/>
        <v>125</v>
      </c>
      <c r="E35" s="188">
        <f t="shared" si="23"/>
        <v>70</v>
      </c>
      <c r="F35" s="188">
        <f t="shared" si="24"/>
        <v>38</v>
      </c>
      <c r="G35" s="188">
        <f t="shared" si="25"/>
        <v>14</v>
      </c>
      <c r="H35" s="188">
        <f t="shared" si="26"/>
        <v>2</v>
      </c>
      <c r="I35" s="188">
        <f t="shared" si="27"/>
        <v>0</v>
      </c>
      <c r="J35" s="188">
        <f t="shared" si="28"/>
        <v>1</v>
      </c>
      <c r="K35" s="188">
        <f t="shared" si="29"/>
        <v>0</v>
      </c>
      <c r="L35" s="188">
        <f t="shared" si="30"/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31"/>
        <v>125</v>
      </c>
      <c r="U35" s="188">
        <f t="shared" si="32"/>
        <v>70</v>
      </c>
      <c r="V35" s="188">
        <f t="shared" si="33"/>
        <v>38</v>
      </c>
      <c r="W35" s="188">
        <f t="shared" si="34"/>
        <v>14</v>
      </c>
      <c r="X35" s="188">
        <f t="shared" si="35"/>
        <v>2</v>
      </c>
      <c r="Y35" s="188">
        <f t="shared" si="36"/>
        <v>0</v>
      </c>
      <c r="Z35" s="188">
        <f t="shared" si="37"/>
        <v>1</v>
      </c>
      <c r="AA35" s="188">
        <f t="shared" si="38"/>
        <v>0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38</v>
      </c>
      <c r="AK35" s="188">
        <v>0</v>
      </c>
      <c r="AL35" s="188">
        <v>38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87</v>
      </c>
      <c r="AS35" s="188">
        <v>70</v>
      </c>
      <c r="AT35" s="188">
        <v>0</v>
      </c>
      <c r="AU35" s="188">
        <v>14</v>
      </c>
      <c r="AV35" s="188">
        <v>2</v>
      </c>
      <c r="AW35" s="188">
        <v>0</v>
      </c>
      <c r="AX35" s="188">
        <v>1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28</v>
      </c>
      <c r="B36" s="182" t="s">
        <v>86</v>
      </c>
      <c r="C36" s="184" t="s">
        <v>319</v>
      </c>
      <c r="D36" s="188">
        <f t="shared" si="0"/>
        <v>1416</v>
      </c>
      <c r="E36" s="188">
        <f t="shared" si="23"/>
        <v>601</v>
      </c>
      <c r="F36" s="188">
        <f t="shared" si="24"/>
        <v>328</v>
      </c>
      <c r="G36" s="188">
        <f t="shared" si="25"/>
        <v>125</v>
      </c>
      <c r="H36" s="188">
        <f t="shared" si="26"/>
        <v>39</v>
      </c>
      <c r="I36" s="188">
        <f t="shared" si="27"/>
        <v>258</v>
      </c>
      <c r="J36" s="188">
        <f t="shared" si="28"/>
        <v>62</v>
      </c>
      <c r="K36" s="188">
        <f t="shared" si="29"/>
        <v>3</v>
      </c>
      <c r="L36" s="188">
        <f t="shared" si="30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31"/>
        <v>1416</v>
      </c>
      <c r="U36" s="188">
        <f t="shared" si="32"/>
        <v>601</v>
      </c>
      <c r="V36" s="188">
        <f t="shared" si="33"/>
        <v>328</v>
      </c>
      <c r="W36" s="188">
        <f t="shared" si="34"/>
        <v>125</v>
      </c>
      <c r="X36" s="188">
        <f t="shared" si="35"/>
        <v>39</v>
      </c>
      <c r="Y36" s="188">
        <f t="shared" si="36"/>
        <v>258</v>
      </c>
      <c r="Z36" s="188">
        <f t="shared" si="37"/>
        <v>62</v>
      </c>
      <c r="AA36" s="188">
        <f t="shared" si="38"/>
        <v>3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189</v>
      </c>
      <c r="AK36" s="188">
        <v>0</v>
      </c>
      <c r="AL36" s="188">
        <v>189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1227</v>
      </c>
      <c r="AS36" s="188">
        <v>601</v>
      </c>
      <c r="AT36" s="188">
        <v>139</v>
      </c>
      <c r="AU36" s="188">
        <v>125</v>
      </c>
      <c r="AV36" s="188">
        <v>39</v>
      </c>
      <c r="AW36" s="188">
        <v>258</v>
      </c>
      <c r="AX36" s="188">
        <v>62</v>
      </c>
      <c r="AY36" s="188">
        <v>3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28</v>
      </c>
      <c r="B37" s="182" t="s">
        <v>87</v>
      </c>
      <c r="C37" s="184" t="s">
        <v>88</v>
      </c>
      <c r="D37" s="188">
        <f t="shared" si="0"/>
        <v>212</v>
      </c>
      <c r="E37" s="188">
        <f t="shared" si="23"/>
        <v>119</v>
      </c>
      <c r="F37" s="188">
        <f t="shared" si="24"/>
        <v>65</v>
      </c>
      <c r="G37" s="188">
        <f t="shared" si="25"/>
        <v>21</v>
      </c>
      <c r="H37" s="188">
        <f t="shared" si="26"/>
        <v>5</v>
      </c>
      <c r="I37" s="188">
        <f t="shared" si="27"/>
        <v>0</v>
      </c>
      <c r="J37" s="188">
        <f t="shared" si="28"/>
        <v>2</v>
      </c>
      <c r="K37" s="188">
        <f t="shared" si="29"/>
        <v>0</v>
      </c>
      <c r="L37" s="188">
        <f t="shared" si="30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212</v>
      </c>
      <c r="U37" s="188">
        <f t="shared" si="32"/>
        <v>119</v>
      </c>
      <c r="V37" s="188">
        <f t="shared" si="33"/>
        <v>65</v>
      </c>
      <c r="W37" s="188">
        <f t="shared" si="34"/>
        <v>21</v>
      </c>
      <c r="X37" s="188">
        <f t="shared" si="35"/>
        <v>5</v>
      </c>
      <c r="Y37" s="188">
        <f t="shared" si="36"/>
        <v>0</v>
      </c>
      <c r="Z37" s="188">
        <f t="shared" si="37"/>
        <v>2</v>
      </c>
      <c r="AA37" s="188">
        <f t="shared" si="38"/>
        <v>0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65</v>
      </c>
      <c r="AK37" s="188">
        <v>0</v>
      </c>
      <c r="AL37" s="188">
        <v>65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147</v>
      </c>
      <c r="AS37" s="188">
        <v>119</v>
      </c>
      <c r="AT37" s="188">
        <v>0</v>
      </c>
      <c r="AU37" s="188">
        <v>21</v>
      </c>
      <c r="AV37" s="188">
        <v>5</v>
      </c>
      <c r="AW37" s="188">
        <v>0</v>
      </c>
      <c r="AX37" s="188">
        <v>2</v>
      </c>
      <c r="AY37" s="188">
        <v>0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28</v>
      </c>
      <c r="B38" s="182" t="s">
        <v>18</v>
      </c>
      <c r="C38" s="184" t="s">
        <v>19</v>
      </c>
      <c r="D38" s="188">
        <f t="shared" si="0"/>
        <v>2431</v>
      </c>
      <c r="E38" s="188">
        <f t="shared" si="23"/>
        <v>1365</v>
      </c>
      <c r="F38" s="188">
        <f t="shared" si="24"/>
        <v>350</v>
      </c>
      <c r="G38" s="188">
        <f t="shared" si="25"/>
        <v>230</v>
      </c>
      <c r="H38" s="188">
        <f t="shared" si="26"/>
        <v>24</v>
      </c>
      <c r="I38" s="188">
        <f t="shared" si="27"/>
        <v>309</v>
      </c>
      <c r="J38" s="188">
        <f t="shared" si="28"/>
        <v>131</v>
      </c>
      <c r="K38" s="188">
        <f t="shared" si="29"/>
        <v>22</v>
      </c>
      <c r="L38" s="188">
        <f t="shared" si="30"/>
        <v>1864</v>
      </c>
      <c r="M38" s="188">
        <v>1365</v>
      </c>
      <c r="N38" s="188">
        <v>10</v>
      </c>
      <c r="O38" s="188">
        <v>23</v>
      </c>
      <c r="P38" s="188">
        <v>24</v>
      </c>
      <c r="Q38" s="188">
        <v>309</v>
      </c>
      <c r="R38" s="188">
        <v>131</v>
      </c>
      <c r="S38" s="188">
        <v>2</v>
      </c>
      <c r="T38" s="188">
        <f t="shared" si="31"/>
        <v>567</v>
      </c>
      <c r="U38" s="188">
        <f t="shared" si="32"/>
        <v>0</v>
      </c>
      <c r="V38" s="188">
        <f t="shared" si="33"/>
        <v>340</v>
      </c>
      <c r="W38" s="188">
        <f t="shared" si="34"/>
        <v>207</v>
      </c>
      <c r="X38" s="188">
        <f t="shared" si="35"/>
        <v>0</v>
      </c>
      <c r="Y38" s="188">
        <f t="shared" si="36"/>
        <v>0</v>
      </c>
      <c r="Z38" s="188">
        <f t="shared" si="37"/>
        <v>0</v>
      </c>
      <c r="AA38" s="188">
        <f t="shared" si="38"/>
        <v>20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206</v>
      </c>
      <c r="AK38" s="188">
        <v>0</v>
      </c>
      <c r="AL38" s="188">
        <v>206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361</v>
      </c>
      <c r="AS38" s="188">
        <v>0</v>
      </c>
      <c r="AT38" s="188">
        <v>134</v>
      </c>
      <c r="AU38" s="188">
        <v>207</v>
      </c>
      <c r="AV38" s="188">
        <v>0</v>
      </c>
      <c r="AW38" s="188">
        <v>0</v>
      </c>
      <c r="AX38" s="188">
        <v>0</v>
      </c>
      <c r="AY38" s="188">
        <v>20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28</v>
      </c>
      <c r="B39" s="182" t="s">
        <v>89</v>
      </c>
      <c r="C39" s="184" t="s">
        <v>90</v>
      </c>
      <c r="D39" s="188">
        <f t="shared" si="0"/>
        <v>2629</v>
      </c>
      <c r="E39" s="188">
        <f t="shared" si="23"/>
        <v>529</v>
      </c>
      <c r="F39" s="188">
        <f t="shared" si="24"/>
        <v>457</v>
      </c>
      <c r="G39" s="188">
        <f t="shared" si="25"/>
        <v>187</v>
      </c>
      <c r="H39" s="188">
        <f t="shared" si="26"/>
        <v>22</v>
      </c>
      <c r="I39" s="188">
        <f t="shared" si="27"/>
        <v>152</v>
      </c>
      <c r="J39" s="188">
        <f t="shared" si="28"/>
        <v>190</v>
      </c>
      <c r="K39" s="188">
        <f t="shared" si="29"/>
        <v>1092</v>
      </c>
      <c r="L39" s="188">
        <f t="shared" si="30"/>
        <v>209</v>
      </c>
      <c r="M39" s="188">
        <v>186</v>
      </c>
      <c r="N39" s="188">
        <v>3</v>
      </c>
      <c r="O39" s="188">
        <v>0</v>
      </c>
      <c r="P39" s="188">
        <v>0</v>
      </c>
      <c r="Q39" s="188">
        <v>1</v>
      </c>
      <c r="R39" s="188">
        <v>19</v>
      </c>
      <c r="S39" s="188">
        <v>0</v>
      </c>
      <c r="T39" s="188">
        <f t="shared" si="31"/>
        <v>2420</v>
      </c>
      <c r="U39" s="188">
        <f t="shared" si="32"/>
        <v>343</v>
      </c>
      <c r="V39" s="188">
        <f t="shared" si="33"/>
        <v>454</v>
      </c>
      <c r="W39" s="188">
        <f t="shared" si="34"/>
        <v>187</v>
      </c>
      <c r="X39" s="188">
        <f t="shared" si="35"/>
        <v>22</v>
      </c>
      <c r="Y39" s="188">
        <f t="shared" si="36"/>
        <v>151</v>
      </c>
      <c r="Z39" s="188">
        <f t="shared" si="37"/>
        <v>171</v>
      </c>
      <c r="AA39" s="188">
        <f t="shared" si="38"/>
        <v>1092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706</v>
      </c>
      <c r="AS39" s="188">
        <v>0</v>
      </c>
      <c r="AT39" s="188">
        <v>454</v>
      </c>
      <c r="AU39" s="188">
        <v>187</v>
      </c>
      <c r="AV39" s="188">
        <v>5</v>
      </c>
      <c r="AW39" s="188">
        <v>31</v>
      </c>
      <c r="AX39" s="188">
        <v>0</v>
      </c>
      <c r="AY39" s="188">
        <v>29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1714</v>
      </c>
      <c r="BI39" s="188">
        <v>343</v>
      </c>
      <c r="BJ39" s="188">
        <v>0</v>
      </c>
      <c r="BK39" s="188">
        <v>0</v>
      </c>
      <c r="BL39" s="188">
        <v>17</v>
      </c>
      <c r="BM39" s="188">
        <v>120</v>
      </c>
      <c r="BN39" s="188">
        <v>171</v>
      </c>
      <c r="BO39" s="188">
        <v>1063</v>
      </c>
      <c r="BP39" s="188">
        <f t="shared" si="44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28</v>
      </c>
      <c r="B40" s="182" t="s">
        <v>91</v>
      </c>
      <c r="C40" s="184" t="s">
        <v>92</v>
      </c>
      <c r="D40" s="188">
        <f t="shared" si="0"/>
        <v>1136</v>
      </c>
      <c r="E40" s="188">
        <f t="shared" si="23"/>
        <v>641</v>
      </c>
      <c r="F40" s="188">
        <f t="shared" si="24"/>
        <v>341</v>
      </c>
      <c r="G40" s="188">
        <f t="shared" si="25"/>
        <v>121</v>
      </c>
      <c r="H40" s="188">
        <f t="shared" si="26"/>
        <v>20</v>
      </c>
      <c r="I40" s="188">
        <f t="shared" si="27"/>
        <v>0</v>
      </c>
      <c r="J40" s="188">
        <f t="shared" si="28"/>
        <v>11</v>
      </c>
      <c r="K40" s="188">
        <f t="shared" si="29"/>
        <v>2</v>
      </c>
      <c r="L40" s="188">
        <f t="shared" si="30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31"/>
        <v>1136</v>
      </c>
      <c r="U40" s="188">
        <f t="shared" si="32"/>
        <v>641</v>
      </c>
      <c r="V40" s="188">
        <f t="shared" si="33"/>
        <v>341</v>
      </c>
      <c r="W40" s="188">
        <f t="shared" si="34"/>
        <v>121</v>
      </c>
      <c r="X40" s="188">
        <f t="shared" si="35"/>
        <v>20</v>
      </c>
      <c r="Y40" s="188">
        <f t="shared" si="36"/>
        <v>0</v>
      </c>
      <c r="Z40" s="188">
        <f t="shared" si="37"/>
        <v>11</v>
      </c>
      <c r="AA40" s="188">
        <f t="shared" si="38"/>
        <v>2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341</v>
      </c>
      <c r="AK40" s="188">
        <v>0</v>
      </c>
      <c r="AL40" s="188">
        <v>341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795</v>
      </c>
      <c r="AS40" s="188">
        <v>641</v>
      </c>
      <c r="AT40" s="188">
        <v>0</v>
      </c>
      <c r="AU40" s="188">
        <v>121</v>
      </c>
      <c r="AV40" s="188">
        <v>20</v>
      </c>
      <c r="AW40" s="188">
        <v>0</v>
      </c>
      <c r="AX40" s="188">
        <v>11</v>
      </c>
      <c r="AY40" s="188">
        <v>2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28</v>
      </c>
      <c r="B41" s="182" t="s">
        <v>93</v>
      </c>
      <c r="C41" s="184" t="s">
        <v>94</v>
      </c>
      <c r="D41" s="188">
        <f t="shared" si="0"/>
        <v>619</v>
      </c>
      <c r="E41" s="188">
        <f t="shared" si="23"/>
        <v>348</v>
      </c>
      <c r="F41" s="188">
        <f t="shared" si="24"/>
        <v>185</v>
      </c>
      <c r="G41" s="188">
        <f t="shared" si="25"/>
        <v>68</v>
      </c>
      <c r="H41" s="188">
        <f t="shared" si="26"/>
        <v>11</v>
      </c>
      <c r="I41" s="188">
        <f t="shared" si="27"/>
        <v>0</v>
      </c>
      <c r="J41" s="188">
        <f t="shared" si="28"/>
        <v>6</v>
      </c>
      <c r="K41" s="188">
        <f t="shared" si="29"/>
        <v>1</v>
      </c>
      <c r="L41" s="188">
        <f t="shared" si="30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619</v>
      </c>
      <c r="U41" s="188">
        <f t="shared" si="32"/>
        <v>348</v>
      </c>
      <c r="V41" s="188">
        <f t="shared" si="33"/>
        <v>185</v>
      </c>
      <c r="W41" s="188">
        <f t="shared" si="34"/>
        <v>68</v>
      </c>
      <c r="X41" s="188">
        <f t="shared" si="35"/>
        <v>11</v>
      </c>
      <c r="Y41" s="188">
        <f t="shared" si="36"/>
        <v>0</v>
      </c>
      <c r="Z41" s="188">
        <f t="shared" si="37"/>
        <v>6</v>
      </c>
      <c r="AA41" s="188">
        <f t="shared" si="38"/>
        <v>1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185</v>
      </c>
      <c r="AK41" s="188">
        <v>0</v>
      </c>
      <c r="AL41" s="188">
        <v>185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434</v>
      </c>
      <c r="AS41" s="188">
        <v>348</v>
      </c>
      <c r="AT41" s="188">
        <v>0</v>
      </c>
      <c r="AU41" s="188">
        <v>68</v>
      </c>
      <c r="AV41" s="188">
        <v>11</v>
      </c>
      <c r="AW41" s="188">
        <v>0</v>
      </c>
      <c r="AX41" s="188">
        <v>6</v>
      </c>
      <c r="AY41" s="188">
        <v>1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28</v>
      </c>
      <c r="B42" s="182" t="s">
        <v>95</v>
      </c>
      <c r="C42" s="184" t="s">
        <v>96</v>
      </c>
      <c r="D42" s="188">
        <f t="shared" si="0"/>
        <v>1059</v>
      </c>
      <c r="E42" s="188">
        <f t="shared" si="23"/>
        <v>358</v>
      </c>
      <c r="F42" s="188">
        <f t="shared" si="24"/>
        <v>387</v>
      </c>
      <c r="G42" s="188">
        <f t="shared" si="25"/>
        <v>264</v>
      </c>
      <c r="H42" s="188">
        <f t="shared" si="26"/>
        <v>20</v>
      </c>
      <c r="I42" s="188">
        <f t="shared" si="27"/>
        <v>0</v>
      </c>
      <c r="J42" s="188">
        <f t="shared" si="28"/>
        <v>30</v>
      </c>
      <c r="K42" s="188">
        <f t="shared" si="29"/>
        <v>0</v>
      </c>
      <c r="L42" s="188">
        <f t="shared" si="30"/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31"/>
        <v>1059</v>
      </c>
      <c r="U42" s="188">
        <f t="shared" si="32"/>
        <v>358</v>
      </c>
      <c r="V42" s="188">
        <f t="shared" si="33"/>
        <v>387</v>
      </c>
      <c r="W42" s="188">
        <f t="shared" si="34"/>
        <v>264</v>
      </c>
      <c r="X42" s="188">
        <f t="shared" si="35"/>
        <v>20</v>
      </c>
      <c r="Y42" s="188">
        <f t="shared" si="36"/>
        <v>0</v>
      </c>
      <c r="Z42" s="188">
        <f t="shared" si="37"/>
        <v>30</v>
      </c>
      <c r="AA42" s="188">
        <f t="shared" si="38"/>
        <v>0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1059</v>
      </c>
      <c r="AS42" s="188">
        <v>358</v>
      </c>
      <c r="AT42" s="188">
        <v>387</v>
      </c>
      <c r="AU42" s="188">
        <v>264</v>
      </c>
      <c r="AV42" s="188">
        <v>20</v>
      </c>
      <c r="AW42" s="188">
        <v>0</v>
      </c>
      <c r="AX42" s="188">
        <v>30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28</v>
      </c>
      <c r="B43" s="182" t="s">
        <v>97</v>
      </c>
      <c r="C43" s="184" t="s">
        <v>223</v>
      </c>
      <c r="D43" s="188">
        <f t="shared" si="0"/>
        <v>826</v>
      </c>
      <c r="E43" s="188">
        <f t="shared" si="23"/>
        <v>43</v>
      </c>
      <c r="F43" s="188">
        <f t="shared" si="24"/>
        <v>26</v>
      </c>
      <c r="G43" s="188">
        <f t="shared" si="25"/>
        <v>15</v>
      </c>
      <c r="H43" s="188">
        <f t="shared" si="26"/>
        <v>0</v>
      </c>
      <c r="I43" s="188">
        <f t="shared" si="27"/>
        <v>0</v>
      </c>
      <c r="J43" s="188">
        <f t="shared" si="28"/>
        <v>0</v>
      </c>
      <c r="K43" s="188">
        <f t="shared" si="29"/>
        <v>742</v>
      </c>
      <c r="L43" s="188">
        <f t="shared" si="30"/>
        <v>43</v>
      </c>
      <c r="M43" s="188">
        <v>43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783</v>
      </c>
      <c r="U43" s="188">
        <f t="shared" si="32"/>
        <v>0</v>
      </c>
      <c r="V43" s="188">
        <f t="shared" si="33"/>
        <v>26</v>
      </c>
      <c r="W43" s="188">
        <f t="shared" si="34"/>
        <v>15</v>
      </c>
      <c r="X43" s="188">
        <f t="shared" si="35"/>
        <v>0</v>
      </c>
      <c r="Y43" s="188">
        <f t="shared" si="36"/>
        <v>0</v>
      </c>
      <c r="Z43" s="188">
        <f t="shared" si="37"/>
        <v>0</v>
      </c>
      <c r="AA43" s="188">
        <f t="shared" si="38"/>
        <v>742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41</v>
      </c>
      <c r="AS43" s="188">
        <v>0</v>
      </c>
      <c r="AT43" s="188">
        <v>26</v>
      </c>
      <c r="AU43" s="188">
        <v>15</v>
      </c>
      <c r="AV43" s="188">
        <v>0</v>
      </c>
      <c r="AW43" s="188">
        <v>0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742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742</v>
      </c>
      <c r="BP43" s="188">
        <f t="shared" si="44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28</v>
      </c>
      <c r="B44" s="182" t="s">
        <v>98</v>
      </c>
      <c r="C44" s="184" t="s">
        <v>99</v>
      </c>
      <c r="D44" s="188">
        <f t="shared" si="0"/>
        <v>266</v>
      </c>
      <c r="E44" s="188">
        <f t="shared" si="23"/>
        <v>0</v>
      </c>
      <c r="F44" s="188">
        <f t="shared" si="24"/>
        <v>25</v>
      </c>
      <c r="G44" s="188">
        <f t="shared" si="25"/>
        <v>0</v>
      </c>
      <c r="H44" s="188">
        <f t="shared" si="26"/>
        <v>3</v>
      </c>
      <c r="I44" s="188">
        <f t="shared" si="27"/>
        <v>79</v>
      </c>
      <c r="J44" s="188">
        <f t="shared" si="28"/>
        <v>0</v>
      </c>
      <c r="K44" s="188">
        <f t="shared" si="29"/>
        <v>159</v>
      </c>
      <c r="L44" s="188">
        <f t="shared" si="30"/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266</v>
      </c>
      <c r="U44" s="188">
        <f t="shared" si="32"/>
        <v>0</v>
      </c>
      <c r="V44" s="188">
        <f t="shared" si="33"/>
        <v>25</v>
      </c>
      <c r="W44" s="188">
        <f t="shared" si="34"/>
        <v>0</v>
      </c>
      <c r="X44" s="188">
        <f t="shared" si="35"/>
        <v>3</v>
      </c>
      <c r="Y44" s="188">
        <f t="shared" si="36"/>
        <v>79</v>
      </c>
      <c r="Z44" s="188">
        <f t="shared" si="37"/>
        <v>0</v>
      </c>
      <c r="AA44" s="188">
        <f t="shared" si="38"/>
        <v>159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107</v>
      </c>
      <c r="AS44" s="188">
        <v>0</v>
      </c>
      <c r="AT44" s="188">
        <v>25</v>
      </c>
      <c r="AU44" s="188">
        <v>0</v>
      </c>
      <c r="AV44" s="188">
        <v>3</v>
      </c>
      <c r="AW44" s="188">
        <v>79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159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159</v>
      </c>
      <c r="BP44" s="188">
        <f t="shared" si="44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28</v>
      </c>
      <c r="B45" s="182" t="s">
        <v>100</v>
      </c>
      <c r="C45" s="184" t="s">
        <v>101</v>
      </c>
      <c r="D45" s="188">
        <f t="shared" si="0"/>
        <v>168</v>
      </c>
      <c r="E45" s="188">
        <f t="shared" si="23"/>
        <v>95</v>
      </c>
      <c r="F45" s="188">
        <f t="shared" si="24"/>
        <v>49</v>
      </c>
      <c r="G45" s="188">
        <f t="shared" si="25"/>
        <v>21</v>
      </c>
      <c r="H45" s="188">
        <f t="shared" si="26"/>
        <v>1</v>
      </c>
      <c r="I45" s="188">
        <f t="shared" si="27"/>
        <v>0</v>
      </c>
      <c r="J45" s="188">
        <f t="shared" si="28"/>
        <v>2</v>
      </c>
      <c r="K45" s="188">
        <f t="shared" si="29"/>
        <v>0</v>
      </c>
      <c r="L45" s="188">
        <f t="shared" si="30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168</v>
      </c>
      <c r="U45" s="188">
        <f t="shared" si="32"/>
        <v>95</v>
      </c>
      <c r="V45" s="188">
        <f t="shared" si="33"/>
        <v>49</v>
      </c>
      <c r="W45" s="188">
        <f t="shared" si="34"/>
        <v>21</v>
      </c>
      <c r="X45" s="188">
        <f t="shared" si="35"/>
        <v>1</v>
      </c>
      <c r="Y45" s="188">
        <f t="shared" si="36"/>
        <v>0</v>
      </c>
      <c r="Z45" s="188">
        <f t="shared" si="37"/>
        <v>2</v>
      </c>
      <c r="AA45" s="188">
        <f t="shared" si="38"/>
        <v>0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49</v>
      </c>
      <c r="AK45" s="188">
        <v>0</v>
      </c>
      <c r="AL45" s="188">
        <v>49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119</v>
      </c>
      <c r="AS45" s="188">
        <v>95</v>
      </c>
      <c r="AT45" s="188">
        <v>0</v>
      </c>
      <c r="AU45" s="188">
        <v>21</v>
      </c>
      <c r="AV45" s="188">
        <v>1</v>
      </c>
      <c r="AW45" s="188">
        <v>0</v>
      </c>
      <c r="AX45" s="188">
        <v>2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28</v>
      </c>
      <c r="B46" s="182" t="s">
        <v>102</v>
      </c>
      <c r="C46" s="184" t="s">
        <v>103</v>
      </c>
      <c r="D46" s="188">
        <f t="shared" si="0"/>
        <v>524</v>
      </c>
      <c r="E46" s="188">
        <f t="shared" si="23"/>
        <v>132</v>
      </c>
      <c r="F46" s="188">
        <f t="shared" si="24"/>
        <v>43</v>
      </c>
      <c r="G46" s="188">
        <f t="shared" si="25"/>
        <v>61</v>
      </c>
      <c r="H46" s="188">
        <f t="shared" si="26"/>
        <v>9</v>
      </c>
      <c r="I46" s="188">
        <f t="shared" si="27"/>
        <v>45</v>
      </c>
      <c r="J46" s="188">
        <f t="shared" si="28"/>
        <v>24</v>
      </c>
      <c r="K46" s="188">
        <f t="shared" si="29"/>
        <v>210</v>
      </c>
      <c r="L46" s="188">
        <f t="shared" si="30"/>
        <v>265</v>
      </c>
      <c r="M46" s="188">
        <v>132</v>
      </c>
      <c r="N46" s="188">
        <v>0</v>
      </c>
      <c r="O46" s="188">
        <v>0</v>
      </c>
      <c r="P46" s="188">
        <v>0</v>
      </c>
      <c r="Q46" s="188">
        <v>0</v>
      </c>
      <c r="R46" s="188">
        <v>24</v>
      </c>
      <c r="S46" s="188">
        <v>109</v>
      </c>
      <c r="T46" s="188">
        <f t="shared" si="31"/>
        <v>259</v>
      </c>
      <c r="U46" s="188">
        <f t="shared" si="32"/>
        <v>0</v>
      </c>
      <c r="V46" s="188">
        <f t="shared" si="33"/>
        <v>43</v>
      </c>
      <c r="W46" s="188">
        <f t="shared" si="34"/>
        <v>61</v>
      </c>
      <c r="X46" s="188">
        <f t="shared" si="35"/>
        <v>9</v>
      </c>
      <c r="Y46" s="188">
        <f t="shared" si="36"/>
        <v>45</v>
      </c>
      <c r="Z46" s="188">
        <f t="shared" si="37"/>
        <v>0</v>
      </c>
      <c r="AA46" s="188">
        <f t="shared" si="38"/>
        <v>101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95</v>
      </c>
      <c r="AK46" s="188">
        <v>0</v>
      </c>
      <c r="AL46" s="188">
        <v>0</v>
      </c>
      <c r="AM46" s="188">
        <v>0</v>
      </c>
      <c r="AN46" s="188">
        <v>0</v>
      </c>
      <c r="AO46" s="188">
        <v>0</v>
      </c>
      <c r="AP46" s="188">
        <v>0</v>
      </c>
      <c r="AQ46" s="188">
        <v>95</v>
      </c>
      <c r="AR46" s="188">
        <f t="shared" si="41"/>
        <v>164</v>
      </c>
      <c r="AS46" s="188">
        <v>0</v>
      </c>
      <c r="AT46" s="188">
        <v>43</v>
      </c>
      <c r="AU46" s="188">
        <v>61</v>
      </c>
      <c r="AV46" s="188">
        <v>9</v>
      </c>
      <c r="AW46" s="188">
        <v>45</v>
      </c>
      <c r="AX46" s="188">
        <v>0</v>
      </c>
      <c r="AY46" s="188">
        <v>6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28</v>
      </c>
      <c r="B47" s="182" t="s">
        <v>20</v>
      </c>
      <c r="C47" s="184" t="s">
        <v>21</v>
      </c>
      <c r="D47" s="188">
        <f t="shared" si="0"/>
        <v>948</v>
      </c>
      <c r="E47" s="188">
        <f t="shared" si="23"/>
        <v>14</v>
      </c>
      <c r="F47" s="188">
        <f t="shared" si="24"/>
        <v>262</v>
      </c>
      <c r="G47" s="188">
        <f t="shared" si="25"/>
        <v>32</v>
      </c>
      <c r="H47" s="188">
        <f t="shared" si="26"/>
        <v>5</v>
      </c>
      <c r="I47" s="188">
        <f t="shared" si="27"/>
        <v>0</v>
      </c>
      <c r="J47" s="188">
        <f t="shared" si="28"/>
        <v>0</v>
      </c>
      <c r="K47" s="188">
        <f t="shared" si="29"/>
        <v>635</v>
      </c>
      <c r="L47" s="188">
        <f t="shared" si="30"/>
        <v>14</v>
      </c>
      <c r="M47" s="188">
        <v>14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934</v>
      </c>
      <c r="U47" s="188">
        <f t="shared" si="32"/>
        <v>0</v>
      </c>
      <c r="V47" s="188">
        <f t="shared" si="33"/>
        <v>262</v>
      </c>
      <c r="W47" s="188">
        <f t="shared" si="34"/>
        <v>32</v>
      </c>
      <c r="X47" s="188">
        <f t="shared" si="35"/>
        <v>5</v>
      </c>
      <c r="Y47" s="188">
        <f t="shared" si="36"/>
        <v>0</v>
      </c>
      <c r="Z47" s="188">
        <f t="shared" si="37"/>
        <v>0</v>
      </c>
      <c r="AA47" s="188">
        <f t="shared" si="38"/>
        <v>635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244</v>
      </c>
      <c r="AK47" s="188">
        <v>0</v>
      </c>
      <c r="AL47" s="188">
        <v>244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55</v>
      </c>
      <c r="AS47" s="188">
        <v>0</v>
      </c>
      <c r="AT47" s="188">
        <v>18</v>
      </c>
      <c r="AU47" s="188">
        <v>32</v>
      </c>
      <c r="AV47" s="188">
        <v>5</v>
      </c>
      <c r="AW47" s="188">
        <v>0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635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635</v>
      </c>
      <c r="BP47" s="188">
        <f t="shared" si="44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28</v>
      </c>
      <c r="B48" s="182" t="s">
        <v>104</v>
      </c>
      <c r="C48" s="184" t="s">
        <v>105</v>
      </c>
      <c r="D48" s="188">
        <f t="shared" si="0"/>
        <v>122</v>
      </c>
      <c r="E48" s="188">
        <f t="shared" si="23"/>
        <v>74</v>
      </c>
      <c r="F48" s="188">
        <f t="shared" si="24"/>
        <v>11</v>
      </c>
      <c r="G48" s="188">
        <f t="shared" si="25"/>
        <v>34</v>
      </c>
      <c r="H48" s="188">
        <f t="shared" si="26"/>
        <v>0</v>
      </c>
      <c r="I48" s="188">
        <f t="shared" si="27"/>
        <v>0</v>
      </c>
      <c r="J48" s="188">
        <f t="shared" si="28"/>
        <v>0</v>
      </c>
      <c r="K48" s="188">
        <f t="shared" si="29"/>
        <v>3</v>
      </c>
      <c r="L48" s="188">
        <f t="shared" si="30"/>
        <v>122</v>
      </c>
      <c r="M48" s="188">
        <v>74</v>
      </c>
      <c r="N48" s="188">
        <v>11</v>
      </c>
      <c r="O48" s="188">
        <v>34</v>
      </c>
      <c r="P48" s="188">
        <v>0</v>
      </c>
      <c r="Q48" s="188">
        <v>0</v>
      </c>
      <c r="R48" s="188">
        <v>0</v>
      </c>
      <c r="S48" s="188">
        <v>3</v>
      </c>
      <c r="T48" s="188">
        <f t="shared" si="31"/>
        <v>0</v>
      </c>
      <c r="U48" s="188">
        <f t="shared" si="32"/>
        <v>0</v>
      </c>
      <c r="V48" s="188">
        <f t="shared" si="33"/>
        <v>0</v>
      </c>
      <c r="W48" s="188">
        <f t="shared" si="34"/>
        <v>0</v>
      </c>
      <c r="X48" s="188">
        <f t="shared" si="35"/>
        <v>0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0</v>
      </c>
      <c r="AS48" s="188">
        <v>0</v>
      </c>
      <c r="AT48" s="188">
        <v>0</v>
      </c>
      <c r="AU48" s="188">
        <v>0</v>
      </c>
      <c r="AV48" s="188">
        <v>0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28</v>
      </c>
      <c r="B49" s="182" t="s">
        <v>106</v>
      </c>
      <c r="C49" s="184" t="s">
        <v>107</v>
      </c>
      <c r="D49" s="188">
        <f t="shared" si="0"/>
        <v>161</v>
      </c>
      <c r="E49" s="188">
        <f t="shared" si="23"/>
        <v>62</v>
      </c>
      <c r="F49" s="188">
        <f t="shared" si="24"/>
        <v>46</v>
      </c>
      <c r="G49" s="188">
        <f t="shared" si="25"/>
        <v>45</v>
      </c>
      <c r="H49" s="188">
        <f t="shared" si="26"/>
        <v>0</v>
      </c>
      <c r="I49" s="188">
        <f t="shared" si="27"/>
        <v>0</v>
      </c>
      <c r="J49" s="188">
        <f t="shared" si="28"/>
        <v>0</v>
      </c>
      <c r="K49" s="188">
        <f t="shared" si="29"/>
        <v>8</v>
      </c>
      <c r="L49" s="188">
        <f t="shared" si="30"/>
        <v>161</v>
      </c>
      <c r="M49" s="188">
        <v>62</v>
      </c>
      <c r="N49" s="188">
        <v>46</v>
      </c>
      <c r="O49" s="188">
        <v>45</v>
      </c>
      <c r="P49" s="188">
        <v>0</v>
      </c>
      <c r="Q49" s="188">
        <v>0</v>
      </c>
      <c r="R49" s="188">
        <v>0</v>
      </c>
      <c r="S49" s="188">
        <v>8</v>
      </c>
      <c r="T49" s="188">
        <f t="shared" si="31"/>
        <v>0</v>
      </c>
      <c r="U49" s="188">
        <f t="shared" si="32"/>
        <v>0</v>
      </c>
      <c r="V49" s="188">
        <f t="shared" si="33"/>
        <v>0</v>
      </c>
      <c r="W49" s="188">
        <f t="shared" si="34"/>
        <v>0</v>
      </c>
      <c r="X49" s="188">
        <f t="shared" si="35"/>
        <v>0</v>
      </c>
      <c r="Y49" s="188">
        <f t="shared" si="36"/>
        <v>0</v>
      </c>
      <c r="Z49" s="188">
        <f t="shared" si="37"/>
        <v>0</v>
      </c>
      <c r="AA49" s="188">
        <f t="shared" si="38"/>
        <v>0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0</v>
      </c>
      <c r="AS49" s="188">
        <v>0</v>
      </c>
      <c r="AT49" s="188">
        <v>0</v>
      </c>
      <c r="AU49" s="188">
        <v>0</v>
      </c>
      <c r="AV49" s="188">
        <v>0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28</v>
      </c>
      <c r="B50" s="182" t="s">
        <v>108</v>
      </c>
      <c r="C50" s="184" t="s">
        <v>109</v>
      </c>
      <c r="D50" s="188">
        <f t="shared" si="0"/>
        <v>170</v>
      </c>
      <c r="E50" s="188">
        <f t="shared" si="23"/>
        <v>108</v>
      </c>
      <c r="F50" s="188">
        <f t="shared" si="24"/>
        <v>14</v>
      </c>
      <c r="G50" s="188">
        <f t="shared" si="25"/>
        <v>43</v>
      </c>
      <c r="H50" s="188">
        <f t="shared" si="26"/>
        <v>5</v>
      </c>
      <c r="I50" s="188">
        <f t="shared" si="27"/>
        <v>0</v>
      </c>
      <c r="J50" s="188">
        <f t="shared" si="28"/>
        <v>0</v>
      </c>
      <c r="K50" s="188">
        <f t="shared" si="29"/>
        <v>0</v>
      </c>
      <c r="L50" s="188">
        <f t="shared" si="30"/>
        <v>151</v>
      </c>
      <c r="M50" s="188">
        <v>108</v>
      </c>
      <c r="N50" s="188">
        <v>0</v>
      </c>
      <c r="O50" s="188">
        <v>43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19</v>
      </c>
      <c r="U50" s="188">
        <f t="shared" si="32"/>
        <v>0</v>
      </c>
      <c r="V50" s="188">
        <f t="shared" si="33"/>
        <v>14</v>
      </c>
      <c r="W50" s="188">
        <f t="shared" si="34"/>
        <v>0</v>
      </c>
      <c r="X50" s="188">
        <f t="shared" si="35"/>
        <v>5</v>
      </c>
      <c r="Y50" s="188">
        <f t="shared" si="36"/>
        <v>0</v>
      </c>
      <c r="Z50" s="188">
        <f t="shared" si="37"/>
        <v>0</v>
      </c>
      <c r="AA50" s="188">
        <f t="shared" si="38"/>
        <v>0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19</v>
      </c>
      <c r="AS50" s="188">
        <v>0</v>
      </c>
      <c r="AT50" s="188">
        <v>14</v>
      </c>
      <c r="AU50" s="188">
        <v>0</v>
      </c>
      <c r="AV50" s="188">
        <v>5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28</v>
      </c>
      <c r="B51" s="182" t="s">
        <v>110</v>
      </c>
      <c r="C51" s="184" t="s">
        <v>111</v>
      </c>
      <c r="D51" s="188">
        <f t="shared" si="0"/>
        <v>97</v>
      </c>
      <c r="E51" s="188">
        <f t="shared" si="23"/>
        <v>29</v>
      </c>
      <c r="F51" s="188">
        <f t="shared" si="24"/>
        <v>40</v>
      </c>
      <c r="G51" s="188">
        <f t="shared" si="25"/>
        <v>24</v>
      </c>
      <c r="H51" s="188">
        <f t="shared" si="26"/>
        <v>2</v>
      </c>
      <c r="I51" s="188">
        <f t="shared" si="27"/>
        <v>0</v>
      </c>
      <c r="J51" s="188">
        <f t="shared" si="28"/>
        <v>0</v>
      </c>
      <c r="K51" s="188">
        <f t="shared" si="29"/>
        <v>2</v>
      </c>
      <c r="L51" s="188">
        <f t="shared" si="30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31"/>
        <v>97</v>
      </c>
      <c r="U51" s="188">
        <f t="shared" si="32"/>
        <v>29</v>
      </c>
      <c r="V51" s="188">
        <f t="shared" si="33"/>
        <v>40</v>
      </c>
      <c r="W51" s="188">
        <f t="shared" si="34"/>
        <v>24</v>
      </c>
      <c r="X51" s="188">
        <f t="shared" si="35"/>
        <v>2</v>
      </c>
      <c r="Y51" s="188">
        <f t="shared" si="36"/>
        <v>0</v>
      </c>
      <c r="Z51" s="188">
        <f t="shared" si="37"/>
        <v>0</v>
      </c>
      <c r="AA51" s="188">
        <f t="shared" si="38"/>
        <v>2</v>
      </c>
      <c r="AB51" s="188">
        <f t="shared" si="39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97</v>
      </c>
      <c r="AS51" s="188">
        <v>29</v>
      </c>
      <c r="AT51" s="188">
        <v>40</v>
      </c>
      <c r="AU51" s="188">
        <v>24</v>
      </c>
      <c r="AV51" s="188">
        <v>2</v>
      </c>
      <c r="AW51" s="188">
        <v>0</v>
      </c>
      <c r="AX51" s="188">
        <v>0</v>
      </c>
      <c r="AY51" s="188">
        <v>2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4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28</v>
      </c>
      <c r="B52" s="182" t="s">
        <v>112</v>
      </c>
      <c r="C52" s="184" t="s">
        <v>113</v>
      </c>
      <c r="D52" s="188">
        <f t="shared" si="0"/>
        <v>130</v>
      </c>
      <c r="E52" s="188">
        <f t="shared" si="23"/>
        <v>42</v>
      </c>
      <c r="F52" s="188">
        <f t="shared" si="24"/>
        <v>50</v>
      </c>
      <c r="G52" s="188">
        <f t="shared" si="25"/>
        <v>21</v>
      </c>
      <c r="H52" s="188">
        <f t="shared" si="26"/>
        <v>2</v>
      </c>
      <c r="I52" s="188">
        <f t="shared" si="27"/>
        <v>0</v>
      </c>
      <c r="J52" s="188">
        <f t="shared" si="28"/>
        <v>4</v>
      </c>
      <c r="K52" s="188">
        <f t="shared" si="29"/>
        <v>11</v>
      </c>
      <c r="L52" s="188">
        <f t="shared" si="30"/>
        <v>130</v>
      </c>
      <c r="M52" s="188">
        <v>42</v>
      </c>
      <c r="N52" s="188">
        <v>50</v>
      </c>
      <c r="O52" s="188">
        <v>21</v>
      </c>
      <c r="P52" s="188">
        <v>2</v>
      </c>
      <c r="Q52" s="188">
        <v>0</v>
      </c>
      <c r="R52" s="188">
        <v>4</v>
      </c>
      <c r="S52" s="188">
        <v>11</v>
      </c>
      <c r="T52" s="188">
        <f t="shared" si="31"/>
        <v>0</v>
      </c>
      <c r="U52" s="188">
        <f t="shared" si="32"/>
        <v>0</v>
      </c>
      <c r="V52" s="188">
        <f t="shared" si="33"/>
        <v>0</v>
      </c>
      <c r="W52" s="188">
        <f t="shared" si="34"/>
        <v>0</v>
      </c>
      <c r="X52" s="188">
        <f t="shared" si="35"/>
        <v>0</v>
      </c>
      <c r="Y52" s="188">
        <f t="shared" si="36"/>
        <v>0</v>
      </c>
      <c r="Z52" s="188">
        <f t="shared" si="37"/>
        <v>0</v>
      </c>
      <c r="AA52" s="188">
        <f t="shared" si="38"/>
        <v>0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28</v>
      </c>
      <c r="B53" s="182" t="s">
        <v>114</v>
      </c>
      <c r="C53" s="184" t="s">
        <v>115</v>
      </c>
      <c r="D53" s="188">
        <f t="shared" si="0"/>
        <v>138</v>
      </c>
      <c r="E53" s="188">
        <f t="shared" si="23"/>
        <v>95</v>
      </c>
      <c r="F53" s="188">
        <f t="shared" si="24"/>
        <v>12</v>
      </c>
      <c r="G53" s="188">
        <f t="shared" si="25"/>
        <v>29</v>
      </c>
      <c r="H53" s="188">
        <f t="shared" si="26"/>
        <v>2</v>
      </c>
      <c r="I53" s="188">
        <f t="shared" si="27"/>
        <v>0</v>
      </c>
      <c r="J53" s="188">
        <f t="shared" si="28"/>
        <v>0</v>
      </c>
      <c r="K53" s="188">
        <f t="shared" si="29"/>
        <v>0</v>
      </c>
      <c r="L53" s="188">
        <f t="shared" si="30"/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1"/>
        <v>138</v>
      </c>
      <c r="U53" s="188">
        <f t="shared" si="32"/>
        <v>95</v>
      </c>
      <c r="V53" s="188">
        <f t="shared" si="33"/>
        <v>12</v>
      </c>
      <c r="W53" s="188">
        <f t="shared" si="34"/>
        <v>29</v>
      </c>
      <c r="X53" s="188">
        <f t="shared" si="35"/>
        <v>2</v>
      </c>
      <c r="Y53" s="188">
        <f t="shared" si="36"/>
        <v>0</v>
      </c>
      <c r="Z53" s="188">
        <f t="shared" si="37"/>
        <v>0</v>
      </c>
      <c r="AA53" s="188">
        <f t="shared" si="38"/>
        <v>0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138</v>
      </c>
      <c r="AS53" s="188">
        <v>95</v>
      </c>
      <c r="AT53" s="188">
        <v>12</v>
      </c>
      <c r="AU53" s="188">
        <v>29</v>
      </c>
      <c r="AV53" s="188">
        <v>2</v>
      </c>
      <c r="AW53" s="188">
        <v>0</v>
      </c>
      <c r="AX53" s="188">
        <v>0</v>
      </c>
      <c r="AY53" s="188">
        <v>0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0</v>
      </c>
      <c r="BQ53" s="188">
        <v>0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28</v>
      </c>
      <c r="B54" s="182" t="s">
        <v>116</v>
      </c>
      <c r="C54" s="184" t="s">
        <v>117</v>
      </c>
      <c r="D54" s="188">
        <f t="shared" si="0"/>
        <v>44</v>
      </c>
      <c r="E54" s="188">
        <f t="shared" si="23"/>
        <v>41</v>
      </c>
      <c r="F54" s="188">
        <f t="shared" si="24"/>
        <v>2</v>
      </c>
      <c r="G54" s="188">
        <f t="shared" si="25"/>
        <v>0</v>
      </c>
      <c r="H54" s="188">
        <f t="shared" si="26"/>
        <v>1</v>
      </c>
      <c r="I54" s="188">
        <f t="shared" si="27"/>
        <v>0</v>
      </c>
      <c r="J54" s="188">
        <f t="shared" si="28"/>
        <v>0</v>
      </c>
      <c r="K54" s="188">
        <f t="shared" si="29"/>
        <v>0</v>
      </c>
      <c r="L54" s="188">
        <f t="shared" si="30"/>
        <v>0</v>
      </c>
      <c r="M54" s="188">
        <v>0</v>
      </c>
      <c r="N54" s="188">
        <v>0</v>
      </c>
      <c r="O54" s="188">
        <v>0</v>
      </c>
      <c r="P54" s="188">
        <v>0</v>
      </c>
      <c r="Q54" s="188">
        <v>0</v>
      </c>
      <c r="R54" s="188">
        <v>0</v>
      </c>
      <c r="S54" s="188">
        <v>0</v>
      </c>
      <c r="T54" s="188">
        <f t="shared" si="31"/>
        <v>44</v>
      </c>
      <c r="U54" s="188">
        <f t="shared" si="32"/>
        <v>41</v>
      </c>
      <c r="V54" s="188">
        <f t="shared" si="33"/>
        <v>2</v>
      </c>
      <c r="W54" s="188">
        <f t="shared" si="34"/>
        <v>0</v>
      </c>
      <c r="X54" s="188">
        <f t="shared" si="35"/>
        <v>1</v>
      </c>
      <c r="Y54" s="188">
        <f t="shared" si="36"/>
        <v>0</v>
      </c>
      <c r="Z54" s="188">
        <f t="shared" si="37"/>
        <v>0</v>
      </c>
      <c r="AA54" s="188">
        <f t="shared" si="38"/>
        <v>0</v>
      </c>
      <c r="AB54" s="188">
        <f t="shared" si="39"/>
        <v>0</v>
      </c>
      <c r="AC54" s="188">
        <v>0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f t="shared" si="40"/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1"/>
        <v>44</v>
      </c>
      <c r="AS54" s="188">
        <v>41</v>
      </c>
      <c r="AT54" s="188">
        <v>2</v>
      </c>
      <c r="AU54" s="188">
        <v>0</v>
      </c>
      <c r="AV54" s="188">
        <v>1</v>
      </c>
      <c r="AW54" s="188">
        <v>0</v>
      </c>
      <c r="AX54" s="188">
        <v>0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0</v>
      </c>
      <c r="BQ54" s="188">
        <v>0</v>
      </c>
      <c r="BR54" s="188">
        <v>0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201" t="s">
        <v>22</v>
      </c>
      <c r="B55" s="202"/>
      <c r="C55" s="202"/>
      <c r="D55" s="188">
        <f aca="true" t="shared" si="45" ref="D55:AI55">SUM(D7:D54)</f>
        <v>67012</v>
      </c>
      <c r="E55" s="188">
        <f t="shared" si="45"/>
        <v>24016</v>
      </c>
      <c r="F55" s="188">
        <f t="shared" si="45"/>
        <v>11223</v>
      </c>
      <c r="G55" s="188">
        <f t="shared" si="45"/>
        <v>6357</v>
      </c>
      <c r="H55" s="188">
        <f t="shared" si="45"/>
        <v>945</v>
      </c>
      <c r="I55" s="188">
        <f t="shared" si="45"/>
        <v>9104</v>
      </c>
      <c r="J55" s="188">
        <f t="shared" si="45"/>
        <v>2142</v>
      </c>
      <c r="K55" s="188">
        <f t="shared" si="45"/>
        <v>13225</v>
      </c>
      <c r="L55" s="188">
        <f t="shared" si="45"/>
        <v>19077</v>
      </c>
      <c r="M55" s="188">
        <f t="shared" si="45"/>
        <v>16326</v>
      </c>
      <c r="N55" s="188">
        <f t="shared" si="45"/>
        <v>294</v>
      </c>
      <c r="O55" s="188">
        <f t="shared" si="45"/>
        <v>462</v>
      </c>
      <c r="P55" s="188">
        <f t="shared" si="45"/>
        <v>45</v>
      </c>
      <c r="Q55" s="188">
        <f t="shared" si="45"/>
        <v>444</v>
      </c>
      <c r="R55" s="188">
        <f t="shared" si="45"/>
        <v>1366</v>
      </c>
      <c r="S55" s="188">
        <f t="shared" si="45"/>
        <v>140</v>
      </c>
      <c r="T55" s="188">
        <f t="shared" si="45"/>
        <v>47453</v>
      </c>
      <c r="U55" s="188">
        <f t="shared" si="45"/>
        <v>7266</v>
      </c>
      <c r="V55" s="188">
        <f t="shared" si="45"/>
        <v>10905</v>
      </c>
      <c r="W55" s="188">
        <f t="shared" si="45"/>
        <v>5876</v>
      </c>
      <c r="X55" s="188">
        <f t="shared" si="45"/>
        <v>900</v>
      </c>
      <c r="Y55" s="188">
        <f t="shared" si="45"/>
        <v>8660</v>
      </c>
      <c r="Z55" s="188">
        <f t="shared" si="45"/>
        <v>761</v>
      </c>
      <c r="AA55" s="188">
        <f t="shared" si="45"/>
        <v>13085</v>
      </c>
      <c r="AB55" s="188">
        <f t="shared" si="45"/>
        <v>3495</v>
      </c>
      <c r="AC55" s="188">
        <f t="shared" si="45"/>
        <v>11</v>
      </c>
      <c r="AD55" s="188">
        <f t="shared" si="45"/>
        <v>881</v>
      </c>
      <c r="AE55" s="188">
        <f t="shared" si="45"/>
        <v>0</v>
      </c>
      <c r="AF55" s="188">
        <f t="shared" si="45"/>
        <v>0</v>
      </c>
      <c r="AG55" s="188">
        <f t="shared" si="45"/>
        <v>0</v>
      </c>
      <c r="AH55" s="188">
        <f t="shared" si="45"/>
        <v>0</v>
      </c>
      <c r="AI55" s="188">
        <f t="shared" si="45"/>
        <v>2603</v>
      </c>
      <c r="AJ55" s="188">
        <f aca="true" t="shared" si="46" ref="AJ55:BO55">SUM(AJ7:AJ54)</f>
        <v>2588</v>
      </c>
      <c r="AK55" s="188">
        <f t="shared" si="46"/>
        <v>34</v>
      </c>
      <c r="AL55" s="188">
        <f t="shared" si="46"/>
        <v>2255</v>
      </c>
      <c r="AM55" s="188">
        <f t="shared" si="46"/>
        <v>36</v>
      </c>
      <c r="AN55" s="188">
        <f t="shared" si="46"/>
        <v>0</v>
      </c>
      <c r="AO55" s="188">
        <f t="shared" si="46"/>
        <v>134</v>
      </c>
      <c r="AP55" s="188">
        <f t="shared" si="46"/>
        <v>34</v>
      </c>
      <c r="AQ55" s="188">
        <f t="shared" si="46"/>
        <v>95</v>
      </c>
      <c r="AR55" s="188">
        <f t="shared" si="46"/>
        <v>31011</v>
      </c>
      <c r="AS55" s="188">
        <f t="shared" si="46"/>
        <v>6878</v>
      </c>
      <c r="AT55" s="188">
        <f t="shared" si="46"/>
        <v>7769</v>
      </c>
      <c r="AU55" s="188">
        <f t="shared" si="46"/>
        <v>5840</v>
      </c>
      <c r="AV55" s="188">
        <f t="shared" si="46"/>
        <v>883</v>
      </c>
      <c r="AW55" s="188">
        <f t="shared" si="46"/>
        <v>8406</v>
      </c>
      <c r="AX55" s="188">
        <f t="shared" si="46"/>
        <v>556</v>
      </c>
      <c r="AY55" s="188">
        <f t="shared" si="46"/>
        <v>679</v>
      </c>
      <c r="AZ55" s="188">
        <f t="shared" si="46"/>
        <v>267</v>
      </c>
      <c r="BA55" s="188">
        <f t="shared" si="46"/>
        <v>0</v>
      </c>
      <c r="BB55" s="188">
        <f t="shared" si="46"/>
        <v>0</v>
      </c>
      <c r="BC55" s="188">
        <f t="shared" si="46"/>
        <v>0</v>
      </c>
      <c r="BD55" s="188">
        <f t="shared" si="46"/>
        <v>0</v>
      </c>
      <c r="BE55" s="188">
        <f t="shared" si="46"/>
        <v>0</v>
      </c>
      <c r="BF55" s="188">
        <f t="shared" si="46"/>
        <v>0</v>
      </c>
      <c r="BG55" s="188">
        <f t="shared" si="46"/>
        <v>267</v>
      </c>
      <c r="BH55" s="188">
        <f t="shared" si="46"/>
        <v>10092</v>
      </c>
      <c r="BI55" s="188">
        <f t="shared" si="46"/>
        <v>343</v>
      </c>
      <c r="BJ55" s="188">
        <f t="shared" si="46"/>
        <v>0</v>
      </c>
      <c r="BK55" s="188">
        <f t="shared" si="46"/>
        <v>0</v>
      </c>
      <c r="BL55" s="188">
        <f t="shared" si="46"/>
        <v>17</v>
      </c>
      <c r="BM55" s="188">
        <f t="shared" si="46"/>
        <v>120</v>
      </c>
      <c r="BN55" s="188">
        <f t="shared" si="46"/>
        <v>171</v>
      </c>
      <c r="BO55" s="188">
        <f t="shared" si="46"/>
        <v>9441</v>
      </c>
      <c r="BP55" s="188">
        <f aca="true" t="shared" si="47" ref="BP55:BW55">SUM(BP7:BP54)</f>
        <v>482</v>
      </c>
      <c r="BQ55" s="188">
        <f t="shared" si="47"/>
        <v>424</v>
      </c>
      <c r="BR55" s="188">
        <f t="shared" si="47"/>
        <v>24</v>
      </c>
      <c r="BS55" s="188">
        <f t="shared" si="47"/>
        <v>19</v>
      </c>
      <c r="BT55" s="188">
        <f t="shared" si="47"/>
        <v>0</v>
      </c>
      <c r="BU55" s="188">
        <f t="shared" si="47"/>
        <v>0</v>
      </c>
      <c r="BV55" s="188">
        <f t="shared" si="47"/>
        <v>15</v>
      </c>
      <c r="BW55" s="188">
        <f t="shared" si="47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230</v>
      </c>
      <c r="B1" s="254"/>
      <c r="C1" s="183" t="s">
        <v>159</v>
      </c>
    </row>
    <row r="2" spans="6:13" s="47" customFormat="1" ht="15" customHeight="1">
      <c r="F2" s="279" t="s">
        <v>160</v>
      </c>
      <c r="G2" s="280"/>
      <c r="H2" s="280"/>
      <c r="I2" s="280"/>
      <c r="J2" s="277" t="s">
        <v>161</v>
      </c>
      <c r="K2" s="274" t="s">
        <v>162</v>
      </c>
      <c r="L2" s="275"/>
      <c r="M2" s="276"/>
    </row>
    <row r="3" spans="1:13" s="47" customFormat="1" ht="15" customHeight="1" thickBot="1">
      <c r="A3" s="260" t="s">
        <v>163</v>
      </c>
      <c r="B3" s="261"/>
      <c r="C3" s="258"/>
      <c r="D3" s="49">
        <f>SUMIF('ごみ処理概要'!$A$7:$C$55,'ごみ集計結果'!$A$1,'ごみ処理概要'!$E$7:$E$55)</f>
        <v>809336</v>
      </c>
      <c r="F3" s="281"/>
      <c r="G3" s="282"/>
      <c r="H3" s="282"/>
      <c r="I3" s="282"/>
      <c r="J3" s="278"/>
      <c r="K3" s="50" t="s">
        <v>164</v>
      </c>
      <c r="L3" s="51" t="s">
        <v>165</v>
      </c>
      <c r="M3" s="52" t="s">
        <v>166</v>
      </c>
    </row>
    <row r="4" spans="1:13" s="47" customFormat="1" ht="15" customHeight="1" thickBot="1">
      <c r="A4" s="260" t="s">
        <v>167</v>
      </c>
      <c r="B4" s="261"/>
      <c r="C4" s="258"/>
      <c r="D4" s="49">
        <f>D5-D3</f>
        <v>1167</v>
      </c>
      <c r="F4" s="271" t="s">
        <v>168</v>
      </c>
      <c r="G4" s="268" t="s">
        <v>171</v>
      </c>
      <c r="H4" s="53" t="s">
        <v>169</v>
      </c>
      <c r="J4" s="162">
        <f>SUMIF('ごみ処理量内訳'!$A$7:$C$55,'ごみ集計結果'!$A$1,'ごみ処理量内訳'!$E$7:$E$55)</f>
        <v>221520</v>
      </c>
      <c r="K4" s="54" t="s">
        <v>274</v>
      </c>
      <c r="L4" s="55" t="s">
        <v>274</v>
      </c>
      <c r="M4" s="56" t="s">
        <v>274</v>
      </c>
    </row>
    <row r="5" spans="1:13" s="47" customFormat="1" ht="15" customHeight="1">
      <c r="A5" s="262" t="s">
        <v>170</v>
      </c>
      <c r="B5" s="263"/>
      <c r="C5" s="264"/>
      <c r="D5" s="49">
        <f>SUMIF('ごみ処理概要'!$A$7:$C$55,'ごみ集計結果'!$A$1,'ごみ処理概要'!$D$7:$D$55)</f>
        <v>810503</v>
      </c>
      <c r="F5" s="272"/>
      <c r="G5" s="269"/>
      <c r="H5" s="283" t="s">
        <v>172</v>
      </c>
      <c r="I5" s="57" t="s">
        <v>173</v>
      </c>
      <c r="J5" s="58">
        <f>SUMIF('ごみ処理量内訳'!$A$7:$C$55,'ごみ集計結果'!$A$1,'ごみ処理量内訳'!$W$7:$W$55)</f>
        <v>6720</v>
      </c>
      <c r="K5" s="59" t="s">
        <v>275</v>
      </c>
      <c r="L5" s="60" t="s">
        <v>275</v>
      </c>
      <c r="M5" s="61" t="s">
        <v>275</v>
      </c>
    </row>
    <row r="6" spans="4:13" s="47" customFormat="1" ht="15" customHeight="1">
      <c r="D6" s="62"/>
      <c r="F6" s="272"/>
      <c r="G6" s="269"/>
      <c r="H6" s="284"/>
      <c r="I6" s="63" t="s">
        <v>174</v>
      </c>
      <c r="J6" s="64">
        <f>SUMIF('ごみ処理量内訳'!$A$7:$C$55,'ごみ集計結果'!$A$1,'ごみ処理量内訳'!$X$7:$X$55)</f>
        <v>708</v>
      </c>
      <c r="K6" s="48" t="s">
        <v>284</v>
      </c>
      <c r="L6" s="65" t="s">
        <v>284</v>
      </c>
      <c r="M6" s="66" t="s">
        <v>284</v>
      </c>
    </row>
    <row r="7" spans="1:13" s="47" customFormat="1" ht="15" customHeight="1">
      <c r="A7" s="255" t="s">
        <v>175</v>
      </c>
      <c r="B7" s="265" t="s">
        <v>315</v>
      </c>
      <c r="C7" s="67" t="s">
        <v>176</v>
      </c>
      <c r="D7" s="49">
        <f>SUMIF('ごみ搬入量内訳'!$A$7:$C$55,'ごみ集計結果'!$A$1,'ごみ搬入量内訳'!$I$7:$I$55)</f>
        <v>16188</v>
      </c>
      <c r="F7" s="272"/>
      <c r="G7" s="269"/>
      <c r="H7" s="284"/>
      <c r="I7" s="63" t="s">
        <v>177</v>
      </c>
      <c r="J7" s="64">
        <f>SUMIF('ごみ処理量内訳'!$A$7:$C$55,'ごみ集計結果'!$A$1,'ごみ処理量内訳'!$Y$7:$Y$55)</f>
        <v>17</v>
      </c>
      <c r="K7" s="48" t="s">
        <v>276</v>
      </c>
      <c r="L7" s="65" t="s">
        <v>276</v>
      </c>
      <c r="M7" s="66" t="s">
        <v>276</v>
      </c>
    </row>
    <row r="8" spans="1:13" s="47" customFormat="1" ht="15" customHeight="1">
      <c r="A8" s="256"/>
      <c r="B8" s="266"/>
      <c r="C8" s="67" t="s">
        <v>178</v>
      </c>
      <c r="D8" s="49">
        <f>SUMIF('ごみ搬入量内訳'!$A$7:$C$55,'ごみ集計結果'!$A$1,'ごみ搬入量内訳'!$M$7:$M$55)</f>
        <v>187688</v>
      </c>
      <c r="F8" s="272"/>
      <c r="G8" s="269"/>
      <c r="H8" s="284"/>
      <c r="I8" s="63" t="s">
        <v>179</v>
      </c>
      <c r="J8" s="64">
        <f>SUMIF('ごみ処理量内訳'!$A$7:$C$55,'ごみ集計結果'!$A$1,'ごみ処理量内訳'!$Z$7:$Z$55)</f>
        <v>0</v>
      </c>
      <c r="K8" s="48" t="s">
        <v>277</v>
      </c>
      <c r="L8" s="65" t="s">
        <v>277</v>
      </c>
      <c r="M8" s="66" t="s">
        <v>277</v>
      </c>
    </row>
    <row r="9" spans="1:13" s="47" customFormat="1" ht="15" customHeight="1" thickBot="1">
      <c r="A9" s="256"/>
      <c r="B9" s="266"/>
      <c r="C9" s="67" t="s">
        <v>180</v>
      </c>
      <c r="D9" s="49">
        <f>SUMIF('ごみ搬入量内訳'!$A$7:$C$55,'ごみ集計結果'!$A$1,'ごみ搬入量内訳'!$Q$7:$Q$55)</f>
        <v>11410</v>
      </c>
      <c r="F9" s="272"/>
      <c r="G9" s="269"/>
      <c r="H9" s="285"/>
      <c r="I9" s="68" t="s">
        <v>181</v>
      </c>
      <c r="J9" s="69">
        <f>SUMIF('ごみ処理量内訳'!$A$7:$C$55,'ごみ集計結果'!$A$1,'ごみ処理量内訳'!$AA$7:$AA$55)</f>
        <v>0</v>
      </c>
      <c r="K9" s="70" t="s">
        <v>278</v>
      </c>
      <c r="L9" s="51" t="s">
        <v>278</v>
      </c>
      <c r="M9" s="52" t="s">
        <v>278</v>
      </c>
    </row>
    <row r="10" spans="1:13" s="47" customFormat="1" ht="15" customHeight="1" thickBot="1">
      <c r="A10" s="256"/>
      <c r="B10" s="266"/>
      <c r="C10" s="67" t="s">
        <v>182</v>
      </c>
      <c r="D10" s="49">
        <f>SUMIF('ごみ搬入量内訳'!$A$7:$C$55,'ごみ集計結果'!$A$1,'ごみ搬入量内訳'!$U$7:$U$55)</f>
        <v>47828</v>
      </c>
      <c r="F10" s="272"/>
      <c r="G10" s="270"/>
      <c r="H10" s="71" t="s">
        <v>183</v>
      </c>
      <c r="I10" s="72"/>
      <c r="J10" s="163">
        <f>SUM(J4:J9)</f>
        <v>228965</v>
      </c>
      <c r="K10" s="73" t="s">
        <v>284</v>
      </c>
      <c r="L10" s="164">
        <f>SUMIF('ごみ処理量内訳'!$A$7:$C$55,'ごみ集計結果'!$A$1,'ごみ処理量内訳'!$AD$7:$AD$55)</f>
        <v>21668</v>
      </c>
      <c r="M10" s="165">
        <f>SUMIF('資源化量内訳'!$A$7:$C$55,'ごみ集計結果'!$A$1,'資源化量内訳'!$AB$7:$AB$55)</f>
        <v>3495</v>
      </c>
    </row>
    <row r="11" spans="1:13" s="47" customFormat="1" ht="15" customHeight="1">
      <c r="A11" s="256"/>
      <c r="B11" s="266"/>
      <c r="C11" s="67" t="s">
        <v>184</v>
      </c>
      <c r="D11" s="49">
        <f>SUMIF('ごみ搬入量内訳'!$A$7:$C$55,'ごみ集計結果'!$A$1,'ごみ搬入量内訳'!$Y$7:$Y$55)</f>
        <v>704</v>
      </c>
      <c r="F11" s="272"/>
      <c r="G11" s="286" t="s">
        <v>185</v>
      </c>
      <c r="H11" s="151" t="s">
        <v>173</v>
      </c>
      <c r="I11" s="148"/>
      <c r="J11" s="74">
        <f>SUMIF('ごみ処理量内訳'!$A$7:$C$55,'ごみ集計結果'!$A$1,'ごみ処理量内訳'!$G$7:$G$55)</f>
        <v>11454</v>
      </c>
      <c r="K11" s="58">
        <f>SUMIF('ごみ処理量内訳'!$A$7:$C$55,'ごみ集計結果'!$A$1,'ごみ処理量内訳'!$W$7:$W$55)</f>
        <v>6720</v>
      </c>
      <c r="L11" s="75">
        <f>SUMIF('ごみ処理量内訳'!$A$7:$C$55,'ごみ集計結果'!$A$1,'ごみ処理量内訳'!$AF$7:$AF$55)</f>
        <v>1982</v>
      </c>
      <c r="M11" s="76">
        <f>SUMIF('資源化量内訳'!$A$7:$C$55,'ごみ集計結果'!$A$1,'資源化量内訳'!$AJ$7:$AJ$55)</f>
        <v>2588</v>
      </c>
    </row>
    <row r="12" spans="1:13" s="47" customFormat="1" ht="15" customHeight="1">
      <c r="A12" s="256"/>
      <c r="B12" s="266"/>
      <c r="C12" s="67" t="s">
        <v>186</v>
      </c>
      <c r="D12" s="49">
        <f>SUMIF('ごみ搬入量内訳'!$A$7:$C$55,'ごみ集計結果'!$A$1,'ごみ搬入量内訳'!$AC$7:$AC$55)</f>
        <v>8571</v>
      </c>
      <c r="F12" s="272"/>
      <c r="G12" s="287"/>
      <c r="H12" s="149" t="s">
        <v>174</v>
      </c>
      <c r="I12" s="149"/>
      <c r="J12" s="64">
        <f>SUMIF('ごみ処理量内訳'!$A$7:$C$55,'ごみ集計結果'!$A$1,'ごみ処理量内訳'!$H$7:$H$55)</f>
        <v>33885</v>
      </c>
      <c r="K12" s="64">
        <f>SUMIF('ごみ処理量内訳'!$A$7:$C$55,'ごみ集計結果'!$A$1,'ごみ処理量内訳'!$X$7:$X$55)</f>
        <v>708</v>
      </c>
      <c r="L12" s="49">
        <f>SUMIF('ごみ処理量内訳'!$A$7:$C$55,'ごみ集計結果'!$A$1,'ごみ処理量内訳'!$AG$7:$AG$55)</f>
        <v>1759</v>
      </c>
      <c r="M12" s="77">
        <f>SUMIF('資源化量内訳'!$A$7:$C$55,'ごみ集計結果'!$A$1,'資源化量内訳'!$AR$7:$AR$55)</f>
        <v>31011</v>
      </c>
    </row>
    <row r="13" spans="1:13" s="47" customFormat="1" ht="15" customHeight="1">
      <c r="A13" s="256"/>
      <c r="B13" s="267"/>
      <c r="C13" s="78" t="s">
        <v>183</v>
      </c>
      <c r="D13" s="49">
        <f>SUM(D7:D12)</f>
        <v>272389</v>
      </c>
      <c r="F13" s="272"/>
      <c r="G13" s="287"/>
      <c r="H13" s="149" t="s">
        <v>177</v>
      </c>
      <c r="I13" s="149"/>
      <c r="J13" s="64">
        <f>SUMIF('ごみ処理量内訳'!$A$7:$C$55,'ごみ集計結果'!$A$1,'ごみ処理量内訳'!$I$7:$I$55)</f>
        <v>289</v>
      </c>
      <c r="K13" s="64">
        <f>SUMIF('ごみ処理量内訳'!$A$7:$C$55,'ごみ集計結果'!$A$1,'ごみ処理量内訳'!$Y$7:$Y$55)</f>
        <v>17</v>
      </c>
      <c r="L13" s="49">
        <f>SUMIF('ごみ処理量内訳'!$A$7:$C$55,'ごみ集計結果'!$A$1,'ごみ処理量内訳'!$AH$7:$AH$55)</f>
        <v>0</v>
      </c>
      <c r="M13" s="77">
        <f>SUMIF('資源化量内訳'!$A$7:$C$55,'ごみ集計結果'!$A$1,'資源化量内訳'!$AZ$7:$AZ$55)</f>
        <v>267</v>
      </c>
    </row>
    <row r="14" spans="1:13" s="47" customFormat="1" ht="15" customHeight="1">
      <c r="A14" s="256"/>
      <c r="B14" s="259" t="s">
        <v>187</v>
      </c>
      <c r="C14" s="259"/>
      <c r="D14" s="49">
        <f>SUMIF('ごみ搬入量内訳'!$A$7:$C$55,'ごみ集計結果'!$A$1,'ごみ搬入量内訳'!$AG$7:$AG$55)</f>
        <v>38136</v>
      </c>
      <c r="F14" s="272"/>
      <c r="G14" s="287"/>
      <c r="H14" s="149" t="s">
        <v>179</v>
      </c>
      <c r="I14" s="149"/>
      <c r="J14" s="64">
        <f>SUMIF('ごみ処理量内訳'!$A$7:$C$55,'ごみ集計結果'!$A$1,'ごみ処理量内訳'!$J$7:$J$55)</f>
        <v>10716</v>
      </c>
      <c r="K14" s="64">
        <f>SUMIF('ごみ処理量内訳'!$A$7:$C$55,'ごみ集計結果'!$A$1,'ごみ処理量内訳'!$Z$7:$Z$55)</f>
        <v>0</v>
      </c>
      <c r="L14" s="49">
        <f>SUMIF('ごみ処理量内訳'!$A$7:$C$55,'ごみ集計結果'!$A$1,'ごみ処理量内訳'!$AI$7:$AI$55)</f>
        <v>53</v>
      </c>
      <c r="M14" s="77">
        <f>SUMIF('資源化量内訳'!$A$7:$C$55,'ごみ集計結果'!$A$1,'資源化量内訳'!$BH$7:$BH$55)</f>
        <v>10092</v>
      </c>
    </row>
    <row r="15" spans="1:13" s="47" customFormat="1" ht="15" customHeight="1" thickBot="1">
      <c r="A15" s="256"/>
      <c r="B15" s="259" t="s">
        <v>188</v>
      </c>
      <c r="C15" s="259"/>
      <c r="D15" s="49">
        <f>SUMIF('ごみ搬入量内訳'!$A$7:$C$55,'ごみ集計結果'!$A$1,'ごみ搬入量内訳'!$AH$7:$AH$55)</f>
        <v>2241</v>
      </c>
      <c r="F15" s="272"/>
      <c r="G15" s="287"/>
      <c r="H15" s="150" t="s">
        <v>181</v>
      </c>
      <c r="I15" s="150"/>
      <c r="J15" s="69">
        <f>SUMIF('ごみ処理量内訳'!$A$7:$C$55,'ごみ集計結果'!$A$1,'ごみ処理量内訳'!$K$7:$K$55)</f>
        <v>51</v>
      </c>
      <c r="K15" s="69">
        <f>SUMIF('ごみ処理量内訳'!$A$7:$C$55,'ごみ集計結果'!$A$1,'ごみ処理量内訳'!$AA$7:$AA$55)</f>
        <v>0</v>
      </c>
      <c r="L15" s="79">
        <f>SUMIF('ごみ処理量内訳'!$A$7:$C$55,'ごみ集計結果'!$A$1,'ごみ処理量内訳'!$AJ$7:$AJ$55)</f>
        <v>51</v>
      </c>
      <c r="M15" s="52" t="s">
        <v>278</v>
      </c>
    </row>
    <row r="16" spans="1:13" s="47" customFormat="1" ht="15" customHeight="1" thickBot="1">
      <c r="A16" s="257"/>
      <c r="B16" s="258" t="s">
        <v>214</v>
      </c>
      <c r="C16" s="259"/>
      <c r="D16" s="49">
        <f>SUM(D13:D15)</f>
        <v>312766</v>
      </c>
      <c r="F16" s="272"/>
      <c r="G16" s="270"/>
      <c r="H16" s="81" t="s">
        <v>183</v>
      </c>
      <c r="I16" s="80"/>
      <c r="J16" s="166">
        <f>SUM(J11:J15)</f>
        <v>56395</v>
      </c>
      <c r="K16" s="167">
        <f>SUM(K11:K15)</f>
        <v>7445</v>
      </c>
      <c r="L16" s="168">
        <f>SUM(L11:L15)</f>
        <v>3845</v>
      </c>
      <c r="M16" s="169">
        <f>SUM(M11:M15)</f>
        <v>43958</v>
      </c>
    </row>
    <row r="17" spans="4:13" s="47" customFormat="1" ht="15" customHeight="1" thickBot="1">
      <c r="D17" s="62"/>
      <c r="F17" s="273"/>
      <c r="G17" s="288" t="s">
        <v>321</v>
      </c>
      <c r="H17" s="289"/>
      <c r="I17" s="289"/>
      <c r="J17" s="162">
        <f>J4+J16</f>
        <v>277915</v>
      </c>
      <c r="K17" s="170">
        <f>K16</f>
        <v>7445</v>
      </c>
      <c r="L17" s="171">
        <f>L10+L16</f>
        <v>25513</v>
      </c>
      <c r="M17" s="172">
        <f>M10+M16</f>
        <v>47453</v>
      </c>
    </row>
    <row r="18" spans="1:13" s="47" customFormat="1" ht="15" customHeight="1">
      <c r="A18" s="259" t="s">
        <v>189</v>
      </c>
      <c r="B18" s="259"/>
      <c r="C18" s="259"/>
      <c r="D18" s="49">
        <f>SUMIF('ごみ搬入量内訳'!$A$7:$C$55,'ごみ集計結果'!$A$1,'ごみ搬入量内訳'!$E$7:$E$55)</f>
        <v>224559</v>
      </c>
      <c r="F18" s="251" t="s">
        <v>190</v>
      </c>
      <c r="G18" s="252"/>
      <c r="H18" s="252"/>
      <c r="I18" s="253"/>
      <c r="J18" s="74">
        <f>SUMIF('資源化量内訳'!$A$7:$C$55,'ごみ集計結果'!$A$1,'資源化量内訳'!$L$7:$L$55)</f>
        <v>19077</v>
      </c>
      <c r="K18" s="82" t="s">
        <v>274</v>
      </c>
      <c r="L18" s="83" t="s">
        <v>274</v>
      </c>
      <c r="M18" s="76">
        <f>J18</f>
        <v>19077</v>
      </c>
    </row>
    <row r="19" spans="1:13" s="47" customFormat="1" ht="15" customHeight="1" thickBot="1">
      <c r="A19" s="290" t="s">
        <v>191</v>
      </c>
      <c r="B19" s="259"/>
      <c r="C19" s="259"/>
      <c r="D19" s="49">
        <f>SUMIF('ごみ搬入量内訳'!$A$7:$C$55,'ごみ集計結果'!$A$1,'ごみ搬入量内訳'!$F$7:$F$55)</f>
        <v>85966</v>
      </c>
      <c r="F19" s="248" t="s">
        <v>192</v>
      </c>
      <c r="G19" s="249"/>
      <c r="H19" s="249"/>
      <c r="I19" s="250"/>
      <c r="J19" s="173">
        <f>SUMIF('ごみ処理量内訳'!$A$7:$C$55,'ごみ集計結果'!$A$1,'ごみ処理量内訳'!$AC$7:$AC$55)</f>
        <v>12230</v>
      </c>
      <c r="K19" s="84" t="s">
        <v>274</v>
      </c>
      <c r="L19" s="85">
        <f>J19</f>
        <v>12230</v>
      </c>
      <c r="M19" s="86" t="s">
        <v>274</v>
      </c>
    </row>
    <row r="20" spans="1:13" s="47" customFormat="1" ht="15" customHeight="1" thickBot="1">
      <c r="A20" s="290" t="s">
        <v>193</v>
      </c>
      <c r="B20" s="259"/>
      <c r="C20" s="259"/>
      <c r="D20" s="49">
        <f>D15</f>
        <v>2241</v>
      </c>
      <c r="F20" s="245" t="s">
        <v>214</v>
      </c>
      <c r="G20" s="246"/>
      <c r="H20" s="246"/>
      <c r="I20" s="247"/>
      <c r="J20" s="174">
        <f>J4+J11+J12+J13+J14+J15+J18+J19</f>
        <v>309222</v>
      </c>
      <c r="K20" s="175">
        <f>SUM(K17:K19)</f>
        <v>7445</v>
      </c>
      <c r="L20" s="176">
        <f>SUM(L17:L19)</f>
        <v>37743</v>
      </c>
      <c r="M20" s="177">
        <f>SUM(M17:M19)</f>
        <v>66530</v>
      </c>
    </row>
    <row r="21" spans="1:9" s="47" customFormat="1" ht="15" customHeight="1">
      <c r="A21" s="290" t="s">
        <v>198</v>
      </c>
      <c r="B21" s="259"/>
      <c r="C21" s="259"/>
      <c r="D21" s="49">
        <f>SUM(D18:D20)</f>
        <v>312766</v>
      </c>
      <c r="F21" s="181" t="s">
        <v>316</v>
      </c>
      <c r="G21" s="180"/>
      <c r="H21" s="180"/>
      <c r="I21" s="180"/>
    </row>
    <row r="22" spans="11:13" s="47" customFormat="1" ht="15" customHeight="1">
      <c r="K22" s="87"/>
      <c r="L22" s="88" t="s">
        <v>194</v>
      </c>
      <c r="M22" s="89" t="s">
        <v>195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収集ごみ（混合ごみ＋可燃ごみ＋不燃ごみ＋資源ごみ＋粗大ごみ＋その他）＝272,389t/年</v>
      </c>
      <c r="K23" s="89" t="s">
        <v>196</v>
      </c>
      <c r="L23" s="92">
        <f>SUMIF('資源化量内訳'!$A$7:$C$55,'ごみ集計結果'!$A$1,'資源化量内訳'!$M$7:M$55)+SUMIF('資源化量内訳'!$A$7:$C$55,'ごみ集計結果'!$A$1,'資源化量内訳'!$U$7:U$55)</f>
        <v>23592</v>
      </c>
      <c r="M23" s="49">
        <f>SUMIF('資源化量内訳'!$A$7:$C$55,'ごみ集計結果'!$A$1,'資源化量内訳'!BQ$7:BQ$55)</f>
        <v>424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計画収集量（収集ごみ＋直接搬入ごみ）＝310,525t/年</v>
      </c>
      <c r="K24" s="89" t="s">
        <v>197</v>
      </c>
      <c r="L24" s="92">
        <f>SUMIF('資源化量内訳'!$A$7:$C$55,'ごみ集計結果'!$A$1,'資源化量内訳'!$N$7:N$55)+SUMIF('資源化量内訳'!$A$7:$C$55,'ごみ集計結果'!$A$1,'資源化量内訳'!V$7:V$55)</f>
        <v>11199</v>
      </c>
      <c r="M24" s="49">
        <f>SUMIF('資源化量内訳'!$A$7:$C$55,'ごみ集計結果'!$A$1,'資源化量内訳'!BR$7:BR$55)</f>
        <v>24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ごみ総排出量（計画収集量＋自家処理量）＝312,766t/年</v>
      </c>
      <c r="K25" s="89" t="s">
        <v>279</v>
      </c>
      <c r="L25" s="92">
        <f>SUMIF('資源化量内訳'!$A$7:$C$55,'ごみ集計結果'!$A$1,'資源化量内訳'!O$7:O$55)+SUMIF('資源化量内訳'!$A$7:$C$55,'ごみ集計結果'!$A$1,'資源化量内訳'!W$7:W$55)</f>
        <v>6338</v>
      </c>
      <c r="M25" s="49">
        <f>SUMIF('資源化量内訳'!$A$7:$C$55,'ごみ集計結果'!$A$1,'資源化量内訳'!BS$7:BS$55)</f>
        <v>19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ごみ処理量（直接最終処分量＋直接焼却量＋焼却以外の中間処理量＋直接資源化量）＝309,222t/年</v>
      </c>
      <c r="K26" s="89" t="s">
        <v>280</v>
      </c>
      <c r="L26" s="92">
        <f>SUMIF('資源化量内訳'!$A$7:$C$55,'ごみ集計結果'!$A$1,'資源化量内訳'!P$7:P$55)+SUMIF('資源化量内訳'!$A$7:$C$55,'ごみ集計結果'!$A$1,'資源化量内訳'!X$7:X$55)</f>
        <v>945</v>
      </c>
      <c r="M26" s="49">
        <f>SUMIF('資源化量内訳'!$A$7:$C$55,'ごみ集計結果'!$A$1,'資源化量内訳'!BT$7:BT$55)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１人１日あたりごみ排出量（ごみ総排出量/総人口）＝1,057g/人日</v>
      </c>
      <c r="K27" s="89" t="s">
        <v>281</v>
      </c>
      <c r="L27" s="92">
        <f>SUMIF('資源化量内訳'!$A$7:$C$55,'ごみ集計結果'!$A$1,'資源化量内訳'!Q$7:Q$55)+SUMIF('資源化量内訳'!$A$7:$C$55,'ごみ集計結果'!$A$1,'資源化量内訳'!Y$7:Y$55)</f>
        <v>9104</v>
      </c>
      <c r="M27" s="49">
        <f>SUMIF('資源化量内訳'!$A$7:$C$55,'ごみ集計結果'!$A$1,'資源化量内訳'!BU$7:BU$55)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リサイクル率（[資源化量合計＋集団回収量]/[ごみ処理量＋集団回収量]）＝21.64％</v>
      </c>
      <c r="K28" s="89" t="s">
        <v>124</v>
      </c>
      <c r="L28" s="92">
        <f>SUMIF('資源化量内訳'!$A$7:$C$55,'ごみ集計結果'!$A$1,'資源化量内訳'!R$7:R$55)+SUMIF('資源化量内訳'!$A$7:$C$55,'ごみ集計結果'!$A$1,'資源化量内訳'!Z$7:Z$55)</f>
        <v>2127</v>
      </c>
      <c r="M28" s="49">
        <f>SUMIF('資源化量内訳'!$A$7:$C$55,'ごみ集計結果'!$A$1,'資源化量内訳'!BV$7:BV$55)</f>
        <v>15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中間処理による減量化量（施設処理量-施設処理後資源化量-施設処理後残渣処分量）＝204,949t/年</v>
      </c>
      <c r="K29" s="89" t="s">
        <v>184</v>
      </c>
      <c r="L29" s="92">
        <f>SUMIF('資源化量内訳'!$A$7:$C$55,'ごみ集計結果'!$A$1,'資源化量内訳'!S$7:S$55)+SUMIF('資源化量内訳'!$A$7:$C$55,'ごみ集計結果'!$A$1,'資源化量内訳'!AA$7:AA$55)</f>
        <v>13225</v>
      </c>
      <c r="M29" s="49">
        <f>SUMIF('資源化量内訳'!$A$7:$C$55,'ごみ集計結果'!$A$1,'資源化量内訳'!BW$7:BW$55)</f>
        <v>0</v>
      </c>
    </row>
    <row r="30" spans="11:13" ht="15" customHeight="1">
      <c r="K30" s="89" t="s">
        <v>214</v>
      </c>
      <c r="L30" s="178">
        <f>SUM(L23:L29)</f>
        <v>66530</v>
      </c>
      <c r="M30" s="179">
        <f>SUM(M23:M29)</f>
        <v>482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高知県のごみ処理フローシート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231</v>
      </c>
      <c r="B2" s="295"/>
      <c r="C2" s="295"/>
      <c r="D2" s="295"/>
      <c r="E2" s="101"/>
      <c r="F2" s="102" t="s">
        <v>285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286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134</v>
      </c>
      <c r="G3" s="112">
        <f>'ごみ集計結果'!J19</f>
        <v>12230</v>
      </c>
      <c r="H3" s="101"/>
      <c r="I3" s="104"/>
      <c r="J3" s="105"/>
      <c r="K3" s="101"/>
      <c r="L3" s="101"/>
      <c r="M3" s="105"/>
      <c r="N3" s="105"/>
      <c r="O3" s="101"/>
      <c r="P3" s="111" t="s">
        <v>144</v>
      </c>
      <c r="Q3" s="112">
        <f>G3+N5+Q9</f>
        <v>37743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287</v>
      </c>
      <c r="G5" s="107"/>
      <c r="H5" s="101"/>
      <c r="I5" s="115" t="s">
        <v>288</v>
      </c>
      <c r="J5" s="107"/>
      <c r="K5" s="101"/>
      <c r="L5" s="116" t="s">
        <v>289</v>
      </c>
      <c r="M5" s="153" t="s">
        <v>146</v>
      </c>
      <c r="N5" s="117">
        <f>'ごみ集計結果'!L10</f>
        <v>21668</v>
      </c>
      <c r="O5" s="101"/>
      <c r="P5" s="101"/>
      <c r="Q5" s="101"/>
    </row>
    <row r="6" spans="1:17" s="108" customFormat="1" ht="21.75" customHeight="1" thickBot="1">
      <c r="A6" s="114"/>
      <c r="B6" s="292" t="s">
        <v>290</v>
      </c>
      <c r="C6" s="292"/>
      <c r="D6" s="292"/>
      <c r="E6" s="101"/>
      <c r="F6" s="111" t="s">
        <v>135</v>
      </c>
      <c r="G6" s="112">
        <f>'ごみ集計結果'!J4</f>
        <v>221520</v>
      </c>
      <c r="H6" s="101"/>
      <c r="I6" s="111" t="s">
        <v>138</v>
      </c>
      <c r="J6" s="112">
        <f>G6+N8</f>
        <v>228965</v>
      </c>
      <c r="K6" s="101"/>
      <c r="L6" s="118" t="s">
        <v>291</v>
      </c>
      <c r="M6" s="155" t="s">
        <v>147</v>
      </c>
      <c r="N6" s="119">
        <f>'ごみ集計結果'!M10</f>
        <v>3495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292</v>
      </c>
      <c r="C8" s="121" t="s">
        <v>130</v>
      </c>
      <c r="D8" s="122">
        <f>'ごみ集計結果'!D7</f>
        <v>16188</v>
      </c>
      <c r="E8" s="101"/>
      <c r="F8" s="101"/>
      <c r="G8" s="114"/>
      <c r="H8" s="101"/>
      <c r="I8" s="123"/>
      <c r="L8" s="124" t="s">
        <v>293</v>
      </c>
      <c r="M8" s="127" t="s">
        <v>137</v>
      </c>
      <c r="N8" s="122">
        <f>N10+N14+N18+N22+N26</f>
        <v>7445</v>
      </c>
      <c r="O8" s="101"/>
      <c r="P8" s="106" t="s">
        <v>294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145</v>
      </c>
      <c r="Q9" s="112">
        <f>N11+N15+N19+N23+N27</f>
        <v>3845</v>
      </c>
    </row>
    <row r="10" spans="1:17" s="108" customFormat="1" ht="21.75" customHeight="1" thickBot="1">
      <c r="A10" s="114"/>
      <c r="B10" s="120" t="s">
        <v>295</v>
      </c>
      <c r="C10" s="152" t="s">
        <v>125</v>
      </c>
      <c r="D10" s="122">
        <f>'ごみ集計結果'!D8</f>
        <v>187688</v>
      </c>
      <c r="E10" s="101"/>
      <c r="F10" s="101"/>
      <c r="G10" s="114"/>
      <c r="H10" s="101"/>
      <c r="I10" s="115" t="s">
        <v>296</v>
      </c>
      <c r="J10" s="107"/>
      <c r="K10" s="101"/>
      <c r="L10" s="116" t="s">
        <v>293</v>
      </c>
      <c r="M10" s="153" t="s">
        <v>148</v>
      </c>
      <c r="N10" s="117">
        <f>'ごみ集計結果'!K11</f>
        <v>6720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139</v>
      </c>
      <c r="J11" s="112">
        <f>'ごみ集計結果'!J11</f>
        <v>11454</v>
      </c>
      <c r="K11" s="101"/>
      <c r="L11" s="128" t="s">
        <v>294</v>
      </c>
      <c r="M11" s="157" t="s">
        <v>149</v>
      </c>
      <c r="N11" s="129">
        <f>'ごみ集計結果'!L11</f>
        <v>1982</v>
      </c>
      <c r="O11" s="101"/>
      <c r="P11" s="101"/>
      <c r="Q11" s="101"/>
    </row>
    <row r="12" spans="1:17" s="108" customFormat="1" ht="21.75" customHeight="1" thickBot="1">
      <c r="A12" s="114"/>
      <c r="B12" s="120" t="s">
        <v>297</v>
      </c>
      <c r="C12" s="152" t="s">
        <v>126</v>
      </c>
      <c r="D12" s="122">
        <f>'ごみ集計結果'!D9</f>
        <v>11410</v>
      </c>
      <c r="E12" s="101"/>
      <c r="F12" s="101"/>
      <c r="G12" s="114"/>
      <c r="H12" s="101"/>
      <c r="I12" s="104"/>
      <c r="J12" s="114"/>
      <c r="K12" s="101"/>
      <c r="L12" s="130" t="s">
        <v>291</v>
      </c>
      <c r="M12" s="156" t="s">
        <v>150</v>
      </c>
      <c r="N12" s="112">
        <f>'ごみ集計結果'!M11</f>
        <v>2588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298</v>
      </c>
      <c r="C14" s="152" t="s">
        <v>127</v>
      </c>
      <c r="D14" s="122">
        <f>'ごみ集計結果'!D10</f>
        <v>47828</v>
      </c>
      <c r="E14" s="101"/>
      <c r="F14" s="101"/>
      <c r="G14" s="114"/>
      <c r="H14" s="101"/>
      <c r="I14" s="102" t="s">
        <v>299</v>
      </c>
      <c r="J14" s="107"/>
      <c r="K14" s="101"/>
      <c r="L14" s="116" t="s">
        <v>293</v>
      </c>
      <c r="M14" s="153" t="s">
        <v>151</v>
      </c>
      <c r="N14" s="117">
        <f>'ごみ集計結果'!K12</f>
        <v>708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140</v>
      </c>
      <c r="J15" s="112">
        <f>'ごみ集計結果'!J12</f>
        <v>33885</v>
      </c>
      <c r="K15" s="101"/>
      <c r="L15" s="128" t="s">
        <v>294</v>
      </c>
      <c r="M15" s="157" t="s">
        <v>152</v>
      </c>
      <c r="N15" s="129">
        <f>'ごみ集計結果'!L12</f>
        <v>1759</v>
      </c>
      <c r="O15" s="101"/>
    </row>
    <row r="16" spans="1:15" s="108" customFormat="1" ht="21.75" customHeight="1" thickBot="1">
      <c r="A16" s="114"/>
      <c r="B16" s="136" t="s">
        <v>300</v>
      </c>
      <c r="C16" s="152" t="s">
        <v>128</v>
      </c>
      <c r="D16" s="122">
        <f>'ごみ集計結果'!D11</f>
        <v>704</v>
      </c>
      <c r="E16" s="101"/>
      <c r="H16" s="101"/>
      <c r="I16" s="104"/>
      <c r="J16" s="114"/>
      <c r="K16" s="101"/>
      <c r="L16" s="130" t="s">
        <v>291</v>
      </c>
      <c r="M16" s="156" t="s">
        <v>153</v>
      </c>
      <c r="N16" s="112">
        <f>'ごみ集計結果'!M12</f>
        <v>31011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301</v>
      </c>
      <c r="C18" s="152" t="s">
        <v>129</v>
      </c>
      <c r="D18" s="122">
        <f>'ごみ集計結果'!D12</f>
        <v>8571</v>
      </c>
      <c r="E18" s="101"/>
      <c r="F18" s="115" t="s">
        <v>302</v>
      </c>
      <c r="G18" s="103"/>
      <c r="H18" s="101"/>
      <c r="I18" s="115" t="s">
        <v>303</v>
      </c>
      <c r="J18" s="107"/>
      <c r="K18" s="101"/>
      <c r="L18" s="116" t="s">
        <v>293</v>
      </c>
      <c r="M18" s="153" t="s">
        <v>154</v>
      </c>
      <c r="N18" s="117">
        <f>'ごみ集計結果'!K13</f>
        <v>17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56395</v>
      </c>
      <c r="H19" s="101"/>
      <c r="I19" s="111" t="s">
        <v>141</v>
      </c>
      <c r="J19" s="112">
        <f>'ごみ集計結果'!J13</f>
        <v>289</v>
      </c>
      <c r="K19" s="101"/>
      <c r="L19" s="128" t="s">
        <v>294</v>
      </c>
      <c r="M19" s="157" t="s">
        <v>155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304</v>
      </c>
      <c r="C20" s="152" t="s">
        <v>131</v>
      </c>
      <c r="D20" s="122">
        <f>'ごみ集計結果'!D14</f>
        <v>38136</v>
      </c>
      <c r="E20" s="101"/>
      <c r="F20" s="101"/>
      <c r="G20" s="114"/>
      <c r="H20" s="101"/>
      <c r="I20" s="104"/>
      <c r="J20" s="114"/>
      <c r="K20" s="101"/>
      <c r="L20" s="130" t="s">
        <v>291</v>
      </c>
      <c r="M20" s="156" t="s">
        <v>156</v>
      </c>
      <c r="N20" s="112">
        <f>'ごみ集計結果'!M13</f>
        <v>267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305</v>
      </c>
      <c r="C22" s="127" t="s">
        <v>132</v>
      </c>
      <c r="D22" s="122">
        <f>'ごみ集計結果'!D15</f>
        <v>2241</v>
      </c>
      <c r="E22" s="101"/>
      <c r="F22" s="101"/>
      <c r="G22" s="114"/>
      <c r="H22" s="101"/>
      <c r="I22" s="115" t="s">
        <v>306</v>
      </c>
      <c r="J22" s="107"/>
      <c r="K22" s="101"/>
      <c r="L22" s="116" t="s">
        <v>293</v>
      </c>
      <c r="M22" s="153" t="s">
        <v>157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142</v>
      </c>
      <c r="J23" s="112">
        <f>'ごみ集計結果'!J14</f>
        <v>10716</v>
      </c>
      <c r="K23" s="101"/>
      <c r="L23" s="128" t="s">
        <v>294</v>
      </c>
      <c r="M23" s="157" t="s">
        <v>158</v>
      </c>
      <c r="N23" s="129">
        <f>'ごみ集計結果'!L14</f>
        <v>53</v>
      </c>
      <c r="O23" s="101"/>
      <c r="Q23" s="101"/>
    </row>
    <row r="24" spans="1:16" s="108" customFormat="1" ht="21.75" customHeight="1" thickBot="1">
      <c r="A24" s="114"/>
      <c r="B24" s="140" t="s">
        <v>307</v>
      </c>
      <c r="C24" s="127" t="s">
        <v>133</v>
      </c>
      <c r="D24" s="122">
        <f>'ごみ集計結果'!M30</f>
        <v>482</v>
      </c>
      <c r="E24" s="101"/>
      <c r="F24" s="101"/>
      <c r="G24" s="114"/>
      <c r="H24" s="101"/>
      <c r="I24" s="104"/>
      <c r="J24" s="105"/>
      <c r="K24" s="101"/>
      <c r="L24" s="130" t="s">
        <v>291</v>
      </c>
      <c r="M24" s="156" t="s">
        <v>309</v>
      </c>
      <c r="N24" s="112">
        <f>'ごみ集計結果'!M14</f>
        <v>10092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308</v>
      </c>
      <c r="J26" s="107"/>
      <c r="K26" s="101"/>
      <c r="L26" s="142" t="s">
        <v>293</v>
      </c>
      <c r="M26" s="154" t="s">
        <v>310</v>
      </c>
      <c r="N26" s="117">
        <f>'ごみ集計結果'!K15</f>
        <v>0</v>
      </c>
      <c r="O26" s="141"/>
      <c r="P26" s="101" t="s">
        <v>118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143</v>
      </c>
      <c r="J27" s="112">
        <f>'ごみ集計結果'!J15</f>
        <v>51</v>
      </c>
      <c r="K27" s="101"/>
      <c r="L27" s="130" t="s">
        <v>294</v>
      </c>
      <c r="M27" s="156" t="s">
        <v>311</v>
      </c>
      <c r="N27" s="119">
        <f>'ごみ集計結果'!L15</f>
        <v>51</v>
      </c>
      <c r="O27" s="101"/>
      <c r="P27" s="293">
        <f>N12+N16+N20+N24+N6</f>
        <v>47453</v>
      </c>
      <c r="Q27" s="293"/>
    </row>
    <row r="28" spans="1:17" s="108" customFormat="1" ht="21.75" customHeight="1" thickBot="1">
      <c r="A28" s="101"/>
      <c r="B28" s="158" t="s">
        <v>120</v>
      </c>
      <c r="C28" s="143" t="s">
        <v>312</v>
      </c>
      <c r="D28" s="144">
        <f>'ごみ集計結果'!D3</f>
        <v>809336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121</v>
      </c>
      <c r="C29" s="160" t="s">
        <v>313</v>
      </c>
      <c r="D29" s="146">
        <f>'ごみ集計結果'!D4</f>
        <v>1167</v>
      </c>
      <c r="E29" s="101"/>
      <c r="F29" s="115" t="s">
        <v>122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123</v>
      </c>
      <c r="Q29" s="125"/>
    </row>
    <row r="30" spans="1:17" s="108" customFormat="1" ht="21.75" customHeight="1" thickBot="1">
      <c r="A30" s="101"/>
      <c r="B30" s="159" t="s">
        <v>119</v>
      </c>
      <c r="C30" s="161" t="s">
        <v>314</v>
      </c>
      <c r="D30" s="147">
        <f>'ごみ集計結果'!D5</f>
        <v>810503</v>
      </c>
      <c r="E30" s="101"/>
      <c r="F30" s="111" t="s">
        <v>136</v>
      </c>
      <c r="G30" s="112">
        <f>'ごみ集計結果'!J18</f>
        <v>19077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66530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2006-06-30T04:34:56Z</dcterms:modified>
  <cp:category/>
  <cp:version/>
  <cp:contentType/>
  <cp:contentStatus/>
</cp:coreProperties>
</file>