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'ごみ処理概要'!$A$2:$AQ$34</definedName>
    <definedName name="_xlnm.Print_Area" localSheetId="2">'ごみ処理量内訳'!$A$2:$AJ$34</definedName>
    <definedName name="_xlnm.Print_Area" localSheetId="1">'ごみ搬入量内訳'!$A$2:$AH$34</definedName>
    <definedName name="_xlnm.Print_Area" localSheetId="3">'資源化量内訳'!$A$2:$BW$34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<sst xmlns="http://schemas.openxmlformats.org/spreadsheetml/2006/main" count="925" uniqueCount="284">
  <si>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</si>
  <si>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</si>
  <si>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</si>
  <si>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</si>
  <si>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</si>
  <si>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</si>
  <si>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</si>
  <si>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</si>
  <si>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</si>
  <si>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</si>
  <si>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</si>
  <si>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</si>
  <si>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</si>
  <si>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</si>
  <si>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</si>
  <si>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</si>
  <si>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</si>
  <si>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</si>
  <si>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</si>
  <si>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</si>
  <si>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</si>
  <si>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</si>
  <si>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</si>
  <si>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</si>
  <si>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</si>
  <si>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</si>
  <si>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</si>
  <si>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</si>
  <si>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38488</t>
  </si>
  <si>
    <t>鬼北町</t>
  </si>
  <si>
    <t>38506</t>
  </si>
  <si>
    <t>愛南町</t>
  </si>
  <si>
    <t>愛媛県合計</t>
  </si>
  <si>
    <t>高速堆肥化
施設</t>
  </si>
  <si>
    <t>ごみ燃料化
施設</t>
  </si>
  <si>
    <t>その他の
施設</t>
  </si>
  <si>
    <t>（ｔ）</t>
  </si>
  <si>
    <t>（％）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</si>
  <si>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</si>
  <si>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</si>
  <si>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</si>
  <si>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</si>
  <si>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</si>
  <si>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</si>
  <si>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</si>
  <si>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</si>
  <si>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</si>
  <si>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</si>
  <si>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</si>
  <si>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</si>
  <si>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</si>
  <si>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</si>
  <si>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</si>
  <si>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</si>
  <si>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</si>
  <si>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38481</t>
  </si>
  <si>
    <t>38482</t>
  </si>
  <si>
    <t>三間町</t>
  </si>
  <si>
    <t>38484</t>
  </si>
  <si>
    <t>松野町</t>
  </si>
  <si>
    <t>38486</t>
  </si>
  <si>
    <t>津島町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</si>
  <si>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</si>
  <si>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</si>
  <si>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</si>
  <si>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</si>
  <si>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</si>
  <si>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</si>
  <si>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</si>
  <si>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</si>
  <si>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</si>
  <si>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</si>
  <si>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</si>
  <si>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</si>
  <si>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</si>
  <si>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</si>
  <si>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</si>
  <si>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</si>
  <si>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</si>
  <si>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</si>
  <si>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</si>
  <si>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</si>
  <si>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</si>
  <si>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</si>
  <si>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</si>
  <si>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</si>
  <si>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</si>
  <si>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</si>
  <si>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</si>
  <si>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</si>
  <si>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</si>
  <si>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</si>
  <si>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</si>
  <si>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</si>
  <si>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</si>
  <si>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</si>
  <si>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</si>
  <si>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</si>
  <si>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</si>
  <si>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</si>
  <si>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</si>
  <si>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</si>
  <si>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</si>
  <si>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</si>
  <si>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</si>
  <si>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</si>
  <si>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</si>
  <si>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</si>
  <si>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</si>
  <si>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</si>
  <si>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</si>
  <si>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</si>
  <si>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</si>
  <si>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</si>
  <si>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</si>
  <si>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</si>
  <si>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</si>
  <si>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</si>
  <si>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</si>
  <si>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</si>
  <si>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</si>
  <si>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</si>
  <si>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</si>
  <si>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</si>
  <si>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</si>
  <si>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</si>
  <si>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</si>
  <si>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</si>
  <si>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</si>
  <si>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</si>
  <si>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</si>
  <si>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</si>
  <si>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</si>
  <si>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</si>
  <si>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</si>
  <si>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</si>
  <si>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</si>
  <si>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</si>
  <si>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</si>
  <si>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</si>
  <si>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</si>
  <si>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</si>
  <si>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</si>
  <si>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</si>
  <si>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</si>
  <si>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</si>
  <si>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</si>
  <si>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</si>
  <si>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</si>
  <si>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</si>
  <si>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</si>
  <si>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</si>
  <si>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</si>
  <si>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</si>
  <si>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</si>
  <si>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</si>
  <si>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</si>
  <si>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</si>
  <si>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</si>
  <si>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</si>
  <si>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</si>
  <si>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</si>
  <si>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</si>
  <si>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</si>
  <si>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</si>
  <si>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</si>
  <si>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</si>
  <si>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</si>
  <si>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</si>
  <si>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</si>
  <si>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</si>
  <si>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</si>
  <si>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</si>
  <si>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愛媛県</t>
  </si>
  <si>
    <t>（平成16年度実績）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</si>
  <si>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</si>
  <si>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</si>
  <si>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</si>
  <si>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</si>
  <si>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</si>
  <si>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</si>
  <si>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</si>
  <si>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</si>
  <si>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</si>
  <si>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</si>
  <si>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</si>
  <si>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</si>
  <si>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</si>
  <si>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</si>
  <si>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</si>
  <si>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</si>
  <si>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</si>
  <si>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</si>
  <si>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</si>
  <si>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</si>
  <si>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</si>
  <si>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</si>
  <si>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</si>
  <si>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</si>
  <si>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</si>
  <si>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</si>
  <si>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</si>
  <si>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</si>
  <si>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</si>
  <si>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</si>
  <si>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</si>
  <si>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</si>
  <si>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</si>
  <si>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</si>
  <si>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</si>
  <si>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</si>
  <si>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</si>
  <si>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</si>
  <si>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</si>
  <si>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</si>
  <si>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</si>
  <si>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</si>
  <si>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</si>
  <si>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</si>
  <si>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</si>
  <si>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</si>
  <si>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</si>
  <si>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</si>
  <si>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</si>
  <si>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</si>
  <si>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</si>
  <si>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吉田町</t>
  </si>
  <si>
    <t>38401</t>
  </si>
  <si>
    <t>38402</t>
  </si>
  <si>
    <t>砥部町</t>
  </si>
  <si>
    <t>38404</t>
  </si>
  <si>
    <t>38405</t>
  </si>
  <si>
    <t>双海町</t>
  </si>
  <si>
    <t>38422</t>
  </si>
  <si>
    <t>内子町</t>
  </si>
  <si>
    <t>38442</t>
  </si>
  <si>
    <t>伊方町</t>
  </si>
  <si>
    <t>38443</t>
  </si>
  <si>
    <t>38444</t>
  </si>
  <si>
    <t>三崎町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</si>
  <si>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</si>
  <si>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</si>
  <si>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</si>
  <si>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</si>
  <si>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</si>
  <si>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</si>
  <si>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</si>
  <si>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</si>
  <si>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</si>
  <si>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</si>
  <si>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</si>
  <si>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</si>
  <si>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</si>
  <si>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</si>
  <si>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</si>
  <si>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</si>
  <si>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</si>
  <si>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</si>
  <si>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</si>
  <si>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</si>
  <si>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</si>
  <si>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</si>
  <si>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</si>
  <si>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</si>
  <si>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</si>
  <si>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</si>
  <si>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</si>
  <si>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</si>
  <si>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</si>
  <si>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</si>
  <si>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</si>
  <si>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</si>
  <si>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</si>
  <si>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</si>
  <si>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</si>
  <si>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松前町</t>
  </si>
  <si>
    <t>中山町</t>
  </si>
  <si>
    <t>瀬戸町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</si>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</sst>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3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204</v>
      </c>
      <c r="B2" s="200" t="s">
        <v>205</v>
      </c>
      <c r="C2" s="203" t="s">
        <v>206</v>
      </c>
      <c r="D2" s="208" t="s">
        <v>280</v>
      </c>
      <c r="E2" s="198"/>
      <c r="F2" s="208" t="s">
        <v>281</v>
      </c>
      <c r="G2" s="198"/>
      <c r="H2" s="198"/>
      <c r="I2" s="199"/>
      <c r="J2" s="215" t="s">
        <v>156</v>
      </c>
      <c r="K2" s="216"/>
      <c r="L2" s="217"/>
      <c r="M2" s="203" t="s">
        <v>157</v>
      </c>
      <c r="N2" s="7" t="s">
        <v>282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283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158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192</v>
      </c>
      <c r="P3" s="205" t="s">
        <v>159</v>
      </c>
      <c r="Q3" s="206"/>
      <c r="R3" s="206"/>
      <c r="S3" s="206"/>
      <c r="T3" s="206"/>
      <c r="U3" s="207"/>
      <c r="V3" s="14" t="s">
        <v>160</v>
      </c>
      <c r="W3" s="8"/>
      <c r="X3" s="8"/>
      <c r="Y3" s="8"/>
      <c r="Z3" s="8"/>
      <c r="AA3" s="8"/>
      <c r="AB3" s="8"/>
      <c r="AC3" s="15"/>
      <c r="AD3" s="12" t="s">
        <v>158</v>
      </c>
      <c r="AE3" s="212"/>
      <c r="AF3" s="203" t="s">
        <v>207</v>
      </c>
      <c r="AG3" s="203" t="s">
        <v>167</v>
      </c>
      <c r="AH3" s="203" t="s">
        <v>208</v>
      </c>
      <c r="AI3" s="203" t="s">
        <v>209</v>
      </c>
      <c r="AJ3" s="203" t="s">
        <v>210</v>
      </c>
      <c r="AK3" s="203" t="s">
        <v>211</v>
      </c>
      <c r="AL3" s="12" t="s">
        <v>161</v>
      </c>
      <c r="AM3" s="212"/>
      <c r="AN3" s="203" t="s">
        <v>212</v>
      </c>
      <c r="AO3" s="203" t="s">
        <v>213</v>
      </c>
      <c r="AP3" s="203" t="s">
        <v>214</v>
      </c>
      <c r="AQ3" s="12" t="s">
        <v>158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158</v>
      </c>
      <c r="Q4" s="6" t="s">
        <v>215</v>
      </c>
      <c r="R4" s="6" t="s">
        <v>216</v>
      </c>
      <c r="S4" s="6" t="s">
        <v>33</v>
      </c>
      <c r="T4" s="6" t="s">
        <v>34</v>
      </c>
      <c r="U4" s="6" t="s">
        <v>35</v>
      </c>
      <c r="V4" s="12" t="s">
        <v>158</v>
      </c>
      <c r="W4" s="6" t="s">
        <v>162</v>
      </c>
      <c r="X4" s="6" t="s">
        <v>187</v>
      </c>
      <c r="Y4" s="6" t="s">
        <v>163</v>
      </c>
      <c r="Z4" s="18" t="s">
        <v>194</v>
      </c>
      <c r="AA4" s="6" t="s">
        <v>164</v>
      </c>
      <c r="AB4" s="18" t="s">
        <v>225</v>
      </c>
      <c r="AC4" s="6" t="s">
        <v>188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165</v>
      </c>
      <c r="E6" s="21" t="s">
        <v>165</v>
      </c>
      <c r="F6" s="22" t="s">
        <v>36</v>
      </c>
      <c r="G6" s="22" t="s">
        <v>36</v>
      </c>
      <c r="H6" s="22" t="s">
        <v>36</v>
      </c>
      <c r="I6" s="22" t="s">
        <v>36</v>
      </c>
      <c r="J6" s="23" t="s">
        <v>166</v>
      </c>
      <c r="K6" s="23" t="s">
        <v>166</v>
      </c>
      <c r="L6" s="23" t="s">
        <v>166</v>
      </c>
      <c r="M6" s="22" t="s">
        <v>36</v>
      </c>
      <c r="N6" s="22" t="s">
        <v>36</v>
      </c>
      <c r="O6" s="22" t="s">
        <v>36</v>
      </c>
      <c r="P6" s="22" t="s">
        <v>36</v>
      </c>
      <c r="Q6" s="22" t="s">
        <v>36</v>
      </c>
      <c r="R6" s="22" t="s">
        <v>36</v>
      </c>
      <c r="S6" s="22" t="s">
        <v>36</v>
      </c>
      <c r="T6" s="22" t="s">
        <v>36</v>
      </c>
      <c r="U6" s="22" t="s">
        <v>36</v>
      </c>
      <c r="V6" s="22" t="s">
        <v>36</v>
      </c>
      <c r="W6" s="22" t="s">
        <v>36</v>
      </c>
      <c r="X6" s="22" t="s">
        <v>36</v>
      </c>
      <c r="Y6" s="22" t="s">
        <v>36</v>
      </c>
      <c r="Z6" s="22" t="s">
        <v>36</v>
      </c>
      <c r="AA6" s="22" t="s">
        <v>36</v>
      </c>
      <c r="AB6" s="22" t="s">
        <v>36</v>
      </c>
      <c r="AC6" s="22" t="s">
        <v>36</v>
      </c>
      <c r="AD6" s="22" t="s">
        <v>36</v>
      </c>
      <c r="AE6" s="22" t="s">
        <v>37</v>
      </c>
      <c r="AF6" s="22" t="s">
        <v>36</v>
      </c>
      <c r="AG6" s="22" t="s">
        <v>36</v>
      </c>
      <c r="AH6" s="22" t="s">
        <v>36</v>
      </c>
      <c r="AI6" s="22" t="s">
        <v>36</v>
      </c>
      <c r="AJ6" s="22" t="s">
        <v>36</v>
      </c>
      <c r="AK6" s="22" t="s">
        <v>36</v>
      </c>
      <c r="AL6" s="22" t="s">
        <v>36</v>
      </c>
      <c r="AM6" s="22" t="s">
        <v>37</v>
      </c>
      <c r="AN6" s="22" t="s">
        <v>36</v>
      </c>
      <c r="AO6" s="22" t="s">
        <v>36</v>
      </c>
      <c r="AP6" s="22" t="s">
        <v>36</v>
      </c>
      <c r="AQ6" s="22" t="s">
        <v>36</v>
      </c>
    </row>
    <row r="7" spans="1:43" ht="13.5" customHeight="1">
      <c r="A7" s="182" t="s">
        <v>38</v>
      </c>
      <c r="B7" s="182" t="s">
        <v>39</v>
      </c>
      <c r="C7" s="184" t="s">
        <v>40</v>
      </c>
      <c r="D7" s="188">
        <v>513723</v>
      </c>
      <c r="E7" s="188">
        <v>512723</v>
      </c>
      <c r="F7" s="188">
        <f>'ごみ搬入量内訳'!H7</f>
        <v>144918</v>
      </c>
      <c r="G7" s="188">
        <f>'ごみ搬入量内訳'!AG7</f>
        <v>68131</v>
      </c>
      <c r="H7" s="188">
        <f>'ごみ搬入量内訳'!AH7</f>
        <v>1073</v>
      </c>
      <c r="I7" s="188">
        <f aca="true" t="shared" si="0" ref="I7:I33">SUM(F7:H7)</f>
        <v>214122</v>
      </c>
      <c r="J7" s="188">
        <f aca="true" t="shared" si="1" ref="J7:J34">I7/D7/365*1000000</f>
        <v>1141.9298268490143</v>
      </c>
      <c r="K7" s="188">
        <f>('ごみ搬入量内訳'!E7+'ごみ搬入量内訳'!AH7)/'ごみ処理概要'!D7/365*1000000</f>
        <v>785.2534142446949</v>
      </c>
      <c r="L7" s="188">
        <f>'ごみ搬入量内訳'!F7/'ごみ処理概要'!D7/365*1000000</f>
        <v>356.6764126043194</v>
      </c>
      <c r="M7" s="188">
        <f>'資源化量内訳'!BP7</f>
        <v>0</v>
      </c>
      <c r="N7" s="188">
        <f>'ごみ処理量内訳'!E7</f>
        <v>165191</v>
      </c>
      <c r="O7" s="188">
        <f>'ごみ処理量内訳'!L7</f>
        <v>6760</v>
      </c>
      <c r="P7" s="188">
        <f aca="true" t="shared" si="2" ref="P7:P33">SUM(Q7:U7)</f>
        <v>41098</v>
      </c>
      <c r="Q7" s="188">
        <f>'ごみ処理量内訳'!G7</f>
        <v>5419</v>
      </c>
      <c r="R7" s="188">
        <f>'ごみ処理量内訳'!H7</f>
        <v>35679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33">SUM(W7:AC7)</f>
        <v>0</v>
      </c>
      <c r="W7" s="188">
        <f>'資源化量内訳'!M7</f>
        <v>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4" ref="AD7:AD33">N7+O7+P7+V7</f>
        <v>213049</v>
      </c>
      <c r="AE7" s="189">
        <f aca="true" t="shared" si="5" ref="AE7:AE33">(N7+P7+V7)/AD7*100</f>
        <v>96.82702101394514</v>
      </c>
      <c r="AF7" s="188">
        <f>'資源化量内訳'!AB7</f>
        <v>3778</v>
      </c>
      <c r="AG7" s="188">
        <f>'資源化量内訳'!AJ7</f>
        <v>1305</v>
      </c>
      <c r="AH7" s="188">
        <f>'資源化量内訳'!AR7</f>
        <v>31120</v>
      </c>
      <c r="AI7" s="188">
        <f>'資源化量内訳'!AZ7</f>
        <v>0</v>
      </c>
      <c r="AJ7" s="188">
        <f>'資源化量内訳'!BH7</f>
        <v>0</v>
      </c>
      <c r="AK7" s="188" t="s">
        <v>278</v>
      </c>
      <c r="AL7" s="188">
        <f aca="true" t="shared" si="6" ref="AL7:AL33">SUM(AF7:AJ7)</f>
        <v>36203</v>
      </c>
      <c r="AM7" s="189">
        <f aca="true" t="shared" si="7" ref="AM7:AM33">(V7+AL7+M7)/(M7+AD7)*100</f>
        <v>16.99280447221062</v>
      </c>
      <c r="AN7" s="188">
        <f>'ごみ処理量内訳'!AC7</f>
        <v>6760</v>
      </c>
      <c r="AO7" s="188">
        <f>'ごみ処理量内訳'!AD7</f>
        <v>18359</v>
      </c>
      <c r="AP7" s="188">
        <f>'ごみ処理量内訳'!AE7</f>
        <v>123</v>
      </c>
      <c r="AQ7" s="188">
        <f aca="true" t="shared" si="8" ref="AQ7:AQ33">SUM(AN7:AP7)</f>
        <v>25242</v>
      </c>
    </row>
    <row r="8" spans="1:43" ht="13.5" customHeight="1">
      <c r="A8" s="182" t="s">
        <v>38</v>
      </c>
      <c r="B8" s="182" t="s">
        <v>41</v>
      </c>
      <c r="C8" s="184" t="s">
        <v>42</v>
      </c>
      <c r="D8" s="188">
        <v>178022</v>
      </c>
      <c r="E8" s="188">
        <v>178017</v>
      </c>
      <c r="F8" s="188">
        <f>'ごみ搬入量内訳'!H8</f>
        <v>60583</v>
      </c>
      <c r="G8" s="188">
        <f>'ごみ搬入量内訳'!AG8</f>
        <v>8025</v>
      </c>
      <c r="H8" s="188">
        <f>'ごみ搬入量内訳'!AH8</f>
        <v>3</v>
      </c>
      <c r="I8" s="188">
        <f t="shared" si="0"/>
        <v>68611</v>
      </c>
      <c r="J8" s="188">
        <f t="shared" si="1"/>
        <v>1055.9107439853133</v>
      </c>
      <c r="K8" s="188">
        <f>('ごみ搬入量内訳'!E8+'ごみ搬入量内訳'!AH8)/'ごみ処理概要'!D8/365*1000000</f>
        <v>750.8076191291118</v>
      </c>
      <c r="L8" s="188">
        <f>'ごみ搬入量内訳'!F8/'ごみ処理概要'!D8/365*1000000</f>
        <v>305.10312485620136</v>
      </c>
      <c r="M8" s="188">
        <f>'資源化量内訳'!BP8</f>
        <v>3407</v>
      </c>
      <c r="N8" s="188">
        <f>'ごみ処理量内訳'!E8</f>
        <v>49760</v>
      </c>
      <c r="O8" s="188">
        <f>'ごみ処理量内訳'!L8</f>
        <v>825</v>
      </c>
      <c r="P8" s="188">
        <f t="shared" si="2"/>
        <v>12945</v>
      </c>
      <c r="Q8" s="188">
        <f>'ごみ処理量内訳'!G8</f>
        <v>8073</v>
      </c>
      <c r="R8" s="188">
        <f>'ごみ処理量内訳'!H8</f>
        <v>0</v>
      </c>
      <c r="S8" s="188">
        <f>'ごみ処理量内訳'!I8</f>
        <v>91</v>
      </c>
      <c r="T8" s="188">
        <f>'ごみ処理量内訳'!J8</f>
        <v>1980</v>
      </c>
      <c r="U8" s="188">
        <f>'ごみ処理量内訳'!K8</f>
        <v>2801</v>
      </c>
      <c r="V8" s="188">
        <f t="shared" si="3"/>
        <v>5078</v>
      </c>
      <c r="W8" s="188">
        <f>'資源化量内訳'!M8</f>
        <v>3246</v>
      </c>
      <c r="X8" s="188">
        <f>'資源化量内訳'!N8</f>
        <v>396</v>
      </c>
      <c r="Y8" s="188">
        <f>'資源化量内訳'!O8</f>
        <v>912</v>
      </c>
      <c r="Z8" s="188">
        <f>'資源化量内訳'!P8</f>
        <v>216</v>
      </c>
      <c r="AA8" s="188">
        <f>'資源化量内訳'!Q8</f>
        <v>0</v>
      </c>
      <c r="AB8" s="188">
        <f>'資源化量内訳'!R8</f>
        <v>224</v>
      </c>
      <c r="AC8" s="188">
        <f>'資源化量内訳'!S8</f>
        <v>84</v>
      </c>
      <c r="AD8" s="188">
        <f t="shared" si="4"/>
        <v>68608</v>
      </c>
      <c r="AE8" s="189">
        <f t="shared" si="5"/>
        <v>98.79751632462687</v>
      </c>
      <c r="AF8" s="188">
        <f>'資源化量内訳'!AB8</f>
        <v>1138</v>
      </c>
      <c r="AG8" s="188">
        <f>'資源化量内訳'!AJ8</f>
        <v>1958</v>
      </c>
      <c r="AH8" s="188">
        <f>'資源化量内訳'!AR8</f>
        <v>0</v>
      </c>
      <c r="AI8" s="188">
        <f>'資源化量内訳'!AZ8</f>
        <v>91</v>
      </c>
      <c r="AJ8" s="188">
        <f>'資源化量内訳'!BH8</f>
        <v>1038</v>
      </c>
      <c r="AK8" s="188" t="s">
        <v>278</v>
      </c>
      <c r="AL8" s="188">
        <f t="shared" si="6"/>
        <v>4225</v>
      </c>
      <c r="AM8" s="189">
        <f t="shared" si="7"/>
        <v>17.64910088176074</v>
      </c>
      <c r="AN8" s="188">
        <f>'ごみ処理量内訳'!AC8</f>
        <v>825</v>
      </c>
      <c r="AO8" s="188">
        <f>'ごみ処理量内訳'!AD8</f>
        <v>6843</v>
      </c>
      <c r="AP8" s="188">
        <f>'ごみ処理量内訳'!AE8</f>
        <v>8181</v>
      </c>
      <c r="AQ8" s="188">
        <f t="shared" si="8"/>
        <v>15849</v>
      </c>
    </row>
    <row r="9" spans="1:43" ht="13.5" customHeight="1">
      <c r="A9" s="182" t="s">
        <v>38</v>
      </c>
      <c r="B9" s="182" t="s">
        <v>43</v>
      </c>
      <c r="C9" s="184" t="s">
        <v>44</v>
      </c>
      <c r="D9" s="188">
        <v>61033</v>
      </c>
      <c r="E9" s="188">
        <v>61033</v>
      </c>
      <c r="F9" s="188">
        <f>'ごみ搬入量内訳'!H9</f>
        <v>26865</v>
      </c>
      <c r="G9" s="188">
        <f>'ごみ搬入量内訳'!AG9</f>
        <v>0</v>
      </c>
      <c r="H9" s="188">
        <f>'ごみ搬入量内訳'!AH9</f>
        <v>0</v>
      </c>
      <c r="I9" s="188">
        <f t="shared" si="0"/>
        <v>26865</v>
      </c>
      <c r="J9" s="188">
        <f t="shared" si="1"/>
        <v>1205.9498914689987</v>
      </c>
      <c r="K9" s="188">
        <f>('ごみ搬入量内訳'!E9+'ごみ搬入量内訳'!AH9)/'ごみ処理概要'!D9/365*1000000</f>
        <v>789.3775857614867</v>
      </c>
      <c r="L9" s="188">
        <f>'ごみ搬入量内訳'!F9/'ごみ処理概要'!D9/365*1000000</f>
        <v>416.572305707512</v>
      </c>
      <c r="M9" s="188">
        <f>'資源化量内訳'!BP9</f>
        <v>0</v>
      </c>
      <c r="N9" s="188">
        <f>'ごみ処理量内訳'!E9</f>
        <v>21694</v>
      </c>
      <c r="O9" s="188">
        <f>'ごみ処理量内訳'!L9</f>
        <v>215</v>
      </c>
      <c r="P9" s="188">
        <f t="shared" si="2"/>
        <v>3622</v>
      </c>
      <c r="Q9" s="188">
        <f>'ごみ処理量内訳'!G9</f>
        <v>3622</v>
      </c>
      <c r="R9" s="188">
        <f>'ごみ処理量内訳'!H9</f>
        <v>0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1334</v>
      </c>
      <c r="W9" s="188">
        <f>'資源化量内訳'!M9</f>
        <v>1126</v>
      </c>
      <c r="X9" s="188">
        <f>'資源化量内訳'!N9</f>
        <v>39</v>
      </c>
      <c r="Y9" s="188">
        <f>'資源化量内訳'!O9</f>
        <v>20</v>
      </c>
      <c r="Z9" s="188">
        <f>'資源化量内訳'!P9</f>
        <v>138</v>
      </c>
      <c r="AA9" s="188">
        <f>'資源化量内訳'!Q9</f>
        <v>0</v>
      </c>
      <c r="AB9" s="188">
        <f>'資源化量内訳'!R9</f>
        <v>0</v>
      </c>
      <c r="AC9" s="188">
        <f>'資源化量内訳'!S9</f>
        <v>11</v>
      </c>
      <c r="AD9" s="188">
        <f t="shared" si="4"/>
        <v>26865</v>
      </c>
      <c r="AE9" s="189">
        <f t="shared" si="5"/>
        <v>99.1997022147776</v>
      </c>
      <c r="AF9" s="188">
        <f>'資源化量内訳'!AB9</f>
        <v>0</v>
      </c>
      <c r="AG9" s="188">
        <f>'資源化量内訳'!AJ9</f>
        <v>449</v>
      </c>
      <c r="AH9" s="188">
        <f>'資源化量内訳'!AR9</f>
        <v>0</v>
      </c>
      <c r="AI9" s="188">
        <f>'資源化量内訳'!AZ9</f>
        <v>0</v>
      </c>
      <c r="AJ9" s="188">
        <f>'資源化量内訳'!BH9</f>
        <v>0</v>
      </c>
      <c r="AK9" s="188" t="s">
        <v>278</v>
      </c>
      <c r="AL9" s="188">
        <f t="shared" si="6"/>
        <v>449</v>
      </c>
      <c r="AM9" s="189">
        <f t="shared" si="7"/>
        <v>6.636888144425833</v>
      </c>
      <c r="AN9" s="188">
        <f>'ごみ処理量内訳'!AC9</f>
        <v>215</v>
      </c>
      <c r="AO9" s="188">
        <f>'ごみ処理量内訳'!AD9</f>
        <v>2978</v>
      </c>
      <c r="AP9" s="188">
        <f>'ごみ処理量内訳'!AE9</f>
        <v>1509</v>
      </c>
      <c r="AQ9" s="188">
        <f t="shared" si="8"/>
        <v>4702</v>
      </c>
    </row>
    <row r="10" spans="1:43" ht="13.5" customHeight="1">
      <c r="A10" s="182" t="s">
        <v>38</v>
      </c>
      <c r="B10" s="182" t="s">
        <v>45</v>
      </c>
      <c r="C10" s="184" t="s">
        <v>46</v>
      </c>
      <c r="D10" s="188">
        <v>42323</v>
      </c>
      <c r="E10" s="188">
        <v>42323</v>
      </c>
      <c r="F10" s="188">
        <f>'ごみ搬入量内訳'!H10</f>
        <v>15684</v>
      </c>
      <c r="G10" s="188">
        <f>'ごみ搬入量内訳'!AG10</f>
        <v>2697</v>
      </c>
      <c r="H10" s="188">
        <f>'ごみ搬入量内訳'!AH10</f>
        <v>0</v>
      </c>
      <c r="I10" s="188">
        <f t="shared" si="0"/>
        <v>18381</v>
      </c>
      <c r="J10" s="188">
        <f t="shared" si="1"/>
        <v>1189.8708529543992</v>
      </c>
      <c r="K10" s="188">
        <f>('ごみ搬入量内訳'!E10+'ごみ搬入量内訳'!AH10)/'ごみ処理概要'!D10/365*1000000</f>
        <v>956.2467896111411</v>
      </c>
      <c r="L10" s="188">
        <f>'ごみ搬入量内訳'!F10/'ごみ処理概要'!D10/365*1000000</f>
        <v>233.6240633432581</v>
      </c>
      <c r="M10" s="188">
        <f>'資源化量内訳'!BP10</f>
        <v>0</v>
      </c>
      <c r="N10" s="188">
        <f>'ごみ処理量内訳'!E10</f>
        <v>12683</v>
      </c>
      <c r="O10" s="188">
        <f>'ごみ処理量内訳'!L10</f>
        <v>291</v>
      </c>
      <c r="P10" s="188">
        <f t="shared" si="2"/>
        <v>3310</v>
      </c>
      <c r="Q10" s="188">
        <f>'ごみ処理量内訳'!G10</f>
        <v>1512</v>
      </c>
      <c r="R10" s="188">
        <f>'ごみ処理量内訳'!H10</f>
        <v>1798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2097</v>
      </c>
      <c r="W10" s="188">
        <f>'資源化量内訳'!M10</f>
        <v>2065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32</v>
      </c>
      <c r="AC10" s="188">
        <f>'資源化量内訳'!S10</f>
        <v>0</v>
      </c>
      <c r="AD10" s="188">
        <f t="shared" si="4"/>
        <v>18381</v>
      </c>
      <c r="AE10" s="189">
        <f t="shared" si="5"/>
        <v>98.41684347968011</v>
      </c>
      <c r="AF10" s="188">
        <f>'資源化量内訳'!AB10</f>
        <v>0</v>
      </c>
      <c r="AG10" s="188">
        <f>'資源化量内訳'!AJ10</f>
        <v>799</v>
      </c>
      <c r="AH10" s="188">
        <f>'資源化量内訳'!AR10</f>
        <v>1064</v>
      </c>
      <c r="AI10" s="188">
        <f>'資源化量内訳'!AZ10</f>
        <v>0</v>
      </c>
      <c r="AJ10" s="188">
        <f>'資源化量内訳'!BH10</f>
        <v>0</v>
      </c>
      <c r="AK10" s="188" t="s">
        <v>278</v>
      </c>
      <c r="AL10" s="188">
        <f t="shared" si="6"/>
        <v>1863</v>
      </c>
      <c r="AM10" s="189">
        <f t="shared" si="7"/>
        <v>21.543985637342907</v>
      </c>
      <c r="AN10" s="188">
        <f>'ごみ処理量内訳'!AC10</f>
        <v>291</v>
      </c>
      <c r="AO10" s="188">
        <f>'ごみ処理量内訳'!AD10</f>
        <v>1607</v>
      </c>
      <c r="AP10" s="188">
        <f>'ごみ処理量内訳'!AE10</f>
        <v>661</v>
      </c>
      <c r="AQ10" s="188">
        <f t="shared" si="8"/>
        <v>2559</v>
      </c>
    </row>
    <row r="11" spans="1:43" ht="13.5" customHeight="1">
      <c r="A11" s="182" t="s">
        <v>38</v>
      </c>
      <c r="B11" s="182" t="s">
        <v>47</v>
      </c>
      <c r="C11" s="184" t="s">
        <v>48</v>
      </c>
      <c r="D11" s="188">
        <v>127454</v>
      </c>
      <c r="E11" s="188">
        <v>127454</v>
      </c>
      <c r="F11" s="188">
        <f>'ごみ搬入量内訳'!H11</f>
        <v>48592</v>
      </c>
      <c r="G11" s="188">
        <f>'ごみ搬入量内訳'!AG11</f>
        <v>26996</v>
      </c>
      <c r="H11" s="188">
        <f>'ごみ搬入量内訳'!AH11</f>
        <v>0</v>
      </c>
      <c r="I11" s="188">
        <f t="shared" si="0"/>
        <v>75588</v>
      </c>
      <c r="J11" s="188">
        <f t="shared" si="1"/>
        <v>1624.82472859937</v>
      </c>
      <c r="K11" s="188">
        <f>('ごみ搬入量内訳'!E11+'ごみ搬入量内訳'!AH11)/'ごみ処理概要'!D11/365*1000000</f>
        <v>1212.5997217153395</v>
      </c>
      <c r="L11" s="188">
        <f>'ごみ搬入量内訳'!F11/'ごみ処理概要'!D11/365*1000000</f>
        <v>412.2250068840308</v>
      </c>
      <c r="M11" s="188">
        <f>'資源化量内訳'!BP11</f>
        <v>2590</v>
      </c>
      <c r="N11" s="188">
        <f>'ごみ処理量内訳'!E11</f>
        <v>41809</v>
      </c>
      <c r="O11" s="188">
        <f>'ごみ処理量内訳'!L11</f>
        <v>19284</v>
      </c>
      <c r="P11" s="188">
        <f t="shared" si="2"/>
        <v>14006</v>
      </c>
      <c r="Q11" s="188">
        <f>'ごみ処理量内訳'!G11</f>
        <v>9120</v>
      </c>
      <c r="R11" s="188">
        <f>'ごみ処理量内訳'!H11</f>
        <v>2411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2475</v>
      </c>
      <c r="V11" s="188">
        <f t="shared" si="3"/>
        <v>489</v>
      </c>
      <c r="W11" s="188">
        <f>'資源化量内訳'!M11</f>
        <v>459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30</v>
      </c>
      <c r="AD11" s="188">
        <f t="shared" si="4"/>
        <v>75588</v>
      </c>
      <c r="AE11" s="189">
        <f t="shared" si="5"/>
        <v>74.4880139704715</v>
      </c>
      <c r="AF11" s="188">
        <f>'資源化量内訳'!AB11</f>
        <v>2308</v>
      </c>
      <c r="AG11" s="188">
        <f>'資源化量内訳'!AJ11</f>
        <v>1100</v>
      </c>
      <c r="AH11" s="188">
        <f>'資源化量内訳'!AR11</f>
        <v>1688</v>
      </c>
      <c r="AI11" s="188">
        <f>'資源化量内訳'!AZ11</f>
        <v>0</v>
      </c>
      <c r="AJ11" s="188">
        <f>'資源化量内訳'!BH11</f>
        <v>0</v>
      </c>
      <c r="AK11" s="188" t="s">
        <v>278</v>
      </c>
      <c r="AL11" s="188">
        <f t="shared" si="6"/>
        <v>5096</v>
      </c>
      <c r="AM11" s="189">
        <f t="shared" si="7"/>
        <v>10.456906034945893</v>
      </c>
      <c r="AN11" s="188">
        <f>'ごみ処理量内訳'!AC11</f>
        <v>19284</v>
      </c>
      <c r="AO11" s="188">
        <f>'ごみ処理量内訳'!AD11</f>
        <v>693</v>
      </c>
      <c r="AP11" s="188">
        <f>'ごみ処理量内訳'!AE11</f>
        <v>1497</v>
      </c>
      <c r="AQ11" s="188">
        <f t="shared" si="8"/>
        <v>21474</v>
      </c>
    </row>
    <row r="12" spans="1:43" ht="13.5" customHeight="1">
      <c r="A12" s="182" t="s">
        <v>38</v>
      </c>
      <c r="B12" s="182" t="s">
        <v>49</v>
      </c>
      <c r="C12" s="184" t="s">
        <v>50</v>
      </c>
      <c r="D12" s="188">
        <v>116455</v>
      </c>
      <c r="E12" s="188">
        <v>116259</v>
      </c>
      <c r="F12" s="188">
        <f>'ごみ搬入量内訳'!H12</f>
        <v>40742</v>
      </c>
      <c r="G12" s="188">
        <f>'ごみ搬入量内訳'!AG12</f>
        <v>9977</v>
      </c>
      <c r="H12" s="188">
        <f>'ごみ搬入量内訳'!AH12</f>
        <v>34</v>
      </c>
      <c r="I12" s="188">
        <f t="shared" si="0"/>
        <v>50753</v>
      </c>
      <c r="J12" s="188">
        <f t="shared" si="1"/>
        <v>1194.017561019219</v>
      </c>
      <c r="K12" s="188">
        <f>('ごみ搬入量内訳'!E12+'ごみ搬入量内訳'!AH12)/'ごみ処理概要'!D12/365*1000000</f>
        <v>891.8960407424115</v>
      </c>
      <c r="L12" s="188">
        <f>'ごみ搬入量内訳'!F12/'ごみ処理概要'!D12/365*1000000</f>
        <v>302.12152027680753</v>
      </c>
      <c r="M12" s="188">
        <f>'資源化量内訳'!BP12</f>
        <v>522</v>
      </c>
      <c r="N12" s="188">
        <f>'ごみ処理量内訳'!E12</f>
        <v>34840</v>
      </c>
      <c r="O12" s="188">
        <f>'ごみ処理量内訳'!L12</f>
        <v>7288</v>
      </c>
      <c r="P12" s="188">
        <f t="shared" si="2"/>
        <v>5155</v>
      </c>
      <c r="Q12" s="188">
        <f>'ごみ処理量内訳'!G12</f>
        <v>5036</v>
      </c>
      <c r="R12" s="188">
        <f>'ごみ処理量内訳'!H12</f>
        <v>119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3436</v>
      </c>
      <c r="W12" s="188">
        <f>'資源化量内訳'!M12</f>
        <v>2970</v>
      </c>
      <c r="X12" s="188">
        <f>'資源化量内訳'!N12</f>
        <v>0</v>
      </c>
      <c r="Y12" s="188">
        <f>'資源化量内訳'!O12</f>
        <v>434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32</v>
      </c>
      <c r="AD12" s="188">
        <f t="shared" si="4"/>
        <v>50719</v>
      </c>
      <c r="AE12" s="189">
        <f t="shared" si="5"/>
        <v>85.63063151876023</v>
      </c>
      <c r="AF12" s="188">
        <f>'資源化量内訳'!AB12</f>
        <v>103</v>
      </c>
      <c r="AG12" s="188">
        <f>'資源化量内訳'!AJ12</f>
        <v>1780</v>
      </c>
      <c r="AH12" s="188">
        <f>'資源化量内訳'!AR12</f>
        <v>111</v>
      </c>
      <c r="AI12" s="188">
        <f>'資源化量内訳'!AZ12</f>
        <v>0</v>
      </c>
      <c r="AJ12" s="188">
        <f>'資源化量内訳'!BH12</f>
        <v>0</v>
      </c>
      <c r="AK12" s="188" t="s">
        <v>278</v>
      </c>
      <c r="AL12" s="188">
        <f t="shared" si="6"/>
        <v>1994</v>
      </c>
      <c r="AM12" s="189">
        <f t="shared" si="7"/>
        <v>11.615698366542416</v>
      </c>
      <c r="AN12" s="188">
        <f>'ごみ処理量内訳'!AC12</f>
        <v>7288</v>
      </c>
      <c r="AO12" s="188">
        <f>'ごみ処理量内訳'!AD12</f>
        <v>3864</v>
      </c>
      <c r="AP12" s="188">
        <f>'ごみ処理量内訳'!AE12</f>
        <v>1742</v>
      </c>
      <c r="AQ12" s="188">
        <f t="shared" si="8"/>
        <v>12894</v>
      </c>
    </row>
    <row r="13" spans="1:43" ht="13.5" customHeight="1">
      <c r="A13" s="182" t="s">
        <v>38</v>
      </c>
      <c r="B13" s="182" t="s">
        <v>51</v>
      </c>
      <c r="C13" s="184" t="s">
        <v>52</v>
      </c>
      <c r="D13" s="188">
        <v>52484</v>
      </c>
      <c r="E13" s="188">
        <v>52484</v>
      </c>
      <c r="F13" s="188">
        <f>'ごみ搬入量内訳'!H13</f>
        <v>17694</v>
      </c>
      <c r="G13" s="188">
        <f>'ごみ搬入量内訳'!AG13</f>
        <v>2073</v>
      </c>
      <c r="H13" s="188">
        <f>'ごみ搬入量内訳'!AH13</f>
        <v>0</v>
      </c>
      <c r="I13" s="188">
        <f t="shared" si="0"/>
        <v>19767</v>
      </c>
      <c r="J13" s="188">
        <f t="shared" si="1"/>
        <v>1031.8604600175606</v>
      </c>
      <c r="K13" s="188">
        <f>('ごみ搬入量内訳'!E13+'ごみ搬入量内訳'!AH13)/'ごみ処理概要'!D13/365*1000000</f>
        <v>592.3266373156907</v>
      </c>
      <c r="L13" s="188">
        <f>'ごみ搬入量内訳'!F13/'ごみ処理概要'!D13/365*1000000</f>
        <v>439.5338227018697</v>
      </c>
      <c r="M13" s="188">
        <f>'資源化量内訳'!BP13</f>
        <v>0</v>
      </c>
      <c r="N13" s="188">
        <f>'ごみ処理量内訳'!E13</f>
        <v>16682</v>
      </c>
      <c r="O13" s="188">
        <f>'ごみ処理量内訳'!L13</f>
        <v>581</v>
      </c>
      <c r="P13" s="188">
        <f t="shared" si="2"/>
        <v>2425</v>
      </c>
      <c r="Q13" s="188">
        <f>'ごみ処理量内訳'!G13</f>
        <v>0</v>
      </c>
      <c r="R13" s="188">
        <f>'ごみ処理量内訳'!H13</f>
        <v>2425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79</v>
      </c>
      <c r="W13" s="188">
        <f>'資源化量内訳'!M13</f>
        <v>79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19767</v>
      </c>
      <c r="AE13" s="189">
        <f t="shared" si="5"/>
        <v>97.0607578287044</v>
      </c>
      <c r="AF13" s="188">
        <f>'資源化量内訳'!AB13</f>
        <v>0</v>
      </c>
      <c r="AG13" s="188">
        <f>'資源化量内訳'!AJ13</f>
        <v>0</v>
      </c>
      <c r="AH13" s="188">
        <f>'資源化量内訳'!AR13</f>
        <v>2024</v>
      </c>
      <c r="AI13" s="188">
        <f>'資源化量内訳'!AZ13</f>
        <v>0</v>
      </c>
      <c r="AJ13" s="188">
        <f>'資源化量内訳'!BH13</f>
        <v>0</v>
      </c>
      <c r="AK13" s="188" t="s">
        <v>278</v>
      </c>
      <c r="AL13" s="188">
        <f t="shared" si="6"/>
        <v>2024</v>
      </c>
      <c r="AM13" s="189">
        <f t="shared" si="7"/>
        <v>10.638943694035513</v>
      </c>
      <c r="AN13" s="188">
        <f>'ごみ処理量内訳'!AC13</f>
        <v>581</v>
      </c>
      <c r="AO13" s="188">
        <f>'ごみ処理量内訳'!AD13</f>
        <v>1982</v>
      </c>
      <c r="AP13" s="188">
        <f>'ごみ処理量内訳'!AE13</f>
        <v>319</v>
      </c>
      <c r="AQ13" s="188">
        <f t="shared" si="8"/>
        <v>2882</v>
      </c>
    </row>
    <row r="14" spans="1:43" ht="13.5" customHeight="1">
      <c r="A14" s="182" t="s">
        <v>38</v>
      </c>
      <c r="B14" s="182" t="s">
        <v>53</v>
      </c>
      <c r="C14" s="184" t="s">
        <v>54</v>
      </c>
      <c r="D14" s="188">
        <v>31375</v>
      </c>
      <c r="E14" s="188">
        <v>31375</v>
      </c>
      <c r="F14" s="188">
        <f>'ごみ搬入量内訳'!H14</f>
        <v>10175</v>
      </c>
      <c r="G14" s="188">
        <f>'ごみ搬入量内訳'!AG14</f>
        <v>2245</v>
      </c>
      <c r="H14" s="188">
        <f>'ごみ搬入量内訳'!AH14</f>
        <v>0</v>
      </c>
      <c r="I14" s="188">
        <f t="shared" si="0"/>
        <v>12420</v>
      </c>
      <c r="J14" s="188">
        <f t="shared" si="1"/>
        <v>1084.5385580963816</v>
      </c>
      <c r="K14" s="188">
        <f>('ごみ搬入量内訳'!E14+'ごみ搬入量内訳'!AH14)/'ごみ処理概要'!D14/365*1000000</f>
        <v>888.5007913551274</v>
      </c>
      <c r="L14" s="188">
        <f>'ごみ搬入量内訳'!F14/'ごみ処理概要'!D14/365*1000000</f>
        <v>196.0377667412542</v>
      </c>
      <c r="M14" s="188">
        <f>'資源化量内訳'!BP14</f>
        <v>892</v>
      </c>
      <c r="N14" s="188">
        <f>'ごみ処理量内訳'!E14</f>
        <v>9185</v>
      </c>
      <c r="O14" s="188">
        <f>'ごみ処理量内訳'!L14</f>
        <v>0</v>
      </c>
      <c r="P14" s="188">
        <f t="shared" si="2"/>
        <v>3235</v>
      </c>
      <c r="Q14" s="188">
        <f>'ごみ処理量内訳'!G14</f>
        <v>821</v>
      </c>
      <c r="R14" s="188">
        <f>'ごみ処理量内訳'!H14</f>
        <v>2414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0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12420</v>
      </c>
      <c r="AE14" s="189">
        <f t="shared" si="5"/>
        <v>100</v>
      </c>
      <c r="AF14" s="188">
        <f>'資源化量内訳'!AB14</f>
        <v>0</v>
      </c>
      <c r="AG14" s="188">
        <f>'資源化量内訳'!AJ14</f>
        <v>0</v>
      </c>
      <c r="AH14" s="188">
        <f>'資源化量内訳'!AR14</f>
        <v>850</v>
      </c>
      <c r="AI14" s="188">
        <f>'資源化量内訳'!AZ14</f>
        <v>0</v>
      </c>
      <c r="AJ14" s="188">
        <f>'資源化量内訳'!BH14</f>
        <v>0</v>
      </c>
      <c r="AK14" s="188" t="s">
        <v>278</v>
      </c>
      <c r="AL14" s="188">
        <f t="shared" si="6"/>
        <v>850</v>
      </c>
      <c r="AM14" s="189">
        <f t="shared" si="7"/>
        <v>13.0859375</v>
      </c>
      <c r="AN14" s="188">
        <f>'ごみ処理量内訳'!AC14</f>
        <v>0</v>
      </c>
      <c r="AO14" s="188">
        <f>'ごみ処理量内訳'!AD14</f>
        <v>1271</v>
      </c>
      <c r="AP14" s="188">
        <f>'ごみ処理量内訳'!AE14</f>
        <v>1964</v>
      </c>
      <c r="AQ14" s="188">
        <f t="shared" si="8"/>
        <v>3235</v>
      </c>
    </row>
    <row r="15" spans="1:43" ht="13.5" customHeight="1">
      <c r="A15" s="182" t="s">
        <v>38</v>
      </c>
      <c r="B15" s="182" t="s">
        <v>18</v>
      </c>
      <c r="C15" s="184" t="s">
        <v>19</v>
      </c>
      <c r="D15" s="188">
        <v>95940</v>
      </c>
      <c r="E15" s="188">
        <v>95940</v>
      </c>
      <c r="F15" s="188">
        <f>'ごみ搬入量内訳'!H15</f>
        <v>35007</v>
      </c>
      <c r="G15" s="188">
        <f>'ごみ搬入量内訳'!AG15</f>
        <v>5989</v>
      </c>
      <c r="H15" s="188">
        <f>'ごみ搬入量内訳'!AH15</f>
        <v>0</v>
      </c>
      <c r="I15" s="188">
        <f t="shared" si="0"/>
        <v>40996</v>
      </c>
      <c r="J15" s="188">
        <f t="shared" si="1"/>
        <v>1170.7088619885146</v>
      </c>
      <c r="K15" s="188">
        <f>('ごみ搬入量内訳'!E15+'ごみ搬入量内訳'!AH15)/'ごみ処理概要'!D15/365*1000000</f>
        <v>761.0921209317468</v>
      </c>
      <c r="L15" s="188">
        <f>'ごみ搬入量内訳'!F15/'ごみ処理概要'!D15/365*1000000</f>
        <v>409.61674105676775</v>
      </c>
      <c r="M15" s="188">
        <f>'資源化量内訳'!BP15</f>
        <v>2418</v>
      </c>
      <c r="N15" s="188">
        <f>'ごみ処理量内訳'!E15</f>
        <v>36094</v>
      </c>
      <c r="O15" s="188">
        <f>'ごみ処理量内訳'!L15</f>
        <v>0</v>
      </c>
      <c r="P15" s="188">
        <f t="shared" si="2"/>
        <v>4721</v>
      </c>
      <c r="Q15" s="188">
        <f>'ごみ処理量内訳'!G15</f>
        <v>1703</v>
      </c>
      <c r="R15" s="188">
        <f>'ごみ処理量内訳'!H15</f>
        <v>3018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181</v>
      </c>
      <c r="W15" s="188">
        <f>'資源化量内訳'!M15</f>
        <v>181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40996</v>
      </c>
      <c r="AE15" s="189">
        <f t="shared" si="5"/>
        <v>100</v>
      </c>
      <c r="AF15" s="188">
        <f>'資源化量内訳'!AB15</f>
        <v>1302</v>
      </c>
      <c r="AG15" s="188">
        <f>'資源化量内訳'!AJ15</f>
        <v>584</v>
      </c>
      <c r="AH15" s="188">
        <f>'資源化量内訳'!AR15</f>
        <v>1356</v>
      </c>
      <c r="AI15" s="188">
        <f>'資源化量内訳'!AZ15</f>
        <v>0</v>
      </c>
      <c r="AJ15" s="188">
        <f>'資源化量内訳'!BH15</f>
        <v>0</v>
      </c>
      <c r="AK15" s="188" t="s">
        <v>278</v>
      </c>
      <c r="AL15" s="188">
        <f t="shared" si="6"/>
        <v>3242</v>
      </c>
      <c r="AM15" s="189">
        <f t="shared" si="7"/>
        <v>13.45418528585249</v>
      </c>
      <c r="AN15" s="188">
        <f>'ごみ処理量内訳'!AC15</f>
        <v>0</v>
      </c>
      <c r="AO15" s="188">
        <f>'ごみ処理量内訳'!AD15</f>
        <v>383</v>
      </c>
      <c r="AP15" s="188">
        <f>'ごみ処理量内訳'!AE15</f>
        <v>130</v>
      </c>
      <c r="AQ15" s="188">
        <f t="shared" si="8"/>
        <v>513</v>
      </c>
    </row>
    <row r="16" spans="1:43" ht="13.5" customHeight="1">
      <c r="A16" s="182" t="s">
        <v>38</v>
      </c>
      <c r="B16" s="182" t="s">
        <v>20</v>
      </c>
      <c r="C16" s="184" t="s">
        <v>21</v>
      </c>
      <c r="D16" s="188">
        <v>46896</v>
      </c>
      <c r="E16" s="188">
        <v>44505</v>
      </c>
      <c r="F16" s="188">
        <f>'ごみ搬入量内訳'!H16</f>
        <v>10322</v>
      </c>
      <c r="G16" s="188">
        <f>'ごみ搬入量内訳'!AG16</f>
        <v>672</v>
      </c>
      <c r="H16" s="188">
        <f>'ごみ搬入量内訳'!AH16</f>
        <v>363</v>
      </c>
      <c r="I16" s="188">
        <f t="shared" si="0"/>
        <v>11357</v>
      </c>
      <c r="J16" s="188">
        <f t="shared" si="1"/>
        <v>663.4908839378772</v>
      </c>
      <c r="K16" s="188">
        <f>('ごみ搬入量内訳'!E16+'ごみ搬入量内訳'!AH16)/'ごみ処理概要'!D16/365*1000000</f>
        <v>663.4908839378772</v>
      </c>
      <c r="L16" s="188">
        <f>'ごみ搬入量内訳'!F16/'ごみ処理概要'!D16/365*1000000</f>
        <v>0</v>
      </c>
      <c r="M16" s="188">
        <f>'資源化量内訳'!BP16</f>
        <v>1213</v>
      </c>
      <c r="N16" s="188">
        <f>'ごみ処理量内訳'!E16</f>
        <v>7731</v>
      </c>
      <c r="O16" s="188">
        <f>'ごみ処理量内訳'!L16</f>
        <v>1402</v>
      </c>
      <c r="P16" s="188">
        <f t="shared" si="2"/>
        <v>893</v>
      </c>
      <c r="Q16" s="188">
        <f>'ごみ処理量内訳'!G16</f>
        <v>0</v>
      </c>
      <c r="R16" s="188">
        <f>'ごみ処理量内訳'!H16</f>
        <v>808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85</v>
      </c>
      <c r="V16" s="188">
        <f t="shared" si="3"/>
        <v>968</v>
      </c>
      <c r="W16" s="188">
        <f>'資源化量内訳'!M16</f>
        <v>940</v>
      </c>
      <c r="X16" s="188">
        <f>'資源化量内訳'!N16</f>
        <v>25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3</v>
      </c>
      <c r="AD16" s="188">
        <f t="shared" si="4"/>
        <v>10994</v>
      </c>
      <c r="AE16" s="189">
        <f t="shared" si="5"/>
        <v>87.24758959432418</v>
      </c>
      <c r="AF16" s="188">
        <f>'資源化量内訳'!AB16</f>
        <v>0</v>
      </c>
      <c r="AG16" s="188">
        <f>'資源化量内訳'!AJ16</f>
        <v>0</v>
      </c>
      <c r="AH16" s="188">
        <f>'資源化量内訳'!AR16</f>
        <v>713</v>
      </c>
      <c r="AI16" s="188">
        <f>'資源化量内訳'!AZ16</f>
        <v>0</v>
      </c>
      <c r="AJ16" s="188">
        <f>'資源化量内訳'!BH16</f>
        <v>0</v>
      </c>
      <c r="AK16" s="188" t="s">
        <v>278</v>
      </c>
      <c r="AL16" s="188">
        <f t="shared" si="6"/>
        <v>713</v>
      </c>
      <c r="AM16" s="189">
        <f t="shared" si="7"/>
        <v>23.70770869173425</v>
      </c>
      <c r="AN16" s="188">
        <f>'ごみ処理量内訳'!AC16</f>
        <v>1402</v>
      </c>
      <c r="AO16" s="188">
        <f>'ごみ処理量内訳'!AD16</f>
        <v>901</v>
      </c>
      <c r="AP16" s="188">
        <f>'ごみ処理量内訳'!AE16</f>
        <v>180</v>
      </c>
      <c r="AQ16" s="188">
        <f t="shared" si="8"/>
        <v>2483</v>
      </c>
    </row>
    <row r="17" spans="1:43" ht="13.5" customHeight="1">
      <c r="A17" s="182" t="s">
        <v>38</v>
      </c>
      <c r="B17" s="182" t="s">
        <v>22</v>
      </c>
      <c r="C17" s="184" t="s">
        <v>23</v>
      </c>
      <c r="D17" s="188">
        <v>34509</v>
      </c>
      <c r="E17" s="188">
        <v>34509</v>
      </c>
      <c r="F17" s="188">
        <f>'ごみ搬入量内訳'!H17</f>
        <v>9102</v>
      </c>
      <c r="G17" s="188">
        <f>'ごみ搬入量内訳'!AG17</f>
        <v>431</v>
      </c>
      <c r="H17" s="188">
        <f>'ごみ搬入量内訳'!AH17</f>
        <v>0</v>
      </c>
      <c r="I17" s="188">
        <f t="shared" si="0"/>
        <v>9533</v>
      </c>
      <c r="J17" s="188">
        <f t="shared" si="1"/>
        <v>756.8404827487926</v>
      </c>
      <c r="K17" s="188">
        <f>('ごみ搬入量内訳'!E17+'ごみ搬入量内訳'!AH17)/'ごみ処理概要'!D17/365*1000000</f>
        <v>724.8456527322435</v>
      </c>
      <c r="L17" s="188">
        <f>'ごみ搬入量内訳'!F17/'ごみ処理概要'!D17/365*1000000</f>
        <v>31.994830016549184</v>
      </c>
      <c r="M17" s="188">
        <f>'資源化量内訳'!BP17</f>
        <v>0</v>
      </c>
      <c r="N17" s="188">
        <f>'ごみ処理量内訳'!E17</f>
        <v>6067</v>
      </c>
      <c r="O17" s="188">
        <f>'ごみ処理量内訳'!L17</f>
        <v>23</v>
      </c>
      <c r="P17" s="188">
        <f t="shared" si="2"/>
        <v>2896</v>
      </c>
      <c r="Q17" s="188">
        <f>'ごみ処理量内訳'!G17</f>
        <v>710</v>
      </c>
      <c r="R17" s="188">
        <f>'ごみ処理量内訳'!H17</f>
        <v>2186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547</v>
      </c>
      <c r="W17" s="188">
        <f>'資源化量内訳'!M17</f>
        <v>513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26</v>
      </c>
      <c r="AC17" s="188">
        <f>'資源化量内訳'!S17</f>
        <v>8</v>
      </c>
      <c r="AD17" s="188">
        <f t="shared" si="4"/>
        <v>9533</v>
      </c>
      <c r="AE17" s="189">
        <f t="shared" si="5"/>
        <v>99.75873282282596</v>
      </c>
      <c r="AF17" s="188">
        <f>'資源化量内訳'!AB17</f>
        <v>0</v>
      </c>
      <c r="AG17" s="188">
        <f>'資源化量内訳'!AJ17</f>
        <v>109</v>
      </c>
      <c r="AH17" s="188">
        <f>'資源化量内訳'!AR17</f>
        <v>1971</v>
      </c>
      <c r="AI17" s="188">
        <f>'資源化量内訳'!AZ17</f>
        <v>0</v>
      </c>
      <c r="AJ17" s="188">
        <f>'資源化量内訳'!BH17</f>
        <v>0</v>
      </c>
      <c r="AK17" s="188" t="s">
        <v>278</v>
      </c>
      <c r="AL17" s="188">
        <f t="shared" si="6"/>
        <v>2080</v>
      </c>
      <c r="AM17" s="189">
        <f t="shared" si="7"/>
        <v>27.556907584181268</v>
      </c>
      <c r="AN17" s="188">
        <f>'ごみ処理量内訳'!AC17</f>
        <v>23</v>
      </c>
      <c r="AO17" s="188">
        <f>'ごみ処理量内訳'!AD17</f>
        <v>618</v>
      </c>
      <c r="AP17" s="188">
        <f>'ごみ処理量内訳'!AE17</f>
        <v>816</v>
      </c>
      <c r="AQ17" s="188">
        <f t="shared" si="8"/>
        <v>1457</v>
      </c>
    </row>
    <row r="18" spans="1:43" ht="13.5" customHeight="1">
      <c r="A18" s="182" t="s">
        <v>38</v>
      </c>
      <c r="B18" s="182" t="s">
        <v>24</v>
      </c>
      <c r="C18" s="184" t="s">
        <v>25</v>
      </c>
      <c r="D18" s="188">
        <v>8585</v>
      </c>
      <c r="E18" s="188">
        <v>8583</v>
      </c>
      <c r="F18" s="188">
        <f>'ごみ搬入量内訳'!H18</f>
        <v>2498</v>
      </c>
      <c r="G18" s="188">
        <f>'ごみ搬入量内訳'!AG18</f>
        <v>473</v>
      </c>
      <c r="H18" s="188">
        <f>'ごみ搬入量内訳'!AH18</f>
        <v>99</v>
      </c>
      <c r="I18" s="188">
        <f t="shared" si="0"/>
        <v>3070</v>
      </c>
      <c r="J18" s="188">
        <f t="shared" si="1"/>
        <v>979.7273039149201</v>
      </c>
      <c r="K18" s="188">
        <f>('ごみ搬入量内訳'!E18+'ごみ搬入量内訳'!AH18)/'ごみ処理概要'!D18/365*1000000</f>
        <v>786.9731372814961</v>
      </c>
      <c r="L18" s="188">
        <f>'ごみ搬入量内訳'!F18/'ごみ処理概要'!D18/365*1000000</f>
        <v>192.75416663342403</v>
      </c>
      <c r="M18" s="188">
        <f>'資源化量内訳'!BP18</f>
        <v>0</v>
      </c>
      <c r="N18" s="188">
        <f>'ごみ処理量内訳'!E18</f>
        <v>1613</v>
      </c>
      <c r="O18" s="188">
        <f>'ごみ処理量内訳'!L18</f>
        <v>278</v>
      </c>
      <c r="P18" s="188">
        <f t="shared" si="2"/>
        <v>864</v>
      </c>
      <c r="Q18" s="188">
        <f>'ごみ処理量内訳'!G18</f>
        <v>127</v>
      </c>
      <c r="R18" s="188">
        <f>'ごみ処理量内訳'!H18</f>
        <v>655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82</v>
      </c>
      <c r="V18" s="188">
        <f t="shared" si="3"/>
        <v>216</v>
      </c>
      <c r="W18" s="188">
        <f>'資源化量内訳'!M18</f>
        <v>162</v>
      </c>
      <c r="X18" s="188">
        <f>'資源化量内訳'!N18</f>
        <v>2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52</v>
      </c>
      <c r="AD18" s="188">
        <f t="shared" si="4"/>
        <v>2971</v>
      </c>
      <c r="AE18" s="189">
        <f t="shared" si="5"/>
        <v>90.64288118478628</v>
      </c>
      <c r="AF18" s="188">
        <f>'資源化量内訳'!AB18</f>
        <v>17</v>
      </c>
      <c r="AG18" s="188">
        <f>'資源化量内訳'!AJ18</f>
        <v>68</v>
      </c>
      <c r="AH18" s="188">
        <f>'資源化量内訳'!AR18</f>
        <v>557</v>
      </c>
      <c r="AI18" s="188">
        <f>'資源化量内訳'!AZ18</f>
        <v>0</v>
      </c>
      <c r="AJ18" s="188">
        <f>'資源化量内訳'!BH18</f>
        <v>0</v>
      </c>
      <c r="AK18" s="188" t="s">
        <v>278</v>
      </c>
      <c r="AL18" s="188">
        <f t="shared" si="6"/>
        <v>642</v>
      </c>
      <c r="AM18" s="189">
        <f t="shared" si="7"/>
        <v>28.879165264220802</v>
      </c>
      <c r="AN18" s="188">
        <f>'ごみ処理量内訳'!AC18</f>
        <v>278</v>
      </c>
      <c r="AO18" s="188">
        <f>'ごみ処理量内訳'!AD18</f>
        <v>309</v>
      </c>
      <c r="AP18" s="188">
        <f>'ごみ処理量内訳'!AE18</f>
        <v>129</v>
      </c>
      <c r="AQ18" s="188">
        <f t="shared" si="8"/>
        <v>716</v>
      </c>
    </row>
    <row r="19" spans="1:43" ht="13.5" customHeight="1">
      <c r="A19" s="182" t="s">
        <v>38</v>
      </c>
      <c r="B19" s="182" t="s">
        <v>26</v>
      </c>
      <c r="C19" s="184" t="s">
        <v>27</v>
      </c>
      <c r="D19" s="188">
        <v>11837</v>
      </c>
      <c r="E19" s="188">
        <v>11738</v>
      </c>
      <c r="F19" s="188">
        <f>'ごみ搬入量内訳'!H19</f>
        <v>2864</v>
      </c>
      <c r="G19" s="188">
        <f>'ごみ搬入量内訳'!AG19</f>
        <v>1105</v>
      </c>
      <c r="H19" s="188">
        <f>'ごみ搬入量内訳'!AH19</f>
        <v>24</v>
      </c>
      <c r="I19" s="188">
        <f t="shared" si="0"/>
        <v>3993</v>
      </c>
      <c r="J19" s="188">
        <f t="shared" si="1"/>
        <v>924.1975185771107</v>
      </c>
      <c r="K19" s="188">
        <f>('ごみ搬入量内訳'!E19+'ごみ搬入量内訳'!AH19)/'ごみ処理概要'!D19/365*1000000</f>
        <v>668.4403790760571</v>
      </c>
      <c r="L19" s="188">
        <f>'ごみ搬入量内訳'!F19/'ごみ処理概要'!D19/365*1000000</f>
        <v>255.75713950105367</v>
      </c>
      <c r="M19" s="188">
        <f>'資源化量内訳'!BP19</f>
        <v>0</v>
      </c>
      <c r="N19" s="188">
        <f>'ごみ処理量内訳'!E19</f>
        <v>2854</v>
      </c>
      <c r="O19" s="188">
        <f>'ごみ処理量内訳'!L19</f>
        <v>0</v>
      </c>
      <c r="P19" s="188">
        <f t="shared" si="2"/>
        <v>1115</v>
      </c>
      <c r="Q19" s="188">
        <f>'ごみ処理量内訳'!G19</f>
        <v>131</v>
      </c>
      <c r="R19" s="188">
        <f>'ごみ処理量内訳'!H19</f>
        <v>766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218</v>
      </c>
      <c r="V19" s="188">
        <f t="shared" si="3"/>
        <v>0</v>
      </c>
      <c r="W19" s="188">
        <f>'資源化量内訳'!M19</f>
        <v>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3969</v>
      </c>
      <c r="AE19" s="189">
        <f t="shared" si="5"/>
        <v>100</v>
      </c>
      <c r="AF19" s="188">
        <f>'資源化量内訳'!AB19</f>
        <v>0</v>
      </c>
      <c r="AG19" s="188">
        <f>'資源化量内訳'!AJ19</f>
        <v>0</v>
      </c>
      <c r="AH19" s="188">
        <f>'資源化量内訳'!AR19</f>
        <v>766</v>
      </c>
      <c r="AI19" s="188">
        <f>'資源化量内訳'!AZ19</f>
        <v>0</v>
      </c>
      <c r="AJ19" s="188">
        <f>'資源化量内訳'!BH19</f>
        <v>0</v>
      </c>
      <c r="AK19" s="188" t="s">
        <v>278</v>
      </c>
      <c r="AL19" s="188">
        <f t="shared" si="6"/>
        <v>766</v>
      </c>
      <c r="AM19" s="189">
        <f t="shared" si="7"/>
        <v>19.29957168052406</v>
      </c>
      <c r="AN19" s="188">
        <f>'ごみ処理量内訳'!AC19</f>
        <v>0</v>
      </c>
      <c r="AO19" s="188">
        <f>'ごみ処理量内訳'!AD19</f>
        <v>317</v>
      </c>
      <c r="AP19" s="188">
        <f>'ごみ処理量内訳'!AE19</f>
        <v>349</v>
      </c>
      <c r="AQ19" s="188">
        <f t="shared" si="8"/>
        <v>666</v>
      </c>
    </row>
    <row r="20" spans="1:43" ht="13.5" customHeight="1">
      <c r="A20" s="182" t="s">
        <v>38</v>
      </c>
      <c r="B20" s="182" t="s">
        <v>227</v>
      </c>
      <c r="C20" s="184" t="s">
        <v>275</v>
      </c>
      <c r="D20" s="188">
        <v>31587</v>
      </c>
      <c r="E20" s="188">
        <v>31587</v>
      </c>
      <c r="F20" s="188">
        <f>'ごみ搬入量内訳'!H20</f>
        <v>10283</v>
      </c>
      <c r="G20" s="188">
        <f>'ごみ搬入量内訳'!AG20</f>
        <v>1625</v>
      </c>
      <c r="H20" s="188">
        <f>'ごみ搬入量内訳'!AH20</f>
        <v>0</v>
      </c>
      <c r="I20" s="188">
        <f t="shared" si="0"/>
        <v>11908</v>
      </c>
      <c r="J20" s="188">
        <f t="shared" si="1"/>
        <v>1032.8507783026744</v>
      </c>
      <c r="K20" s="188">
        <f>('ごみ搬入量内訳'!E20+'ごみ搬入量内訳'!AH20)/'ごみ処理概要'!D20/365*1000000</f>
        <v>898.0632313189361</v>
      </c>
      <c r="L20" s="188">
        <f>'ごみ搬入量内訳'!F20/'ごみ処理概要'!D20/365*1000000</f>
        <v>134.78754698373834</v>
      </c>
      <c r="M20" s="188">
        <f>'資源化量内訳'!BP20</f>
        <v>456</v>
      </c>
      <c r="N20" s="188">
        <f>'ごみ処理量内訳'!E20</f>
        <v>8667</v>
      </c>
      <c r="O20" s="188">
        <f>'ごみ処理量内訳'!L20</f>
        <v>0</v>
      </c>
      <c r="P20" s="188">
        <f t="shared" si="2"/>
        <v>3241</v>
      </c>
      <c r="Q20" s="188">
        <f>'ごみ処理量内訳'!G20</f>
        <v>0</v>
      </c>
      <c r="R20" s="188">
        <f>'ごみ処理量内訳'!H20</f>
        <v>3241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0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11908</v>
      </c>
      <c r="AE20" s="189">
        <f t="shared" si="5"/>
        <v>100</v>
      </c>
      <c r="AF20" s="188">
        <f>'資源化量内訳'!AB20</f>
        <v>0</v>
      </c>
      <c r="AG20" s="188">
        <f>'資源化量内訳'!AJ20</f>
        <v>0</v>
      </c>
      <c r="AH20" s="188">
        <f>'資源化量内訳'!AR20</f>
        <v>1916</v>
      </c>
      <c r="AI20" s="188">
        <f>'資源化量内訳'!AZ20</f>
        <v>0</v>
      </c>
      <c r="AJ20" s="188">
        <f>'資源化量内訳'!BH20</f>
        <v>0</v>
      </c>
      <c r="AK20" s="188" t="s">
        <v>278</v>
      </c>
      <c r="AL20" s="188">
        <f t="shared" si="6"/>
        <v>1916</v>
      </c>
      <c r="AM20" s="189">
        <f t="shared" si="7"/>
        <v>19.184729860886446</v>
      </c>
      <c r="AN20" s="188">
        <f>'ごみ処理量内訳'!AC20</f>
        <v>0</v>
      </c>
      <c r="AO20" s="188">
        <f>'ごみ処理量内訳'!AD20</f>
        <v>1139</v>
      </c>
      <c r="AP20" s="188">
        <f>'ごみ処理量内訳'!AE20</f>
        <v>1325</v>
      </c>
      <c r="AQ20" s="188">
        <f t="shared" si="8"/>
        <v>2464</v>
      </c>
    </row>
    <row r="21" spans="1:43" ht="13.5" customHeight="1">
      <c r="A21" s="182" t="s">
        <v>38</v>
      </c>
      <c r="B21" s="182" t="s">
        <v>228</v>
      </c>
      <c r="C21" s="184" t="s">
        <v>229</v>
      </c>
      <c r="D21" s="188">
        <v>22676</v>
      </c>
      <c r="E21" s="188">
        <v>22676</v>
      </c>
      <c r="F21" s="188">
        <f>'ごみ搬入量内訳'!H21</f>
        <v>6184</v>
      </c>
      <c r="G21" s="188">
        <f>'ごみ搬入量内訳'!AG21</f>
        <v>1872</v>
      </c>
      <c r="H21" s="188">
        <f>'ごみ搬入量内訳'!AH21</f>
        <v>144</v>
      </c>
      <c r="I21" s="188">
        <f t="shared" si="0"/>
        <v>8200</v>
      </c>
      <c r="J21" s="188">
        <f t="shared" si="1"/>
        <v>990.7282335798878</v>
      </c>
      <c r="K21" s="188">
        <f>('ごみ搬入量内訳'!E21+'ごみ搬入量内訳'!AH21)/'ごみ処理概要'!D21/365*1000000</f>
        <v>764.5522270845768</v>
      </c>
      <c r="L21" s="188">
        <f>'ごみ搬入量内訳'!F21/'ごみ処理概要'!D21/365*1000000</f>
        <v>226.17600649531096</v>
      </c>
      <c r="M21" s="188">
        <f>'資源化量内訳'!BP21</f>
        <v>133</v>
      </c>
      <c r="N21" s="188">
        <f>'ごみ処理量内訳'!E21</f>
        <v>181</v>
      </c>
      <c r="O21" s="188">
        <f>'ごみ処理量内訳'!L21</f>
        <v>433</v>
      </c>
      <c r="P21" s="188">
        <f t="shared" si="2"/>
        <v>7415</v>
      </c>
      <c r="Q21" s="188">
        <f>'ごみ処理量内訳'!G21</f>
        <v>0</v>
      </c>
      <c r="R21" s="188">
        <f>'ごみ処理量内訳'!H21</f>
        <v>2206</v>
      </c>
      <c r="S21" s="188">
        <f>'ごみ処理量内訳'!I21</f>
        <v>0</v>
      </c>
      <c r="T21" s="188">
        <f>'ごみ処理量内訳'!J21</f>
        <v>5209</v>
      </c>
      <c r="U21" s="188">
        <f>'ごみ処理量内訳'!K21</f>
        <v>0</v>
      </c>
      <c r="V21" s="188">
        <f t="shared" si="3"/>
        <v>27</v>
      </c>
      <c r="W21" s="188">
        <f>'資源化量内訳'!M21</f>
        <v>27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8056</v>
      </c>
      <c r="AE21" s="189">
        <f t="shared" si="5"/>
        <v>94.62512413108243</v>
      </c>
      <c r="AF21" s="188">
        <f>'資源化量内訳'!AB21</f>
        <v>0</v>
      </c>
      <c r="AG21" s="188">
        <f>'資源化量内訳'!AJ21</f>
        <v>0</v>
      </c>
      <c r="AH21" s="188">
        <f>'資源化量内訳'!AR21</f>
        <v>1468</v>
      </c>
      <c r="AI21" s="188">
        <f>'資源化量内訳'!AZ21</f>
        <v>0</v>
      </c>
      <c r="AJ21" s="188">
        <f>'資源化量内訳'!BH21</f>
        <v>2428</v>
      </c>
      <c r="AK21" s="188" t="s">
        <v>278</v>
      </c>
      <c r="AL21" s="188">
        <f t="shared" si="6"/>
        <v>3896</v>
      </c>
      <c r="AM21" s="189">
        <f t="shared" si="7"/>
        <v>49.529857125412136</v>
      </c>
      <c r="AN21" s="188">
        <f>'ごみ処理量内訳'!AC21</f>
        <v>433</v>
      </c>
      <c r="AO21" s="188">
        <f>'ごみ処理量内訳'!AD21</f>
        <v>20</v>
      </c>
      <c r="AP21" s="188">
        <f>'ごみ処理量内訳'!AE21</f>
        <v>852</v>
      </c>
      <c r="AQ21" s="188">
        <f t="shared" si="8"/>
        <v>1305</v>
      </c>
    </row>
    <row r="22" spans="1:43" ht="13.5" customHeight="1">
      <c r="A22" s="182" t="s">
        <v>38</v>
      </c>
      <c r="B22" s="182" t="s">
        <v>230</v>
      </c>
      <c r="C22" s="184" t="s">
        <v>276</v>
      </c>
      <c r="D22" s="188">
        <v>4479</v>
      </c>
      <c r="E22" s="188">
        <v>4479</v>
      </c>
      <c r="F22" s="188">
        <f>'ごみ搬入量内訳'!H22</f>
        <v>912</v>
      </c>
      <c r="G22" s="188">
        <f>'ごみ搬入量内訳'!AG22</f>
        <v>11</v>
      </c>
      <c r="H22" s="188">
        <f>'ごみ搬入量内訳'!AH22</f>
        <v>0</v>
      </c>
      <c r="I22" s="188">
        <f t="shared" si="0"/>
        <v>923</v>
      </c>
      <c r="J22" s="188">
        <f t="shared" si="1"/>
        <v>564.5829701468344</v>
      </c>
      <c r="K22" s="188">
        <f>('ごみ搬入量内訳'!E22+'ごみ搬入量内訳'!AH22)/'ごみ処理概要'!D22/365*1000000</f>
        <v>557.8544623769371</v>
      </c>
      <c r="L22" s="188">
        <f>'ごみ搬入量内訳'!F22/'ごみ処理概要'!D22/365*1000000</f>
        <v>6.728507769897268</v>
      </c>
      <c r="M22" s="188">
        <f>'資源化量内訳'!BP22</f>
        <v>0</v>
      </c>
      <c r="N22" s="188">
        <f>'ごみ処理量内訳'!E22</f>
        <v>662</v>
      </c>
      <c r="O22" s="188">
        <f>'ごみ処理量内訳'!L22</f>
        <v>0</v>
      </c>
      <c r="P22" s="188">
        <f t="shared" si="2"/>
        <v>155</v>
      </c>
      <c r="Q22" s="188">
        <f>'ごみ処理量内訳'!G22</f>
        <v>0</v>
      </c>
      <c r="R22" s="188">
        <f>'ごみ処理量内訳'!H22</f>
        <v>155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106</v>
      </c>
      <c r="W22" s="188">
        <f>'資源化量内訳'!M22</f>
        <v>102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2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2</v>
      </c>
      <c r="AD22" s="188">
        <f t="shared" si="4"/>
        <v>923</v>
      </c>
      <c r="AE22" s="189">
        <f t="shared" si="5"/>
        <v>100</v>
      </c>
      <c r="AF22" s="188">
        <f>'資源化量内訳'!AB22</f>
        <v>0</v>
      </c>
      <c r="AG22" s="188">
        <f>'資源化量内訳'!AJ22</f>
        <v>0</v>
      </c>
      <c r="AH22" s="188">
        <f>'資源化量内訳'!AR22</f>
        <v>70</v>
      </c>
      <c r="AI22" s="188">
        <f>'資源化量内訳'!AZ22</f>
        <v>0</v>
      </c>
      <c r="AJ22" s="188">
        <f>'資源化量内訳'!BH22</f>
        <v>0</v>
      </c>
      <c r="AK22" s="188" t="s">
        <v>278</v>
      </c>
      <c r="AL22" s="188">
        <f t="shared" si="6"/>
        <v>70</v>
      </c>
      <c r="AM22" s="189">
        <f t="shared" si="7"/>
        <v>19.068255687974</v>
      </c>
      <c r="AN22" s="188">
        <f>'ごみ処理量内訳'!AC22</f>
        <v>0</v>
      </c>
      <c r="AO22" s="188">
        <f>'ごみ処理量内訳'!AD22</f>
        <v>73</v>
      </c>
      <c r="AP22" s="188">
        <f>'ごみ処理量内訳'!AE22</f>
        <v>72</v>
      </c>
      <c r="AQ22" s="188">
        <f t="shared" si="8"/>
        <v>145</v>
      </c>
    </row>
    <row r="23" spans="1:43" ht="13.5" customHeight="1">
      <c r="A23" s="182" t="s">
        <v>38</v>
      </c>
      <c r="B23" s="182" t="s">
        <v>231</v>
      </c>
      <c r="C23" s="184" t="s">
        <v>232</v>
      </c>
      <c r="D23" s="188">
        <v>5366</v>
      </c>
      <c r="E23" s="188">
        <v>5366</v>
      </c>
      <c r="F23" s="188">
        <f>'ごみ搬入量内訳'!H23</f>
        <v>1589</v>
      </c>
      <c r="G23" s="188">
        <f>'ごみ搬入量内訳'!AG23</f>
        <v>126</v>
      </c>
      <c r="H23" s="188">
        <f>'ごみ搬入量内訳'!AH23</f>
        <v>0</v>
      </c>
      <c r="I23" s="188">
        <f t="shared" si="0"/>
        <v>1715</v>
      </c>
      <c r="J23" s="188">
        <f t="shared" si="1"/>
        <v>875.6299174406078</v>
      </c>
      <c r="K23" s="188">
        <f>('ごみ搬入量内訳'!E23+'ごみ搬入量内訳'!AH23)/'ごみ処理概要'!D23/365*1000000</f>
        <v>811.2979235061957</v>
      </c>
      <c r="L23" s="188">
        <f>'ごみ搬入量内訳'!F23/'ごみ処理概要'!D23/365*1000000</f>
        <v>64.331993934412</v>
      </c>
      <c r="M23" s="188">
        <f>'資源化量内訳'!BP23</f>
        <v>124</v>
      </c>
      <c r="N23" s="188">
        <f>'ごみ処理量内訳'!E23</f>
        <v>1179</v>
      </c>
      <c r="O23" s="188">
        <f>'ごみ処理量内訳'!L23</f>
        <v>0</v>
      </c>
      <c r="P23" s="188">
        <f t="shared" si="2"/>
        <v>536</v>
      </c>
      <c r="Q23" s="188">
        <f>'ごみ処理量内訳'!G23</f>
        <v>182</v>
      </c>
      <c r="R23" s="188">
        <f>'ごみ処理量内訳'!H23</f>
        <v>354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0</v>
      </c>
      <c r="W23" s="188">
        <f>'資源化量内訳'!M23</f>
        <v>0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1715</v>
      </c>
      <c r="AE23" s="189">
        <f t="shared" si="5"/>
        <v>100</v>
      </c>
      <c r="AF23" s="188">
        <f>'資源化量内訳'!AB23</f>
        <v>0</v>
      </c>
      <c r="AG23" s="188">
        <f>'資源化量内訳'!AJ23</f>
        <v>0</v>
      </c>
      <c r="AH23" s="188">
        <f>'資源化量内訳'!AR23</f>
        <v>94</v>
      </c>
      <c r="AI23" s="188">
        <f>'資源化量内訳'!AZ23</f>
        <v>0</v>
      </c>
      <c r="AJ23" s="188">
        <f>'資源化量内訳'!BH23</f>
        <v>0</v>
      </c>
      <c r="AK23" s="188" t="s">
        <v>278</v>
      </c>
      <c r="AL23" s="188">
        <f t="shared" si="6"/>
        <v>94</v>
      </c>
      <c r="AM23" s="189">
        <f t="shared" si="7"/>
        <v>11.854268624252311</v>
      </c>
      <c r="AN23" s="188">
        <f>'ごみ処理量内訳'!AC23</f>
        <v>0</v>
      </c>
      <c r="AO23" s="188">
        <f>'ごみ処理量内訳'!AD23</f>
        <v>161</v>
      </c>
      <c r="AP23" s="188">
        <f>'ごみ処理量内訳'!AE23</f>
        <v>407</v>
      </c>
      <c r="AQ23" s="188">
        <f t="shared" si="8"/>
        <v>568</v>
      </c>
    </row>
    <row r="24" spans="1:43" ht="13.5" customHeight="1">
      <c r="A24" s="182" t="s">
        <v>38</v>
      </c>
      <c r="B24" s="182" t="s">
        <v>233</v>
      </c>
      <c r="C24" s="184" t="s">
        <v>234</v>
      </c>
      <c r="D24" s="188">
        <v>20838</v>
      </c>
      <c r="E24" s="188">
        <v>20838</v>
      </c>
      <c r="F24" s="188">
        <f>'ごみ搬入量内訳'!H24</f>
        <v>4622</v>
      </c>
      <c r="G24" s="188">
        <f>'ごみ搬入量内訳'!AG24</f>
        <v>624</v>
      </c>
      <c r="H24" s="188">
        <f>'ごみ搬入量内訳'!AH24</f>
        <v>0</v>
      </c>
      <c r="I24" s="188">
        <f t="shared" si="0"/>
        <v>5246</v>
      </c>
      <c r="J24" s="188">
        <f t="shared" si="1"/>
        <v>689.7304318901059</v>
      </c>
      <c r="K24" s="188">
        <f>('ごみ搬入量内訳'!E24+'ごみ搬入量内訳'!AH24)/'ごみ処理概要'!D24/365*1000000</f>
        <v>607.6885353023388</v>
      </c>
      <c r="L24" s="188">
        <f>'ごみ搬入量内訳'!F24/'ごみ処理概要'!D24/365*1000000</f>
        <v>82.04189658776708</v>
      </c>
      <c r="M24" s="188">
        <f>'資源化量内訳'!BP24</f>
        <v>0</v>
      </c>
      <c r="N24" s="188">
        <f>'ごみ処理量内訳'!E24</f>
        <v>3667</v>
      </c>
      <c r="O24" s="188">
        <f>'ごみ処理量内訳'!L24</f>
        <v>23</v>
      </c>
      <c r="P24" s="188">
        <f t="shared" si="2"/>
        <v>1063</v>
      </c>
      <c r="Q24" s="188">
        <f>'ごみ処理量内訳'!G24</f>
        <v>0</v>
      </c>
      <c r="R24" s="188">
        <f>'ごみ処理量内訳'!H24</f>
        <v>753</v>
      </c>
      <c r="S24" s="188">
        <f>'ごみ処理量内訳'!I24</f>
        <v>272</v>
      </c>
      <c r="T24" s="188">
        <f>'ごみ処理量内訳'!J24</f>
        <v>0</v>
      </c>
      <c r="U24" s="188">
        <f>'ごみ処理量内訳'!K24</f>
        <v>38</v>
      </c>
      <c r="V24" s="188">
        <f t="shared" si="3"/>
        <v>493</v>
      </c>
      <c r="W24" s="188">
        <f>'資源化量内訳'!M24</f>
        <v>493</v>
      </c>
      <c r="X24" s="188">
        <f>'資源化量内訳'!N24</f>
        <v>0</v>
      </c>
      <c r="Y24" s="188">
        <f>'資源化量内訳'!O24</f>
        <v>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4"/>
        <v>5246</v>
      </c>
      <c r="AE24" s="189">
        <f t="shared" si="5"/>
        <v>99.56157072054899</v>
      </c>
      <c r="AF24" s="188">
        <f>'資源化量内訳'!AB24</f>
        <v>0</v>
      </c>
      <c r="AG24" s="188">
        <f>'資源化量内訳'!AJ24</f>
        <v>0</v>
      </c>
      <c r="AH24" s="188">
        <f>'資源化量内訳'!AR24</f>
        <v>437</v>
      </c>
      <c r="AI24" s="188">
        <f>'資源化量内訳'!AZ24</f>
        <v>270</v>
      </c>
      <c r="AJ24" s="188">
        <f>'資源化量内訳'!BH24</f>
        <v>0</v>
      </c>
      <c r="AK24" s="188" t="s">
        <v>278</v>
      </c>
      <c r="AL24" s="188">
        <f t="shared" si="6"/>
        <v>707</v>
      </c>
      <c r="AM24" s="189">
        <f t="shared" si="7"/>
        <v>22.87457110179184</v>
      </c>
      <c r="AN24" s="188">
        <f>'ごみ処理量内訳'!AC24</f>
        <v>23</v>
      </c>
      <c r="AO24" s="188">
        <f>'ごみ処理量内訳'!AD24</f>
        <v>403</v>
      </c>
      <c r="AP24" s="188">
        <f>'ごみ処理量内訳'!AE24</f>
        <v>308</v>
      </c>
      <c r="AQ24" s="188">
        <f t="shared" si="8"/>
        <v>734</v>
      </c>
    </row>
    <row r="25" spans="1:43" ht="13.5" customHeight="1">
      <c r="A25" s="182" t="s">
        <v>38</v>
      </c>
      <c r="B25" s="182" t="s">
        <v>235</v>
      </c>
      <c r="C25" s="184" t="s">
        <v>236</v>
      </c>
      <c r="D25" s="188">
        <v>6575</v>
      </c>
      <c r="E25" s="188">
        <v>6575</v>
      </c>
      <c r="F25" s="188">
        <f>'ごみ搬入量内訳'!H25</f>
        <v>1738</v>
      </c>
      <c r="G25" s="188">
        <f>'ごみ搬入量内訳'!AG25</f>
        <v>305</v>
      </c>
      <c r="H25" s="188">
        <f>'ごみ搬入量内訳'!AH25</f>
        <v>105</v>
      </c>
      <c r="I25" s="188">
        <f t="shared" si="0"/>
        <v>2148</v>
      </c>
      <c r="J25" s="188">
        <f t="shared" si="1"/>
        <v>895.0466170113027</v>
      </c>
      <c r="K25" s="188">
        <f>('ごみ搬入量内訳'!E25+'ごみ搬入量内訳'!AH25)/'ごみ処理概要'!D25/365*1000000</f>
        <v>767.9566644096047</v>
      </c>
      <c r="L25" s="188">
        <f>'ごみ搬入量内訳'!F25/'ごみ処理概要'!D25/365*1000000</f>
        <v>127.089952601698</v>
      </c>
      <c r="M25" s="188">
        <f>'資源化量内訳'!BP25</f>
        <v>0</v>
      </c>
      <c r="N25" s="188">
        <f>'ごみ処理量内訳'!E25</f>
        <v>1296</v>
      </c>
      <c r="O25" s="188">
        <f>'ごみ処理量内訳'!L25</f>
        <v>479</v>
      </c>
      <c r="P25" s="188">
        <f t="shared" si="2"/>
        <v>19</v>
      </c>
      <c r="Q25" s="188">
        <f>'ごみ処理量内訳'!G25</f>
        <v>0</v>
      </c>
      <c r="R25" s="188">
        <f>'ごみ処理量内訳'!H25</f>
        <v>19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249</v>
      </c>
      <c r="W25" s="188">
        <f>'資源化量内訳'!M25</f>
        <v>196</v>
      </c>
      <c r="X25" s="188">
        <f>'資源化量内訳'!N25</f>
        <v>0</v>
      </c>
      <c r="Y25" s="188">
        <f>'資源化量内訳'!O25</f>
        <v>20</v>
      </c>
      <c r="Z25" s="188">
        <f>'資源化量内訳'!P25</f>
        <v>26</v>
      </c>
      <c r="AA25" s="188">
        <f>'資源化量内訳'!Q25</f>
        <v>0</v>
      </c>
      <c r="AB25" s="188">
        <f>'資源化量内訳'!R25</f>
        <v>7</v>
      </c>
      <c r="AC25" s="188">
        <f>'資源化量内訳'!S25</f>
        <v>0</v>
      </c>
      <c r="AD25" s="188">
        <f t="shared" si="4"/>
        <v>2043</v>
      </c>
      <c r="AE25" s="189">
        <f t="shared" si="5"/>
        <v>76.55408712677435</v>
      </c>
      <c r="AF25" s="188">
        <f>'資源化量内訳'!AB25</f>
        <v>0</v>
      </c>
      <c r="AG25" s="188">
        <f>'資源化量内訳'!AJ25</f>
        <v>0</v>
      </c>
      <c r="AH25" s="188">
        <f>'資源化量内訳'!AR25</f>
        <v>19</v>
      </c>
      <c r="AI25" s="188">
        <f>'資源化量内訳'!AZ25</f>
        <v>0</v>
      </c>
      <c r="AJ25" s="188">
        <f>'資源化量内訳'!BH25</f>
        <v>0</v>
      </c>
      <c r="AK25" s="188" t="s">
        <v>278</v>
      </c>
      <c r="AL25" s="188">
        <f t="shared" si="6"/>
        <v>19</v>
      </c>
      <c r="AM25" s="189">
        <f t="shared" si="7"/>
        <v>13.11796377875673</v>
      </c>
      <c r="AN25" s="188">
        <f>'ごみ処理量内訳'!AC25</f>
        <v>479</v>
      </c>
      <c r="AO25" s="188">
        <f>'ごみ処理量内訳'!AD25</f>
        <v>86</v>
      </c>
      <c r="AP25" s="188">
        <f>'ごみ処理量内訳'!AE25</f>
        <v>0</v>
      </c>
      <c r="AQ25" s="188">
        <f t="shared" si="8"/>
        <v>565</v>
      </c>
    </row>
    <row r="26" spans="1:43" ht="13.5" customHeight="1">
      <c r="A26" s="182" t="s">
        <v>38</v>
      </c>
      <c r="B26" s="182" t="s">
        <v>237</v>
      </c>
      <c r="C26" s="184" t="s">
        <v>277</v>
      </c>
      <c r="D26" s="188">
        <v>2582</v>
      </c>
      <c r="E26" s="188">
        <v>2582</v>
      </c>
      <c r="F26" s="188">
        <f>'ごみ搬入量内訳'!H26</f>
        <v>683</v>
      </c>
      <c r="G26" s="188">
        <f>'ごみ搬入量内訳'!AG26</f>
        <v>60</v>
      </c>
      <c r="H26" s="188">
        <f>'ごみ搬入量内訳'!AH26</f>
        <v>100</v>
      </c>
      <c r="I26" s="188">
        <f t="shared" si="0"/>
        <v>843</v>
      </c>
      <c r="J26" s="188">
        <f t="shared" si="1"/>
        <v>894.496142949609</v>
      </c>
      <c r="K26" s="188">
        <f>('ごみ搬入量内訳'!E26+'ごみ搬入量内訳'!AH26)/'ごみ処理概要'!D26/365*1000000</f>
        <v>830.8309370457222</v>
      </c>
      <c r="L26" s="188">
        <f>'ごみ搬入量内訳'!F26/'ごみ処理概要'!D26/365*1000000</f>
        <v>63.665205903886765</v>
      </c>
      <c r="M26" s="188">
        <f>'資源化量内訳'!BP26</f>
        <v>0</v>
      </c>
      <c r="N26" s="188">
        <f>'ごみ処理量内訳'!E26</f>
        <v>495</v>
      </c>
      <c r="O26" s="188">
        <f>'ごみ処理量内訳'!L26</f>
        <v>0</v>
      </c>
      <c r="P26" s="188">
        <f t="shared" si="2"/>
        <v>248</v>
      </c>
      <c r="Q26" s="188">
        <f>'ごみ処理量内訳'!G26</f>
        <v>109</v>
      </c>
      <c r="R26" s="188">
        <f>'ごみ処理量内訳'!H26</f>
        <v>139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0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743</v>
      </c>
      <c r="AE26" s="189">
        <f t="shared" si="5"/>
        <v>100</v>
      </c>
      <c r="AF26" s="188">
        <f>'資源化量内訳'!AB26</f>
        <v>0</v>
      </c>
      <c r="AG26" s="188">
        <f>'資源化量内訳'!AJ26</f>
        <v>99</v>
      </c>
      <c r="AH26" s="188">
        <f>'資源化量内訳'!AR26</f>
        <v>129</v>
      </c>
      <c r="AI26" s="188">
        <f>'資源化量内訳'!AZ26</f>
        <v>0</v>
      </c>
      <c r="AJ26" s="188">
        <f>'資源化量内訳'!BH26</f>
        <v>0</v>
      </c>
      <c r="AK26" s="188" t="s">
        <v>278</v>
      </c>
      <c r="AL26" s="188">
        <f t="shared" si="6"/>
        <v>228</v>
      </c>
      <c r="AM26" s="189">
        <f t="shared" si="7"/>
        <v>30.686406460296094</v>
      </c>
      <c r="AN26" s="188">
        <f>'ごみ処理量内訳'!AC26</f>
        <v>0</v>
      </c>
      <c r="AO26" s="188">
        <f>'ごみ処理量内訳'!AD26</f>
        <v>55</v>
      </c>
      <c r="AP26" s="188">
        <f>'ごみ処理量内訳'!AE26</f>
        <v>20</v>
      </c>
      <c r="AQ26" s="188">
        <f t="shared" si="8"/>
        <v>75</v>
      </c>
    </row>
    <row r="27" spans="1:43" ht="13.5" customHeight="1">
      <c r="A27" s="182" t="s">
        <v>38</v>
      </c>
      <c r="B27" s="182" t="s">
        <v>238</v>
      </c>
      <c r="C27" s="184" t="s">
        <v>239</v>
      </c>
      <c r="D27" s="188">
        <v>4025</v>
      </c>
      <c r="E27" s="188">
        <v>4025</v>
      </c>
      <c r="F27" s="188">
        <f>'ごみ搬入量内訳'!H27</f>
        <v>1005</v>
      </c>
      <c r="G27" s="188">
        <f>'ごみ搬入量内訳'!AG27</f>
        <v>0</v>
      </c>
      <c r="H27" s="188">
        <f>'ごみ搬入量内訳'!AH27</f>
        <v>0</v>
      </c>
      <c r="I27" s="188">
        <f t="shared" si="0"/>
        <v>1005</v>
      </c>
      <c r="J27" s="188">
        <f t="shared" si="1"/>
        <v>684.0806602569556</v>
      </c>
      <c r="K27" s="188">
        <f>('ごみ搬入量内訳'!E27+'ごみ搬入量内訳'!AH27)/'ごみ処理概要'!D27/365*1000000</f>
        <v>684.0806602569556</v>
      </c>
      <c r="L27" s="188">
        <f>'ごみ搬入量内訳'!F27/'ごみ処理概要'!D27/365*1000000</f>
        <v>0</v>
      </c>
      <c r="M27" s="188">
        <f>'資源化量内訳'!BP27</f>
        <v>0</v>
      </c>
      <c r="N27" s="188">
        <f>'ごみ処理量内訳'!E27</f>
        <v>673</v>
      </c>
      <c r="O27" s="188">
        <f>'ごみ処理量内訳'!L27</f>
        <v>162</v>
      </c>
      <c r="P27" s="188">
        <f t="shared" si="2"/>
        <v>58</v>
      </c>
      <c r="Q27" s="188">
        <f>'ごみ処理量内訳'!G27</f>
        <v>0</v>
      </c>
      <c r="R27" s="188">
        <f>'ごみ処理量内訳'!H27</f>
        <v>58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112</v>
      </c>
      <c r="W27" s="188">
        <f>'資源化量内訳'!M27</f>
        <v>112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 t="shared" si="4"/>
        <v>1005</v>
      </c>
      <c r="AE27" s="189">
        <f t="shared" si="5"/>
        <v>83.88059701492537</v>
      </c>
      <c r="AF27" s="188">
        <f>'資源化量内訳'!AB27</f>
        <v>0</v>
      </c>
      <c r="AG27" s="188">
        <f>'資源化量内訳'!AJ27</f>
        <v>0</v>
      </c>
      <c r="AH27" s="188">
        <f>'資源化量内訳'!AR27</f>
        <v>58</v>
      </c>
      <c r="AI27" s="188">
        <f>'資源化量内訳'!AZ27</f>
        <v>0</v>
      </c>
      <c r="AJ27" s="188">
        <f>'資源化量内訳'!BH27</f>
        <v>0</v>
      </c>
      <c r="AK27" s="188" t="s">
        <v>278</v>
      </c>
      <c r="AL27" s="188">
        <f t="shared" si="6"/>
        <v>58</v>
      </c>
      <c r="AM27" s="189">
        <f t="shared" si="7"/>
        <v>16.91542288557214</v>
      </c>
      <c r="AN27" s="188">
        <f>'ごみ処理量内訳'!AC27</f>
        <v>162</v>
      </c>
      <c r="AO27" s="188">
        <f>'ごみ処理量内訳'!AD27</f>
        <v>80</v>
      </c>
      <c r="AP27" s="188">
        <f>'ごみ処理量内訳'!AE27</f>
        <v>0</v>
      </c>
      <c r="AQ27" s="188">
        <f t="shared" si="8"/>
        <v>242</v>
      </c>
    </row>
    <row r="28" spans="1:43" ht="13.5" customHeight="1">
      <c r="A28" s="182" t="s">
        <v>38</v>
      </c>
      <c r="B28" s="182" t="s">
        <v>55</v>
      </c>
      <c r="C28" s="184" t="s">
        <v>226</v>
      </c>
      <c r="D28" s="188">
        <v>12609</v>
      </c>
      <c r="E28" s="188">
        <v>12609</v>
      </c>
      <c r="F28" s="188">
        <f>'ごみ搬入量内訳'!H28</f>
        <v>2583</v>
      </c>
      <c r="G28" s="188">
        <f>'ごみ搬入量内訳'!AG28</f>
        <v>669</v>
      </c>
      <c r="H28" s="188">
        <f>'ごみ搬入量内訳'!AH28</f>
        <v>0</v>
      </c>
      <c r="I28" s="188">
        <f t="shared" si="0"/>
        <v>3252</v>
      </c>
      <c r="J28" s="188">
        <f t="shared" si="1"/>
        <v>706.6055231260124</v>
      </c>
      <c r="K28" s="188">
        <f>('ごみ搬入量内訳'!E28+'ごみ搬入量内訳'!AH28)/'ごみ処理概要'!D28/365*1000000</f>
        <v>671.4056169924287</v>
      </c>
      <c r="L28" s="188">
        <f>'ごみ搬入量内訳'!F28/'ごみ処理概要'!D28/365*1000000</f>
        <v>35.199906133583646</v>
      </c>
      <c r="M28" s="188">
        <f>'資源化量内訳'!BP28</f>
        <v>258</v>
      </c>
      <c r="N28" s="188">
        <f>'ごみ処理量内訳'!E28</f>
        <v>2356</v>
      </c>
      <c r="O28" s="188">
        <f>'ごみ処理量内訳'!L28</f>
        <v>473</v>
      </c>
      <c r="P28" s="188">
        <f t="shared" si="2"/>
        <v>329</v>
      </c>
      <c r="Q28" s="188">
        <f>'ごみ処理量内訳'!G28</f>
        <v>0</v>
      </c>
      <c r="R28" s="188">
        <f>'ごみ処理量内訳'!H28</f>
        <v>329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94</v>
      </c>
      <c r="W28" s="188">
        <f>'資源化量内訳'!M28</f>
        <v>82</v>
      </c>
      <c r="X28" s="188">
        <f>'資源化量内訳'!N28</f>
        <v>12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4"/>
        <v>3252</v>
      </c>
      <c r="AE28" s="189">
        <f t="shared" si="5"/>
        <v>85.45510455104551</v>
      </c>
      <c r="AF28" s="188">
        <f>'資源化量内訳'!AB28</f>
        <v>0</v>
      </c>
      <c r="AG28" s="188">
        <f>'資源化量内訳'!AJ28</f>
        <v>0</v>
      </c>
      <c r="AH28" s="188">
        <f>'資源化量内訳'!AR28</f>
        <v>90</v>
      </c>
      <c r="AI28" s="188">
        <f>'資源化量内訳'!AZ28</f>
        <v>0</v>
      </c>
      <c r="AJ28" s="188">
        <f>'資源化量内訳'!BH28</f>
        <v>0</v>
      </c>
      <c r="AK28" s="188" t="s">
        <v>278</v>
      </c>
      <c r="AL28" s="188">
        <f t="shared" si="6"/>
        <v>90</v>
      </c>
      <c r="AM28" s="189">
        <f t="shared" si="7"/>
        <v>12.592592592592592</v>
      </c>
      <c r="AN28" s="188">
        <f>'ごみ処理量内訳'!AC28</f>
        <v>473</v>
      </c>
      <c r="AO28" s="188">
        <f>'ごみ処理量内訳'!AD28</f>
        <v>240</v>
      </c>
      <c r="AP28" s="188">
        <f>'ごみ処理量内訳'!AE28</f>
        <v>185</v>
      </c>
      <c r="AQ28" s="188">
        <f t="shared" si="8"/>
        <v>898</v>
      </c>
    </row>
    <row r="29" spans="1:43" ht="13.5" customHeight="1">
      <c r="A29" s="182" t="s">
        <v>38</v>
      </c>
      <c r="B29" s="182" t="s">
        <v>56</v>
      </c>
      <c r="C29" s="184" t="s">
        <v>57</v>
      </c>
      <c r="D29" s="188">
        <v>6839</v>
      </c>
      <c r="E29" s="188">
        <v>6839</v>
      </c>
      <c r="F29" s="188">
        <f>'ごみ搬入量内訳'!H29</f>
        <v>1393</v>
      </c>
      <c r="G29" s="188">
        <f>'ごみ搬入量内訳'!AG29</f>
        <v>204</v>
      </c>
      <c r="H29" s="188">
        <f>'ごみ搬入量内訳'!AH29</f>
        <v>0</v>
      </c>
      <c r="I29" s="188">
        <f t="shared" si="0"/>
        <v>1597</v>
      </c>
      <c r="J29" s="188">
        <f t="shared" si="1"/>
        <v>639.7634838066127</v>
      </c>
      <c r="K29" s="188">
        <f>('ごみ搬入量内訳'!E29+'ごみ搬入量内訳'!AH29)/'ごみ処理概要'!D29/365*1000000</f>
        <v>558.0404088557368</v>
      </c>
      <c r="L29" s="188">
        <f>'ごみ搬入量内訳'!F29/'ごみ処理概要'!D29/365*1000000</f>
        <v>81.72307495087603</v>
      </c>
      <c r="M29" s="188">
        <f>'資源化量内訳'!BP29</f>
        <v>0</v>
      </c>
      <c r="N29" s="188">
        <f>'ごみ処理量内訳'!E29</f>
        <v>1199</v>
      </c>
      <c r="O29" s="188">
        <f>'ごみ処理量内訳'!L29</f>
        <v>131</v>
      </c>
      <c r="P29" s="188">
        <f t="shared" si="2"/>
        <v>44</v>
      </c>
      <c r="Q29" s="188">
        <f>'ごみ処理量内訳'!G29</f>
        <v>18</v>
      </c>
      <c r="R29" s="188">
        <f>'ごみ処理量内訳'!H29</f>
        <v>26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223</v>
      </c>
      <c r="W29" s="188">
        <f>'資源化量内訳'!M29</f>
        <v>220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3</v>
      </c>
      <c r="AD29" s="188">
        <f t="shared" si="4"/>
        <v>1597</v>
      </c>
      <c r="AE29" s="189">
        <f t="shared" si="5"/>
        <v>91.79711959924859</v>
      </c>
      <c r="AF29" s="188">
        <f>'資源化量内訳'!AB29</f>
        <v>0</v>
      </c>
      <c r="AG29" s="188">
        <f>'資源化量内訳'!AJ29</f>
        <v>17</v>
      </c>
      <c r="AH29" s="188">
        <f>'資源化量内訳'!AR29</f>
        <v>26</v>
      </c>
      <c r="AI29" s="188">
        <f>'資源化量内訳'!AZ29</f>
        <v>0</v>
      </c>
      <c r="AJ29" s="188">
        <f>'資源化量内訳'!BH29</f>
        <v>0</v>
      </c>
      <c r="AK29" s="188" t="s">
        <v>278</v>
      </c>
      <c r="AL29" s="188">
        <f t="shared" si="6"/>
        <v>43</v>
      </c>
      <c r="AM29" s="189">
        <f t="shared" si="7"/>
        <v>16.656230432060113</v>
      </c>
      <c r="AN29" s="188">
        <f>'ごみ処理量内訳'!AC29</f>
        <v>131</v>
      </c>
      <c r="AO29" s="188">
        <f>'ごみ処理量内訳'!AD29</f>
        <v>135</v>
      </c>
      <c r="AP29" s="188">
        <f>'ごみ処理量内訳'!AE29</f>
        <v>0</v>
      </c>
      <c r="AQ29" s="188">
        <f t="shared" si="8"/>
        <v>266</v>
      </c>
    </row>
    <row r="30" spans="1:43" ht="13.5" customHeight="1">
      <c r="A30" s="182" t="s">
        <v>38</v>
      </c>
      <c r="B30" s="182" t="s">
        <v>58</v>
      </c>
      <c r="C30" s="184" t="s">
        <v>59</v>
      </c>
      <c r="D30" s="188">
        <v>4949</v>
      </c>
      <c r="E30" s="188">
        <v>4949</v>
      </c>
      <c r="F30" s="188">
        <f>'ごみ搬入量内訳'!H30</f>
        <v>1162</v>
      </c>
      <c r="G30" s="188">
        <f>'ごみ搬入量内訳'!AG30</f>
        <v>110</v>
      </c>
      <c r="H30" s="188">
        <f>'ごみ搬入量内訳'!AH30</f>
        <v>0</v>
      </c>
      <c r="I30" s="188">
        <f t="shared" si="0"/>
        <v>1272</v>
      </c>
      <c r="J30" s="188">
        <f t="shared" si="1"/>
        <v>704.1688233682188</v>
      </c>
      <c r="K30" s="188">
        <f>('ごみ搬入量内訳'!E30+'ごみ搬入量内訳'!AH30)/'ごみ処理概要'!D30/365*1000000</f>
        <v>643.2737207184515</v>
      </c>
      <c r="L30" s="188">
        <f>'ごみ搬入量内訳'!F30/'ごみ処理概要'!D30/365*1000000</f>
        <v>60.89510264976735</v>
      </c>
      <c r="M30" s="188">
        <f>'資源化量内訳'!BP30</f>
        <v>0</v>
      </c>
      <c r="N30" s="188">
        <f>'ごみ処理量内訳'!E30</f>
        <v>944</v>
      </c>
      <c r="O30" s="188">
        <f>'ごみ処理量内訳'!L30</f>
        <v>46</v>
      </c>
      <c r="P30" s="188">
        <f t="shared" si="2"/>
        <v>282</v>
      </c>
      <c r="Q30" s="188">
        <f>'ごみ処理量内訳'!G30</f>
        <v>14</v>
      </c>
      <c r="R30" s="188">
        <f>'ごみ処理量内訳'!H30</f>
        <v>268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0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4"/>
        <v>1272</v>
      </c>
      <c r="AE30" s="189">
        <f t="shared" si="5"/>
        <v>96.38364779874213</v>
      </c>
      <c r="AF30" s="188">
        <f>'資源化量内訳'!AB30</f>
        <v>0</v>
      </c>
      <c r="AG30" s="188">
        <f>'資源化量内訳'!AJ30</f>
        <v>9</v>
      </c>
      <c r="AH30" s="188">
        <f>'資源化量内訳'!AR30</f>
        <v>193</v>
      </c>
      <c r="AI30" s="188">
        <f>'資源化量内訳'!AZ30</f>
        <v>0</v>
      </c>
      <c r="AJ30" s="188">
        <f>'資源化量内訳'!BH30</f>
        <v>0</v>
      </c>
      <c r="AK30" s="188" t="s">
        <v>278</v>
      </c>
      <c r="AL30" s="188">
        <f t="shared" si="6"/>
        <v>202</v>
      </c>
      <c r="AM30" s="189">
        <f t="shared" si="7"/>
        <v>15.880503144654087</v>
      </c>
      <c r="AN30" s="188">
        <f>'ごみ処理量内訳'!AC30</f>
        <v>46</v>
      </c>
      <c r="AO30" s="188">
        <f>'ごみ処理量内訳'!AD30</f>
        <v>106</v>
      </c>
      <c r="AP30" s="188">
        <f>'ごみ処理量内訳'!AE30</f>
        <v>79</v>
      </c>
      <c r="AQ30" s="188">
        <f t="shared" si="8"/>
        <v>231</v>
      </c>
    </row>
    <row r="31" spans="1:43" ht="13.5" customHeight="1">
      <c r="A31" s="182" t="s">
        <v>38</v>
      </c>
      <c r="B31" s="182" t="s">
        <v>60</v>
      </c>
      <c r="C31" s="184" t="s">
        <v>61</v>
      </c>
      <c r="D31" s="188">
        <v>13598</v>
      </c>
      <c r="E31" s="188">
        <v>13598</v>
      </c>
      <c r="F31" s="188">
        <f>'ごみ搬入量内訳'!H31</f>
        <v>2420</v>
      </c>
      <c r="G31" s="188">
        <f>'ごみ搬入量内訳'!AG31</f>
        <v>1097</v>
      </c>
      <c r="H31" s="188">
        <f>'ごみ搬入量内訳'!AH31</f>
        <v>0</v>
      </c>
      <c r="I31" s="188">
        <f t="shared" si="0"/>
        <v>3517</v>
      </c>
      <c r="J31" s="188">
        <f t="shared" si="1"/>
        <v>708.6054153813918</v>
      </c>
      <c r="K31" s="188">
        <f>('ごみ搬入量内訳'!E31+'ごみ搬入量内訳'!AH31)/'ごみ処理概要'!D31/365*1000000</f>
        <v>663.6753591885994</v>
      </c>
      <c r="L31" s="188">
        <f>'ごみ搬入量内訳'!F31/'ごみ処理概要'!D31/365*1000000</f>
        <v>44.93005619279225</v>
      </c>
      <c r="M31" s="188">
        <f>'資源化量内訳'!BP31</f>
        <v>0</v>
      </c>
      <c r="N31" s="188">
        <f>'ごみ処理量内訳'!E31</f>
        <v>3111</v>
      </c>
      <c r="O31" s="188">
        <f>'ごみ処理量内訳'!L31</f>
        <v>0</v>
      </c>
      <c r="P31" s="188">
        <f t="shared" si="2"/>
        <v>406</v>
      </c>
      <c r="Q31" s="188">
        <f>'ごみ処理量内訳'!G31</f>
        <v>0</v>
      </c>
      <c r="R31" s="188">
        <f>'ごみ処理量内訳'!H31</f>
        <v>406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0</v>
      </c>
      <c r="W31" s="188">
        <f>'資源化量内訳'!M31</f>
        <v>0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3517</v>
      </c>
      <c r="AE31" s="189">
        <f t="shared" si="5"/>
        <v>100</v>
      </c>
      <c r="AF31" s="188">
        <f>'資源化量内訳'!AB31</f>
        <v>0</v>
      </c>
      <c r="AG31" s="188">
        <f>'資源化量内訳'!AJ31</f>
        <v>0</v>
      </c>
      <c r="AH31" s="188">
        <f>'資源化量内訳'!AR31</f>
        <v>170</v>
      </c>
      <c r="AI31" s="188">
        <f>'資源化量内訳'!AZ31</f>
        <v>0</v>
      </c>
      <c r="AJ31" s="188">
        <f>'資源化量内訳'!BH31</f>
        <v>0</v>
      </c>
      <c r="AK31" s="188" t="s">
        <v>278</v>
      </c>
      <c r="AL31" s="188">
        <f t="shared" si="6"/>
        <v>170</v>
      </c>
      <c r="AM31" s="189">
        <f t="shared" si="7"/>
        <v>4.833665055444982</v>
      </c>
      <c r="AN31" s="188">
        <f>'ごみ処理量内訳'!AC31</f>
        <v>0</v>
      </c>
      <c r="AO31" s="188">
        <f>'ごみ処理量内訳'!AD31</f>
        <v>414</v>
      </c>
      <c r="AP31" s="188">
        <f>'ごみ処理量内訳'!AE31</f>
        <v>204</v>
      </c>
      <c r="AQ31" s="188">
        <f t="shared" si="8"/>
        <v>618</v>
      </c>
    </row>
    <row r="32" spans="1:43" ht="13.5" customHeight="1">
      <c r="A32" s="182" t="s">
        <v>38</v>
      </c>
      <c r="B32" s="182" t="s">
        <v>28</v>
      </c>
      <c r="C32" s="184" t="s">
        <v>29</v>
      </c>
      <c r="D32" s="188">
        <v>12881</v>
      </c>
      <c r="E32" s="188">
        <v>12881</v>
      </c>
      <c r="F32" s="188">
        <f>'ごみ搬入量内訳'!H32</f>
        <v>3568</v>
      </c>
      <c r="G32" s="188">
        <f>'ごみ搬入量内訳'!AG32</f>
        <v>728</v>
      </c>
      <c r="H32" s="188">
        <f>'ごみ搬入量内訳'!AH32</f>
        <v>147</v>
      </c>
      <c r="I32" s="188">
        <f t="shared" si="0"/>
        <v>4443</v>
      </c>
      <c r="J32" s="188">
        <f t="shared" si="1"/>
        <v>945.0044825499594</v>
      </c>
      <c r="K32" s="188">
        <f>('ごみ搬入量内訳'!E32+'ごみ搬入量内訳'!AH32)/'ごみ処理概要'!D32/365*1000000</f>
        <v>850.5678428353112</v>
      </c>
      <c r="L32" s="188">
        <f>'ごみ搬入量内訳'!F32/'ごみ処理概要'!D32/365*1000000</f>
        <v>94.43663971464821</v>
      </c>
      <c r="M32" s="188">
        <f>'資源化量内訳'!BP32</f>
        <v>0</v>
      </c>
      <c r="N32" s="188">
        <f>'ごみ処理量内訳'!E32</f>
        <v>2929</v>
      </c>
      <c r="O32" s="188">
        <f>'ごみ処理量内訳'!L32</f>
        <v>595</v>
      </c>
      <c r="P32" s="188">
        <f t="shared" si="2"/>
        <v>443</v>
      </c>
      <c r="Q32" s="188">
        <f>'ごみ処理量内訳'!G32</f>
        <v>236</v>
      </c>
      <c r="R32" s="188">
        <f>'ごみ処理量内訳'!H32</f>
        <v>66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141</v>
      </c>
      <c r="V32" s="188">
        <f t="shared" si="3"/>
        <v>329</v>
      </c>
      <c r="W32" s="188">
        <f>'資源化量内訳'!M32</f>
        <v>329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4"/>
        <v>4296</v>
      </c>
      <c r="AE32" s="189">
        <f t="shared" si="5"/>
        <v>86.14990689013035</v>
      </c>
      <c r="AF32" s="188">
        <f>'資源化量内訳'!AB32</f>
        <v>0</v>
      </c>
      <c r="AG32" s="188">
        <f>'資源化量内訳'!AJ32</f>
        <v>0</v>
      </c>
      <c r="AH32" s="188">
        <f>'資源化量内訳'!AR32</f>
        <v>66</v>
      </c>
      <c r="AI32" s="188">
        <f>'資源化量内訳'!AZ32</f>
        <v>0</v>
      </c>
      <c r="AJ32" s="188">
        <f>'資源化量内訳'!BH32</f>
        <v>0</v>
      </c>
      <c r="AK32" s="188" t="s">
        <v>278</v>
      </c>
      <c r="AL32" s="188">
        <f t="shared" si="6"/>
        <v>66</v>
      </c>
      <c r="AM32" s="189">
        <f t="shared" si="7"/>
        <v>9.194599627560521</v>
      </c>
      <c r="AN32" s="188">
        <f>'ごみ処理量内訳'!AC32</f>
        <v>595</v>
      </c>
      <c r="AO32" s="188">
        <f>'ごみ処理量内訳'!AD32</f>
        <v>292</v>
      </c>
      <c r="AP32" s="188">
        <f>'ごみ処理量内訳'!AE32</f>
        <v>377</v>
      </c>
      <c r="AQ32" s="188">
        <f t="shared" si="8"/>
        <v>1264</v>
      </c>
    </row>
    <row r="33" spans="1:43" ht="13.5" customHeight="1">
      <c r="A33" s="182" t="s">
        <v>38</v>
      </c>
      <c r="B33" s="182" t="s">
        <v>30</v>
      </c>
      <c r="C33" s="184" t="s">
        <v>31</v>
      </c>
      <c r="D33" s="188">
        <v>28775</v>
      </c>
      <c r="E33" s="188">
        <v>28775</v>
      </c>
      <c r="F33" s="188">
        <f>'ごみ搬入量内訳'!H33</f>
        <v>8579</v>
      </c>
      <c r="G33" s="188">
        <f>'ごみ搬入量内訳'!AG33</f>
        <v>207</v>
      </c>
      <c r="H33" s="188">
        <f>'ごみ搬入量内訳'!AH33</f>
        <v>0</v>
      </c>
      <c r="I33" s="188">
        <f t="shared" si="0"/>
        <v>8786</v>
      </c>
      <c r="J33" s="188">
        <f t="shared" si="1"/>
        <v>836.5328540994727</v>
      </c>
      <c r="K33" s="188">
        <f>('ごみ搬入量内訳'!E33+'ごみ搬入量内訳'!AH33)/'ごみ処理概要'!D33/365*1000000</f>
        <v>774.359401592421</v>
      </c>
      <c r="L33" s="188">
        <f>'ごみ搬入量内訳'!F33/'ごみ処理概要'!D33/365*1000000</f>
        <v>62.173452507051636</v>
      </c>
      <c r="M33" s="188">
        <f>'資源化量内訳'!BP33</f>
        <v>0</v>
      </c>
      <c r="N33" s="188">
        <f>'ごみ処理量内訳'!E33</f>
        <v>7124</v>
      </c>
      <c r="O33" s="188">
        <f>'ごみ処理量内訳'!L33</f>
        <v>0</v>
      </c>
      <c r="P33" s="188">
        <f t="shared" si="2"/>
        <v>1067</v>
      </c>
      <c r="Q33" s="188">
        <f>'ごみ処理量内訳'!G33</f>
        <v>155</v>
      </c>
      <c r="R33" s="188">
        <f>'ごみ処理量内訳'!H33</f>
        <v>912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595</v>
      </c>
      <c r="W33" s="188">
        <f>'資源化量内訳'!M33</f>
        <v>590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5</v>
      </c>
      <c r="AD33" s="188">
        <f t="shared" si="4"/>
        <v>8786</v>
      </c>
      <c r="AE33" s="189">
        <f t="shared" si="5"/>
        <v>100</v>
      </c>
      <c r="AF33" s="188">
        <f>'資源化量内訳'!AB33</f>
        <v>0</v>
      </c>
      <c r="AG33" s="188">
        <f>'資源化量内訳'!AJ33</f>
        <v>26</v>
      </c>
      <c r="AH33" s="188">
        <f>'資源化量内訳'!AR33</f>
        <v>363</v>
      </c>
      <c r="AI33" s="188">
        <f>'資源化量内訳'!AZ33</f>
        <v>0</v>
      </c>
      <c r="AJ33" s="188">
        <f>'資源化量内訳'!BH33</f>
        <v>0</v>
      </c>
      <c r="AK33" s="188" t="s">
        <v>278</v>
      </c>
      <c r="AL33" s="188">
        <f t="shared" si="6"/>
        <v>389</v>
      </c>
      <c r="AM33" s="189">
        <f t="shared" si="7"/>
        <v>11.19963578420214</v>
      </c>
      <c r="AN33" s="188">
        <f>'ごみ処理量内訳'!AC33</f>
        <v>0</v>
      </c>
      <c r="AO33" s="188">
        <f>'ごみ処理量内訳'!AD33</f>
        <v>1068</v>
      </c>
      <c r="AP33" s="188">
        <f>'ごみ処理量内訳'!AE33</f>
        <v>293</v>
      </c>
      <c r="AQ33" s="188">
        <f t="shared" si="8"/>
        <v>1361</v>
      </c>
    </row>
    <row r="34" spans="1:43" ht="13.5">
      <c r="A34" s="201" t="s">
        <v>32</v>
      </c>
      <c r="B34" s="202"/>
      <c r="C34" s="202"/>
      <c r="D34" s="188">
        <f>SUM(D7:D33)</f>
        <v>1498415</v>
      </c>
      <c r="E34" s="188">
        <f>SUM(E7:E33)</f>
        <v>1494722</v>
      </c>
      <c r="F34" s="188">
        <f>'ごみ搬入量内訳'!H34</f>
        <v>471767</v>
      </c>
      <c r="G34" s="188">
        <f>'ごみ搬入量内訳'!AG34</f>
        <v>136452</v>
      </c>
      <c r="H34" s="188">
        <f>'ごみ搬入量内訳'!AH34</f>
        <v>2092</v>
      </c>
      <c r="I34" s="188">
        <f>SUM(F34:H34)</f>
        <v>610311</v>
      </c>
      <c r="J34" s="188">
        <f t="shared" si="1"/>
        <v>1115.9024245665248</v>
      </c>
      <c r="K34" s="188">
        <f>('ごみ搬入量内訳'!E34+'ごみ搬入量内訳'!AH34)/'ごみ処理概要'!D34/365*1000000</f>
        <v>814.0638470998055</v>
      </c>
      <c r="L34" s="188">
        <f>'ごみ搬入量内訳'!F34/'ごみ処理概要'!D34/365*1000000</f>
        <v>301.83857746671947</v>
      </c>
      <c r="M34" s="188">
        <f>'資源化量内訳'!BP34</f>
        <v>12013</v>
      </c>
      <c r="N34" s="188">
        <f>'ごみ処理量内訳'!E34</f>
        <v>440686</v>
      </c>
      <c r="O34" s="188">
        <f>'ごみ処理量内訳'!L34</f>
        <v>39289</v>
      </c>
      <c r="P34" s="188">
        <f>SUM(Q34:U34)</f>
        <v>111591</v>
      </c>
      <c r="Q34" s="188">
        <f>'ごみ処理量内訳'!G34</f>
        <v>36988</v>
      </c>
      <c r="R34" s="188">
        <f>'ごみ処理量内訳'!H34</f>
        <v>61211</v>
      </c>
      <c r="S34" s="188">
        <f>'ごみ処理量内訳'!I34</f>
        <v>363</v>
      </c>
      <c r="T34" s="188">
        <f>'ごみ処理量内訳'!J34</f>
        <v>7189</v>
      </c>
      <c r="U34" s="188">
        <f>'ごみ処理量内訳'!K34</f>
        <v>5840</v>
      </c>
      <c r="V34" s="188">
        <f>SUM(W34:AC34)</f>
        <v>16653</v>
      </c>
      <c r="W34" s="188">
        <f>'資源化量内訳'!M34</f>
        <v>13892</v>
      </c>
      <c r="X34" s="188">
        <f>'資源化量内訳'!N34</f>
        <v>474</v>
      </c>
      <c r="Y34" s="188">
        <f>'資源化量内訳'!O34</f>
        <v>1386</v>
      </c>
      <c r="Z34" s="188">
        <f>'資源化量内訳'!P34</f>
        <v>382</v>
      </c>
      <c r="AA34" s="188">
        <f>'資源化量内訳'!Q34</f>
        <v>0</v>
      </c>
      <c r="AB34" s="188">
        <f>'資源化量内訳'!R34</f>
        <v>289</v>
      </c>
      <c r="AC34" s="188">
        <f>'資源化量内訳'!S34</f>
        <v>230</v>
      </c>
      <c r="AD34" s="188">
        <f>N34+O34+P34+V34</f>
        <v>608219</v>
      </c>
      <c r="AE34" s="189">
        <f>(N34+P34+V34)/AD34*100</f>
        <v>93.54032018072438</v>
      </c>
      <c r="AF34" s="188">
        <f>'資源化量内訳'!AB34</f>
        <v>8646</v>
      </c>
      <c r="AG34" s="188">
        <f>'資源化量内訳'!AJ34</f>
        <v>8303</v>
      </c>
      <c r="AH34" s="188">
        <f>'資源化量内訳'!AR34</f>
        <v>47319</v>
      </c>
      <c r="AI34" s="188">
        <f>'資源化量内訳'!AZ34</f>
        <v>361</v>
      </c>
      <c r="AJ34" s="188">
        <f>'資源化量内訳'!BH34</f>
        <v>3466</v>
      </c>
      <c r="AK34" s="188" t="s">
        <v>278</v>
      </c>
      <c r="AL34" s="188">
        <f>SUM(AF34:AJ34)</f>
        <v>68095</v>
      </c>
      <c r="AM34" s="189">
        <f>(V34+AL34+M34)/(M34+AD34)*100</f>
        <v>15.60077519379845</v>
      </c>
      <c r="AN34" s="188">
        <f>'ごみ処理量内訳'!AC34</f>
        <v>39289</v>
      </c>
      <c r="AO34" s="188">
        <f>'ごみ処理量内訳'!AD34</f>
        <v>44397</v>
      </c>
      <c r="AP34" s="188">
        <f>'ごみ処理量内訳'!AE34</f>
        <v>21722</v>
      </c>
      <c r="AQ34" s="188">
        <f>SUM(AN34:AP34)</f>
        <v>105408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34:C3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3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143</v>
      </c>
      <c r="B2" s="200" t="s">
        <v>186</v>
      </c>
      <c r="C2" s="203" t="s">
        <v>189</v>
      </c>
      <c r="D2" s="208" t="s">
        <v>184</v>
      </c>
      <c r="E2" s="209"/>
      <c r="F2" s="221"/>
      <c r="G2" s="26" t="s">
        <v>185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144</v>
      </c>
    </row>
    <row r="3" spans="1:34" s="27" customFormat="1" ht="22.5" customHeight="1">
      <c r="A3" s="195"/>
      <c r="B3" s="195"/>
      <c r="C3" s="193"/>
      <c r="D3" s="35"/>
      <c r="E3" s="44"/>
      <c r="F3" s="45" t="s">
        <v>145</v>
      </c>
      <c r="G3" s="10" t="s">
        <v>158</v>
      </c>
      <c r="H3" s="14" t="s">
        <v>196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197</v>
      </c>
      <c r="AH3" s="193"/>
    </row>
    <row r="4" spans="1:34" s="27" customFormat="1" ht="22.5" customHeight="1">
      <c r="A4" s="195"/>
      <c r="B4" s="195"/>
      <c r="C4" s="193"/>
      <c r="D4" s="10" t="s">
        <v>158</v>
      </c>
      <c r="E4" s="203" t="s">
        <v>198</v>
      </c>
      <c r="F4" s="203" t="s">
        <v>199</v>
      </c>
      <c r="G4" s="13"/>
      <c r="H4" s="10" t="s">
        <v>158</v>
      </c>
      <c r="I4" s="205" t="s">
        <v>200</v>
      </c>
      <c r="J4" s="185"/>
      <c r="K4" s="185"/>
      <c r="L4" s="186"/>
      <c r="M4" s="205" t="s">
        <v>146</v>
      </c>
      <c r="N4" s="185"/>
      <c r="O4" s="185"/>
      <c r="P4" s="186"/>
      <c r="Q4" s="205" t="s">
        <v>147</v>
      </c>
      <c r="R4" s="185"/>
      <c r="S4" s="185"/>
      <c r="T4" s="186"/>
      <c r="U4" s="205" t="s">
        <v>148</v>
      </c>
      <c r="V4" s="185"/>
      <c r="W4" s="185"/>
      <c r="X4" s="186"/>
      <c r="Y4" s="205" t="s">
        <v>149</v>
      </c>
      <c r="Z4" s="185"/>
      <c r="AA4" s="185"/>
      <c r="AB4" s="186"/>
      <c r="AC4" s="205" t="s">
        <v>150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158</v>
      </c>
      <c r="J5" s="6" t="s">
        <v>201</v>
      </c>
      <c r="K5" s="6" t="s">
        <v>202</v>
      </c>
      <c r="L5" s="6" t="s">
        <v>203</v>
      </c>
      <c r="M5" s="10" t="s">
        <v>158</v>
      </c>
      <c r="N5" s="6" t="s">
        <v>201</v>
      </c>
      <c r="O5" s="6" t="s">
        <v>202</v>
      </c>
      <c r="P5" s="6" t="s">
        <v>203</v>
      </c>
      <c r="Q5" s="10" t="s">
        <v>158</v>
      </c>
      <c r="R5" s="6" t="s">
        <v>201</v>
      </c>
      <c r="S5" s="6" t="s">
        <v>202</v>
      </c>
      <c r="T5" s="6" t="s">
        <v>203</v>
      </c>
      <c r="U5" s="10" t="s">
        <v>158</v>
      </c>
      <c r="V5" s="6" t="s">
        <v>201</v>
      </c>
      <c r="W5" s="6" t="s">
        <v>202</v>
      </c>
      <c r="X5" s="6" t="s">
        <v>203</v>
      </c>
      <c r="Y5" s="10" t="s">
        <v>158</v>
      </c>
      <c r="Z5" s="6" t="s">
        <v>201</v>
      </c>
      <c r="AA5" s="6" t="s">
        <v>202</v>
      </c>
      <c r="AB5" s="6" t="s">
        <v>203</v>
      </c>
      <c r="AC5" s="10" t="s">
        <v>158</v>
      </c>
      <c r="AD5" s="6" t="s">
        <v>201</v>
      </c>
      <c r="AE5" s="6" t="s">
        <v>202</v>
      </c>
      <c r="AF5" s="6" t="s">
        <v>203</v>
      </c>
      <c r="AG5" s="13"/>
      <c r="AH5" s="218"/>
    </row>
    <row r="6" spans="1:34" s="27" customFormat="1" ht="22.5" customHeight="1">
      <c r="A6" s="196"/>
      <c r="B6" s="187"/>
      <c r="C6" s="220"/>
      <c r="D6" s="21" t="s">
        <v>195</v>
      </c>
      <c r="E6" s="22" t="s">
        <v>151</v>
      </c>
      <c r="F6" s="22" t="s">
        <v>151</v>
      </c>
      <c r="G6" s="22" t="s">
        <v>151</v>
      </c>
      <c r="H6" s="21" t="s">
        <v>151</v>
      </c>
      <c r="I6" s="21" t="s">
        <v>151</v>
      </c>
      <c r="J6" s="23" t="s">
        <v>151</v>
      </c>
      <c r="K6" s="23" t="s">
        <v>151</v>
      </c>
      <c r="L6" s="23" t="s">
        <v>151</v>
      </c>
      <c r="M6" s="21" t="s">
        <v>151</v>
      </c>
      <c r="N6" s="23" t="s">
        <v>151</v>
      </c>
      <c r="O6" s="23" t="s">
        <v>151</v>
      </c>
      <c r="P6" s="23" t="s">
        <v>151</v>
      </c>
      <c r="Q6" s="21" t="s">
        <v>151</v>
      </c>
      <c r="R6" s="23" t="s">
        <v>151</v>
      </c>
      <c r="S6" s="23" t="s">
        <v>151</v>
      </c>
      <c r="T6" s="23" t="s">
        <v>151</v>
      </c>
      <c r="U6" s="21" t="s">
        <v>151</v>
      </c>
      <c r="V6" s="23" t="s">
        <v>151</v>
      </c>
      <c r="W6" s="23" t="s">
        <v>151</v>
      </c>
      <c r="X6" s="23" t="s">
        <v>151</v>
      </c>
      <c r="Y6" s="21" t="s">
        <v>151</v>
      </c>
      <c r="Z6" s="23" t="s">
        <v>151</v>
      </c>
      <c r="AA6" s="23" t="s">
        <v>151</v>
      </c>
      <c r="AB6" s="23" t="s">
        <v>151</v>
      </c>
      <c r="AC6" s="21" t="s">
        <v>151</v>
      </c>
      <c r="AD6" s="23" t="s">
        <v>151</v>
      </c>
      <c r="AE6" s="23" t="s">
        <v>151</v>
      </c>
      <c r="AF6" s="23" t="s">
        <v>151</v>
      </c>
      <c r="AG6" s="22" t="s">
        <v>151</v>
      </c>
      <c r="AH6" s="22" t="s">
        <v>151</v>
      </c>
    </row>
    <row r="7" spans="1:34" ht="13.5">
      <c r="A7" s="182" t="s">
        <v>38</v>
      </c>
      <c r="B7" s="182" t="s">
        <v>39</v>
      </c>
      <c r="C7" s="184" t="s">
        <v>40</v>
      </c>
      <c r="D7" s="188">
        <f aca="true" t="shared" si="0" ref="D7:D33">E7+F7</f>
        <v>213049</v>
      </c>
      <c r="E7" s="188">
        <v>146169</v>
      </c>
      <c r="F7" s="188">
        <v>66880</v>
      </c>
      <c r="G7" s="188">
        <f aca="true" t="shared" si="1" ref="G7:G33">H7+AG7</f>
        <v>213049</v>
      </c>
      <c r="H7" s="188">
        <f aca="true" t="shared" si="2" ref="H7:H33">I7+M7+Q7+U7+Y7+AC7</f>
        <v>144918</v>
      </c>
      <c r="I7" s="188">
        <f aca="true" t="shared" si="3" ref="I7:I33">SUM(J7:L7)</f>
        <v>0</v>
      </c>
      <c r="J7" s="188">
        <v>0</v>
      </c>
      <c r="K7" s="188">
        <v>0</v>
      </c>
      <c r="L7" s="188">
        <v>0</v>
      </c>
      <c r="M7" s="188">
        <f aca="true" t="shared" si="4" ref="M7:M33">SUM(N7:P7)</f>
        <v>102651</v>
      </c>
      <c r="N7" s="188">
        <v>36179</v>
      </c>
      <c r="O7" s="188">
        <v>65649</v>
      </c>
      <c r="P7" s="188">
        <v>823</v>
      </c>
      <c r="Q7" s="188">
        <f aca="true" t="shared" si="5" ref="Q7:Q33">SUM(R7:T7)</f>
        <v>3140</v>
      </c>
      <c r="R7" s="188">
        <v>350</v>
      </c>
      <c r="S7" s="188">
        <v>2696</v>
      </c>
      <c r="T7" s="188">
        <v>94</v>
      </c>
      <c r="U7" s="188">
        <f aca="true" t="shared" si="6" ref="U7:U33">SUM(V7:X7)</f>
        <v>35244</v>
      </c>
      <c r="V7" s="188">
        <v>8</v>
      </c>
      <c r="W7" s="188">
        <v>35214</v>
      </c>
      <c r="X7" s="188">
        <v>22</v>
      </c>
      <c r="Y7" s="188">
        <f aca="true" t="shared" si="7" ref="Y7:Y33">SUM(Z7:AB7)</f>
        <v>290</v>
      </c>
      <c r="Z7" s="188">
        <v>290</v>
      </c>
      <c r="AA7" s="188">
        <v>0</v>
      </c>
      <c r="AB7" s="188">
        <v>0</v>
      </c>
      <c r="AC7" s="188">
        <f aca="true" t="shared" si="8" ref="AC7:AC33">SUM(AD7:AF7)</f>
        <v>3593</v>
      </c>
      <c r="AD7" s="188">
        <v>3238</v>
      </c>
      <c r="AE7" s="188">
        <v>355</v>
      </c>
      <c r="AF7" s="188">
        <v>0</v>
      </c>
      <c r="AG7" s="188">
        <v>68131</v>
      </c>
      <c r="AH7" s="188">
        <v>1073</v>
      </c>
    </row>
    <row r="8" spans="1:34" ht="13.5">
      <c r="A8" s="182" t="s">
        <v>38</v>
      </c>
      <c r="B8" s="182" t="s">
        <v>41</v>
      </c>
      <c r="C8" s="184" t="s">
        <v>42</v>
      </c>
      <c r="D8" s="188">
        <f t="shared" si="0"/>
        <v>68608</v>
      </c>
      <c r="E8" s="188">
        <v>48783</v>
      </c>
      <c r="F8" s="188">
        <v>19825</v>
      </c>
      <c r="G8" s="188">
        <f t="shared" si="1"/>
        <v>68608</v>
      </c>
      <c r="H8" s="188">
        <f t="shared" si="2"/>
        <v>60583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46683</v>
      </c>
      <c r="N8" s="188">
        <v>1262</v>
      </c>
      <c r="O8" s="188">
        <v>28835</v>
      </c>
      <c r="P8" s="188">
        <v>16586</v>
      </c>
      <c r="Q8" s="188">
        <f t="shared" si="5"/>
        <v>5092</v>
      </c>
      <c r="R8" s="188">
        <v>234</v>
      </c>
      <c r="S8" s="188">
        <v>3167</v>
      </c>
      <c r="T8" s="188">
        <v>1691</v>
      </c>
      <c r="U8" s="188">
        <f t="shared" si="6"/>
        <v>4967</v>
      </c>
      <c r="V8" s="188">
        <v>2323</v>
      </c>
      <c r="W8" s="188">
        <v>2644</v>
      </c>
      <c r="X8" s="188">
        <v>0</v>
      </c>
      <c r="Y8" s="188">
        <f t="shared" si="7"/>
        <v>2801</v>
      </c>
      <c r="Z8" s="188">
        <v>2</v>
      </c>
      <c r="AA8" s="188">
        <v>2361</v>
      </c>
      <c r="AB8" s="188">
        <v>438</v>
      </c>
      <c r="AC8" s="188">
        <f t="shared" si="8"/>
        <v>1040</v>
      </c>
      <c r="AD8" s="188">
        <v>38</v>
      </c>
      <c r="AE8" s="188">
        <v>1000</v>
      </c>
      <c r="AF8" s="188">
        <v>2</v>
      </c>
      <c r="AG8" s="188">
        <v>8025</v>
      </c>
      <c r="AH8" s="188">
        <v>3</v>
      </c>
    </row>
    <row r="9" spans="1:34" ht="13.5">
      <c r="A9" s="182" t="s">
        <v>38</v>
      </c>
      <c r="B9" s="182" t="s">
        <v>43</v>
      </c>
      <c r="C9" s="184" t="s">
        <v>44</v>
      </c>
      <c r="D9" s="188">
        <f t="shared" si="0"/>
        <v>26865</v>
      </c>
      <c r="E9" s="188">
        <v>17585</v>
      </c>
      <c r="F9" s="188">
        <v>9280</v>
      </c>
      <c r="G9" s="188">
        <f t="shared" si="1"/>
        <v>26865</v>
      </c>
      <c r="H9" s="188">
        <f t="shared" si="2"/>
        <v>26865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21694</v>
      </c>
      <c r="N9" s="188">
        <v>560</v>
      </c>
      <c r="O9" s="188">
        <v>12844</v>
      </c>
      <c r="P9" s="188">
        <v>8290</v>
      </c>
      <c r="Q9" s="188">
        <f t="shared" si="5"/>
        <v>3751</v>
      </c>
      <c r="R9" s="188">
        <v>200</v>
      </c>
      <c r="S9" s="188">
        <v>2643</v>
      </c>
      <c r="T9" s="188">
        <v>908</v>
      </c>
      <c r="U9" s="188">
        <f t="shared" si="6"/>
        <v>1323</v>
      </c>
      <c r="V9" s="188">
        <v>0</v>
      </c>
      <c r="W9" s="188">
        <v>1323</v>
      </c>
      <c r="X9" s="188">
        <v>0</v>
      </c>
      <c r="Y9" s="188">
        <f t="shared" si="7"/>
        <v>11</v>
      </c>
      <c r="Z9" s="188">
        <v>0</v>
      </c>
      <c r="AA9" s="188">
        <v>11</v>
      </c>
      <c r="AB9" s="188">
        <v>0</v>
      </c>
      <c r="AC9" s="188">
        <f t="shared" si="8"/>
        <v>86</v>
      </c>
      <c r="AD9" s="188">
        <v>2</v>
      </c>
      <c r="AE9" s="188">
        <v>2</v>
      </c>
      <c r="AF9" s="188">
        <v>82</v>
      </c>
      <c r="AG9" s="188">
        <v>0</v>
      </c>
      <c r="AH9" s="188">
        <v>0</v>
      </c>
    </row>
    <row r="10" spans="1:34" ht="13.5">
      <c r="A10" s="182" t="s">
        <v>38</v>
      </c>
      <c r="B10" s="182" t="s">
        <v>45</v>
      </c>
      <c r="C10" s="184" t="s">
        <v>46</v>
      </c>
      <c r="D10" s="188">
        <f t="shared" si="0"/>
        <v>18381</v>
      </c>
      <c r="E10" s="188">
        <v>14772</v>
      </c>
      <c r="F10" s="188">
        <v>3609</v>
      </c>
      <c r="G10" s="188">
        <f t="shared" si="1"/>
        <v>18381</v>
      </c>
      <c r="H10" s="188">
        <f t="shared" si="2"/>
        <v>15684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11095</v>
      </c>
      <c r="N10" s="188">
        <v>2444</v>
      </c>
      <c r="O10" s="188">
        <v>5962</v>
      </c>
      <c r="P10" s="188">
        <v>2689</v>
      </c>
      <c r="Q10" s="188">
        <f t="shared" si="5"/>
        <v>826</v>
      </c>
      <c r="R10" s="188">
        <v>200</v>
      </c>
      <c r="S10" s="188">
        <v>334</v>
      </c>
      <c r="T10" s="188">
        <v>292</v>
      </c>
      <c r="U10" s="188">
        <f t="shared" si="6"/>
        <v>3389</v>
      </c>
      <c r="V10" s="188">
        <v>799</v>
      </c>
      <c r="W10" s="188">
        <v>2590</v>
      </c>
      <c r="X10" s="188">
        <v>0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374</v>
      </c>
      <c r="AD10" s="188">
        <v>352</v>
      </c>
      <c r="AE10" s="188">
        <v>0</v>
      </c>
      <c r="AF10" s="188">
        <v>22</v>
      </c>
      <c r="AG10" s="188">
        <v>2697</v>
      </c>
      <c r="AH10" s="188">
        <v>0</v>
      </c>
    </row>
    <row r="11" spans="1:34" ht="13.5">
      <c r="A11" s="182" t="s">
        <v>38</v>
      </c>
      <c r="B11" s="182" t="s">
        <v>47</v>
      </c>
      <c r="C11" s="184" t="s">
        <v>48</v>
      </c>
      <c r="D11" s="188">
        <f t="shared" si="0"/>
        <v>75588</v>
      </c>
      <c r="E11" s="188">
        <v>56411</v>
      </c>
      <c r="F11" s="188">
        <v>19177</v>
      </c>
      <c r="G11" s="188">
        <f t="shared" si="1"/>
        <v>75588</v>
      </c>
      <c r="H11" s="188">
        <f t="shared" si="2"/>
        <v>48592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38259</v>
      </c>
      <c r="N11" s="188">
        <v>18</v>
      </c>
      <c r="O11" s="188">
        <v>26652</v>
      </c>
      <c r="P11" s="188">
        <v>11589</v>
      </c>
      <c r="Q11" s="188">
        <f t="shared" si="5"/>
        <v>5666</v>
      </c>
      <c r="R11" s="188">
        <v>211</v>
      </c>
      <c r="S11" s="188">
        <v>4780</v>
      </c>
      <c r="T11" s="188">
        <v>675</v>
      </c>
      <c r="U11" s="188">
        <f t="shared" si="6"/>
        <v>2248</v>
      </c>
      <c r="V11" s="188">
        <v>5</v>
      </c>
      <c r="W11" s="188">
        <v>1750</v>
      </c>
      <c r="X11" s="188">
        <v>493</v>
      </c>
      <c r="Y11" s="188">
        <f t="shared" si="7"/>
        <v>23</v>
      </c>
      <c r="Z11" s="188">
        <v>0</v>
      </c>
      <c r="AA11" s="188">
        <v>23</v>
      </c>
      <c r="AB11" s="188">
        <v>0</v>
      </c>
      <c r="AC11" s="188">
        <f t="shared" si="8"/>
        <v>2396</v>
      </c>
      <c r="AD11" s="188">
        <v>93</v>
      </c>
      <c r="AE11" s="188">
        <v>621</v>
      </c>
      <c r="AF11" s="188">
        <v>1682</v>
      </c>
      <c r="AG11" s="188">
        <v>26996</v>
      </c>
      <c r="AH11" s="188">
        <v>0</v>
      </c>
    </row>
    <row r="12" spans="1:34" ht="13.5">
      <c r="A12" s="182" t="s">
        <v>38</v>
      </c>
      <c r="B12" s="182" t="s">
        <v>49</v>
      </c>
      <c r="C12" s="184" t="s">
        <v>50</v>
      </c>
      <c r="D12" s="188">
        <f t="shared" si="0"/>
        <v>50719</v>
      </c>
      <c r="E12" s="188">
        <v>37877</v>
      </c>
      <c r="F12" s="188">
        <v>12842</v>
      </c>
      <c r="G12" s="188">
        <f t="shared" si="1"/>
        <v>50719</v>
      </c>
      <c r="H12" s="188">
        <f t="shared" si="2"/>
        <v>40742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33399</v>
      </c>
      <c r="N12" s="188">
        <v>0</v>
      </c>
      <c r="O12" s="188">
        <v>22794</v>
      </c>
      <c r="P12" s="188">
        <v>10605</v>
      </c>
      <c r="Q12" s="188">
        <f t="shared" si="5"/>
        <v>3073</v>
      </c>
      <c r="R12" s="188">
        <v>0</v>
      </c>
      <c r="S12" s="188">
        <v>2184</v>
      </c>
      <c r="T12" s="188">
        <v>889</v>
      </c>
      <c r="U12" s="188">
        <f t="shared" si="6"/>
        <v>3194</v>
      </c>
      <c r="V12" s="188">
        <v>0</v>
      </c>
      <c r="W12" s="188">
        <v>3191</v>
      </c>
      <c r="X12" s="188">
        <v>3</v>
      </c>
      <c r="Y12" s="188">
        <f t="shared" si="7"/>
        <v>30</v>
      </c>
      <c r="Z12" s="188">
        <v>0</v>
      </c>
      <c r="AA12" s="188">
        <v>30</v>
      </c>
      <c r="AB12" s="188">
        <v>0</v>
      </c>
      <c r="AC12" s="188">
        <f t="shared" si="8"/>
        <v>1046</v>
      </c>
      <c r="AD12" s="188">
        <v>0</v>
      </c>
      <c r="AE12" s="188">
        <v>1046</v>
      </c>
      <c r="AF12" s="188">
        <v>0</v>
      </c>
      <c r="AG12" s="188">
        <v>9977</v>
      </c>
      <c r="AH12" s="188">
        <v>34</v>
      </c>
    </row>
    <row r="13" spans="1:34" ht="13.5">
      <c r="A13" s="182" t="s">
        <v>38</v>
      </c>
      <c r="B13" s="182" t="s">
        <v>51</v>
      </c>
      <c r="C13" s="184" t="s">
        <v>52</v>
      </c>
      <c r="D13" s="188">
        <f t="shared" si="0"/>
        <v>19767</v>
      </c>
      <c r="E13" s="188">
        <v>11347</v>
      </c>
      <c r="F13" s="188">
        <v>8420</v>
      </c>
      <c r="G13" s="188">
        <f t="shared" si="1"/>
        <v>19767</v>
      </c>
      <c r="H13" s="188">
        <f t="shared" si="2"/>
        <v>17694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15230</v>
      </c>
      <c r="N13" s="188">
        <v>0</v>
      </c>
      <c r="O13" s="188">
        <v>8625</v>
      </c>
      <c r="P13" s="188">
        <v>6605</v>
      </c>
      <c r="Q13" s="188">
        <f t="shared" si="5"/>
        <v>407</v>
      </c>
      <c r="R13" s="188">
        <v>0</v>
      </c>
      <c r="S13" s="188">
        <v>407</v>
      </c>
      <c r="T13" s="188">
        <v>0</v>
      </c>
      <c r="U13" s="188">
        <f t="shared" si="6"/>
        <v>2039</v>
      </c>
      <c r="V13" s="188">
        <v>0</v>
      </c>
      <c r="W13" s="188">
        <v>2039</v>
      </c>
      <c r="X13" s="188">
        <v>0</v>
      </c>
      <c r="Y13" s="188">
        <f t="shared" si="7"/>
        <v>12</v>
      </c>
      <c r="Z13" s="188">
        <v>0</v>
      </c>
      <c r="AA13" s="188">
        <v>12</v>
      </c>
      <c r="AB13" s="188">
        <v>0</v>
      </c>
      <c r="AC13" s="188">
        <f t="shared" si="8"/>
        <v>6</v>
      </c>
      <c r="AD13" s="188">
        <v>6</v>
      </c>
      <c r="AE13" s="188">
        <v>0</v>
      </c>
      <c r="AF13" s="188">
        <v>0</v>
      </c>
      <c r="AG13" s="188">
        <v>2073</v>
      </c>
      <c r="AH13" s="188">
        <v>0</v>
      </c>
    </row>
    <row r="14" spans="1:34" ht="13.5">
      <c r="A14" s="182" t="s">
        <v>38</v>
      </c>
      <c r="B14" s="182" t="s">
        <v>53</v>
      </c>
      <c r="C14" s="184" t="s">
        <v>54</v>
      </c>
      <c r="D14" s="188">
        <f t="shared" si="0"/>
        <v>12420</v>
      </c>
      <c r="E14" s="188">
        <v>10175</v>
      </c>
      <c r="F14" s="188">
        <v>2245</v>
      </c>
      <c r="G14" s="188">
        <f t="shared" si="1"/>
        <v>12420</v>
      </c>
      <c r="H14" s="188">
        <f t="shared" si="2"/>
        <v>10175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6940</v>
      </c>
      <c r="N14" s="188">
        <v>0</v>
      </c>
      <c r="O14" s="188">
        <v>6940</v>
      </c>
      <c r="P14" s="188">
        <v>0</v>
      </c>
      <c r="Q14" s="188">
        <f t="shared" si="5"/>
        <v>0</v>
      </c>
      <c r="R14" s="188">
        <v>0</v>
      </c>
      <c r="S14" s="188">
        <v>0</v>
      </c>
      <c r="T14" s="188">
        <v>0</v>
      </c>
      <c r="U14" s="188">
        <f t="shared" si="6"/>
        <v>850</v>
      </c>
      <c r="V14" s="188">
        <v>0</v>
      </c>
      <c r="W14" s="188">
        <v>850</v>
      </c>
      <c r="X14" s="188">
        <v>0</v>
      </c>
      <c r="Y14" s="188">
        <f t="shared" si="7"/>
        <v>1564</v>
      </c>
      <c r="Z14" s="188">
        <v>0</v>
      </c>
      <c r="AA14" s="188">
        <v>1564</v>
      </c>
      <c r="AB14" s="188">
        <v>0</v>
      </c>
      <c r="AC14" s="188">
        <f t="shared" si="8"/>
        <v>821</v>
      </c>
      <c r="AD14" s="188">
        <v>0</v>
      </c>
      <c r="AE14" s="188">
        <v>821</v>
      </c>
      <c r="AF14" s="188">
        <v>0</v>
      </c>
      <c r="AG14" s="188">
        <v>2245</v>
      </c>
      <c r="AH14" s="188">
        <v>0</v>
      </c>
    </row>
    <row r="15" spans="1:34" ht="13.5">
      <c r="A15" s="182" t="s">
        <v>38</v>
      </c>
      <c r="B15" s="182" t="s">
        <v>18</v>
      </c>
      <c r="C15" s="184" t="s">
        <v>19</v>
      </c>
      <c r="D15" s="188">
        <f t="shared" si="0"/>
        <v>40996</v>
      </c>
      <c r="E15" s="188">
        <v>26652</v>
      </c>
      <c r="F15" s="188">
        <v>14344</v>
      </c>
      <c r="G15" s="188">
        <f t="shared" si="1"/>
        <v>40996</v>
      </c>
      <c r="H15" s="188">
        <f t="shared" si="2"/>
        <v>35007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31804</v>
      </c>
      <c r="N15" s="188">
        <v>341</v>
      </c>
      <c r="O15" s="188">
        <v>21737</v>
      </c>
      <c r="P15" s="188">
        <v>9726</v>
      </c>
      <c r="Q15" s="188">
        <f t="shared" si="5"/>
        <v>1573</v>
      </c>
      <c r="R15" s="188">
        <v>2</v>
      </c>
      <c r="S15" s="188">
        <v>1567</v>
      </c>
      <c r="T15" s="188">
        <v>4</v>
      </c>
      <c r="U15" s="188">
        <f t="shared" si="6"/>
        <v>1254</v>
      </c>
      <c r="V15" s="188">
        <v>13</v>
      </c>
      <c r="W15" s="188">
        <v>1148</v>
      </c>
      <c r="X15" s="188">
        <v>93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376</v>
      </c>
      <c r="AD15" s="188">
        <v>109</v>
      </c>
      <c r="AE15" s="188">
        <v>230</v>
      </c>
      <c r="AF15" s="188">
        <v>37</v>
      </c>
      <c r="AG15" s="188">
        <v>5989</v>
      </c>
      <c r="AH15" s="188">
        <v>0</v>
      </c>
    </row>
    <row r="16" spans="1:34" ht="13.5">
      <c r="A16" s="182" t="s">
        <v>38</v>
      </c>
      <c r="B16" s="182" t="s">
        <v>20</v>
      </c>
      <c r="C16" s="184" t="s">
        <v>21</v>
      </c>
      <c r="D16" s="188">
        <f t="shared" si="0"/>
        <v>10994</v>
      </c>
      <c r="E16" s="188">
        <v>10994</v>
      </c>
      <c r="F16" s="188">
        <v>0</v>
      </c>
      <c r="G16" s="188">
        <f t="shared" si="1"/>
        <v>10994</v>
      </c>
      <c r="H16" s="188">
        <f t="shared" si="2"/>
        <v>10322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7273</v>
      </c>
      <c r="N16" s="188">
        <v>0</v>
      </c>
      <c r="O16" s="188">
        <v>7273</v>
      </c>
      <c r="P16" s="188">
        <v>0</v>
      </c>
      <c r="Q16" s="188">
        <f t="shared" si="5"/>
        <v>1193</v>
      </c>
      <c r="R16" s="188">
        <v>0</v>
      </c>
      <c r="S16" s="188">
        <v>1193</v>
      </c>
      <c r="T16" s="188">
        <v>0</v>
      </c>
      <c r="U16" s="188">
        <f t="shared" si="6"/>
        <v>1718</v>
      </c>
      <c r="V16" s="188">
        <v>0</v>
      </c>
      <c r="W16" s="188">
        <v>1718</v>
      </c>
      <c r="X16" s="188">
        <v>0</v>
      </c>
      <c r="Y16" s="188">
        <f t="shared" si="7"/>
        <v>0</v>
      </c>
      <c r="Z16" s="188">
        <v>0</v>
      </c>
      <c r="AA16" s="188">
        <v>0</v>
      </c>
      <c r="AB16" s="188">
        <v>0</v>
      </c>
      <c r="AC16" s="188">
        <f t="shared" si="8"/>
        <v>138</v>
      </c>
      <c r="AD16" s="188">
        <v>0</v>
      </c>
      <c r="AE16" s="188">
        <v>138</v>
      </c>
      <c r="AF16" s="188">
        <v>0</v>
      </c>
      <c r="AG16" s="188">
        <v>672</v>
      </c>
      <c r="AH16" s="188">
        <v>363</v>
      </c>
    </row>
    <row r="17" spans="1:34" ht="13.5">
      <c r="A17" s="182" t="s">
        <v>38</v>
      </c>
      <c r="B17" s="182" t="s">
        <v>22</v>
      </c>
      <c r="C17" s="184" t="s">
        <v>23</v>
      </c>
      <c r="D17" s="188">
        <f t="shared" si="0"/>
        <v>9533</v>
      </c>
      <c r="E17" s="188">
        <v>9130</v>
      </c>
      <c r="F17" s="188">
        <v>403</v>
      </c>
      <c r="G17" s="188">
        <f t="shared" si="1"/>
        <v>9533</v>
      </c>
      <c r="H17" s="188">
        <f t="shared" si="2"/>
        <v>9102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5660</v>
      </c>
      <c r="N17" s="188">
        <v>0</v>
      </c>
      <c r="O17" s="188">
        <v>5660</v>
      </c>
      <c r="P17" s="188">
        <v>0</v>
      </c>
      <c r="Q17" s="188">
        <f t="shared" si="5"/>
        <v>177</v>
      </c>
      <c r="R17" s="188">
        <v>0</v>
      </c>
      <c r="S17" s="188">
        <v>177</v>
      </c>
      <c r="T17" s="188">
        <v>0</v>
      </c>
      <c r="U17" s="188">
        <f t="shared" si="6"/>
        <v>2555</v>
      </c>
      <c r="V17" s="188">
        <v>911</v>
      </c>
      <c r="W17" s="188">
        <v>1644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710</v>
      </c>
      <c r="AD17" s="188">
        <v>0</v>
      </c>
      <c r="AE17" s="188">
        <v>710</v>
      </c>
      <c r="AF17" s="188">
        <v>0</v>
      </c>
      <c r="AG17" s="188">
        <v>431</v>
      </c>
      <c r="AH17" s="188">
        <v>0</v>
      </c>
    </row>
    <row r="18" spans="1:34" ht="13.5">
      <c r="A18" s="182" t="s">
        <v>38</v>
      </c>
      <c r="B18" s="182" t="s">
        <v>24</v>
      </c>
      <c r="C18" s="184" t="s">
        <v>25</v>
      </c>
      <c r="D18" s="188">
        <f t="shared" si="0"/>
        <v>2971</v>
      </c>
      <c r="E18" s="188">
        <v>2367</v>
      </c>
      <c r="F18" s="188">
        <v>604</v>
      </c>
      <c r="G18" s="188">
        <f t="shared" si="1"/>
        <v>2971</v>
      </c>
      <c r="H18" s="188">
        <f t="shared" si="2"/>
        <v>2498</v>
      </c>
      <c r="I18" s="188">
        <f t="shared" si="3"/>
        <v>10</v>
      </c>
      <c r="J18" s="188">
        <v>10</v>
      </c>
      <c r="K18" s="188">
        <v>0</v>
      </c>
      <c r="L18" s="188">
        <v>0</v>
      </c>
      <c r="M18" s="188">
        <f t="shared" si="4"/>
        <v>1843</v>
      </c>
      <c r="N18" s="188">
        <v>921</v>
      </c>
      <c r="O18" s="188">
        <v>922</v>
      </c>
      <c r="P18" s="188">
        <v>0</v>
      </c>
      <c r="Q18" s="188">
        <f t="shared" si="5"/>
        <v>131</v>
      </c>
      <c r="R18" s="188">
        <v>60</v>
      </c>
      <c r="S18" s="188">
        <v>71</v>
      </c>
      <c r="T18" s="188">
        <v>0</v>
      </c>
      <c r="U18" s="188">
        <f t="shared" si="6"/>
        <v>343</v>
      </c>
      <c r="V18" s="188">
        <v>154</v>
      </c>
      <c r="W18" s="188">
        <v>189</v>
      </c>
      <c r="X18" s="188">
        <v>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171</v>
      </c>
      <c r="AD18" s="188">
        <v>72</v>
      </c>
      <c r="AE18" s="188">
        <v>99</v>
      </c>
      <c r="AF18" s="188">
        <v>0</v>
      </c>
      <c r="AG18" s="188">
        <v>473</v>
      </c>
      <c r="AH18" s="188">
        <v>99</v>
      </c>
    </row>
    <row r="19" spans="1:34" ht="13.5">
      <c r="A19" s="182" t="s">
        <v>38</v>
      </c>
      <c r="B19" s="182" t="s">
        <v>26</v>
      </c>
      <c r="C19" s="184" t="s">
        <v>27</v>
      </c>
      <c r="D19" s="188">
        <f t="shared" si="0"/>
        <v>3969</v>
      </c>
      <c r="E19" s="188">
        <v>2864</v>
      </c>
      <c r="F19" s="188">
        <v>1105</v>
      </c>
      <c r="G19" s="188">
        <f t="shared" si="1"/>
        <v>3969</v>
      </c>
      <c r="H19" s="188">
        <f t="shared" si="2"/>
        <v>2864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2024</v>
      </c>
      <c r="N19" s="188">
        <v>0</v>
      </c>
      <c r="O19" s="188">
        <v>2024</v>
      </c>
      <c r="P19" s="188">
        <v>0</v>
      </c>
      <c r="Q19" s="188">
        <f t="shared" si="5"/>
        <v>161</v>
      </c>
      <c r="R19" s="188">
        <v>0</v>
      </c>
      <c r="S19" s="188">
        <v>161</v>
      </c>
      <c r="T19" s="188">
        <v>0</v>
      </c>
      <c r="U19" s="188">
        <f t="shared" si="6"/>
        <v>617</v>
      </c>
      <c r="V19" s="188">
        <v>617</v>
      </c>
      <c r="W19" s="188">
        <v>0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62</v>
      </c>
      <c r="AD19" s="188">
        <v>30</v>
      </c>
      <c r="AE19" s="188">
        <v>32</v>
      </c>
      <c r="AF19" s="188">
        <v>0</v>
      </c>
      <c r="AG19" s="188">
        <v>1105</v>
      </c>
      <c r="AH19" s="188">
        <v>24</v>
      </c>
    </row>
    <row r="20" spans="1:34" ht="13.5">
      <c r="A20" s="182" t="s">
        <v>38</v>
      </c>
      <c r="B20" s="182" t="s">
        <v>227</v>
      </c>
      <c r="C20" s="184" t="s">
        <v>275</v>
      </c>
      <c r="D20" s="188">
        <f t="shared" si="0"/>
        <v>11908</v>
      </c>
      <c r="E20" s="188">
        <v>10354</v>
      </c>
      <c r="F20" s="188">
        <v>1554</v>
      </c>
      <c r="G20" s="188">
        <f t="shared" si="1"/>
        <v>11908</v>
      </c>
      <c r="H20" s="188">
        <f t="shared" si="2"/>
        <v>10283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7042</v>
      </c>
      <c r="N20" s="188">
        <v>0</v>
      </c>
      <c r="O20" s="188">
        <v>7042</v>
      </c>
      <c r="P20" s="188">
        <v>0</v>
      </c>
      <c r="Q20" s="188">
        <f t="shared" si="5"/>
        <v>654</v>
      </c>
      <c r="R20" s="188">
        <v>0</v>
      </c>
      <c r="S20" s="188">
        <v>654</v>
      </c>
      <c r="T20" s="188">
        <v>0</v>
      </c>
      <c r="U20" s="188">
        <f t="shared" si="6"/>
        <v>1909</v>
      </c>
      <c r="V20" s="188">
        <v>0</v>
      </c>
      <c r="W20" s="188">
        <v>1909</v>
      </c>
      <c r="X20" s="188">
        <v>0</v>
      </c>
      <c r="Y20" s="188">
        <f t="shared" si="7"/>
        <v>7</v>
      </c>
      <c r="Z20" s="188">
        <v>0</v>
      </c>
      <c r="AA20" s="188">
        <v>7</v>
      </c>
      <c r="AB20" s="188">
        <v>0</v>
      </c>
      <c r="AC20" s="188">
        <f t="shared" si="8"/>
        <v>671</v>
      </c>
      <c r="AD20" s="188">
        <v>0</v>
      </c>
      <c r="AE20" s="188">
        <v>671</v>
      </c>
      <c r="AF20" s="188">
        <v>0</v>
      </c>
      <c r="AG20" s="188">
        <v>1625</v>
      </c>
      <c r="AH20" s="188">
        <v>0</v>
      </c>
    </row>
    <row r="21" spans="1:34" ht="13.5">
      <c r="A21" s="182" t="s">
        <v>38</v>
      </c>
      <c r="B21" s="182" t="s">
        <v>228</v>
      </c>
      <c r="C21" s="184" t="s">
        <v>229</v>
      </c>
      <c r="D21" s="188">
        <f t="shared" si="0"/>
        <v>8056</v>
      </c>
      <c r="E21" s="188">
        <v>6184</v>
      </c>
      <c r="F21" s="188">
        <v>1872</v>
      </c>
      <c r="G21" s="188">
        <f t="shared" si="1"/>
        <v>8056</v>
      </c>
      <c r="H21" s="188">
        <f t="shared" si="2"/>
        <v>6184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4306</v>
      </c>
      <c r="N21" s="188">
        <v>0</v>
      </c>
      <c r="O21" s="188">
        <v>4306</v>
      </c>
      <c r="P21" s="188">
        <v>0</v>
      </c>
      <c r="Q21" s="188">
        <f t="shared" si="5"/>
        <v>31</v>
      </c>
      <c r="R21" s="188">
        <v>0</v>
      </c>
      <c r="S21" s="188">
        <v>31</v>
      </c>
      <c r="T21" s="188">
        <v>0</v>
      </c>
      <c r="U21" s="188">
        <f t="shared" si="6"/>
        <v>1343</v>
      </c>
      <c r="V21" s="188">
        <v>0</v>
      </c>
      <c r="W21" s="188">
        <v>1343</v>
      </c>
      <c r="X21" s="188">
        <v>0</v>
      </c>
      <c r="Y21" s="188">
        <f t="shared" si="7"/>
        <v>28</v>
      </c>
      <c r="Z21" s="188">
        <v>0</v>
      </c>
      <c r="AA21" s="188">
        <v>28</v>
      </c>
      <c r="AB21" s="188">
        <v>0</v>
      </c>
      <c r="AC21" s="188">
        <f t="shared" si="8"/>
        <v>476</v>
      </c>
      <c r="AD21" s="188">
        <v>0</v>
      </c>
      <c r="AE21" s="188">
        <v>476</v>
      </c>
      <c r="AF21" s="188">
        <v>0</v>
      </c>
      <c r="AG21" s="188">
        <v>1872</v>
      </c>
      <c r="AH21" s="188">
        <v>144</v>
      </c>
    </row>
    <row r="22" spans="1:34" ht="13.5">
      <c r="A22" s="182" t="s">
        <v>38</v>
      </c>
      <c r="B22" s="182" t="s">
        <v>230</v>
      </c>
      <c r="C22" s="184" t="s">
        <v>276</v>
      </c>
      <c r="D22" s="188">
        <f t="shared" si="0"/>
        <v>923</v>
      </c>
      <c r="E22" s="188">
        <v>912</v>
      </c>
      <c r="F22" s="188">
        <v>11</v>
      </c>
      <c r="G22" s="188">
        <f t="shared" si="1"/>
        <v>923</v>
      </c>
      <c r="H22" s="188">
        <f t="shared" si="2"/>
        <v>912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654</v>
      </c>
      <c r="N22" s="188">
        <v>0</v>
      </c>
      <c r="O22" s="188">
        <v>654</v>
      </c>
      <c r="P22" s="188">
        <v>0</v>
      </c>
      <c r="Q22" s="188">
        <f t="shared" si="5"/>
        <v>147</v>
      </c>
      <c r="R22" s="188">
        <v>0</v>
      </c>
      <c r="S22" s="188">
        <v>147</v>
      </c>
      <c r="T22" s="188">
        <v>0</v>
      </c>
      <c r="U22" s="188">
        <f t="shared" si="6"/>
        <v>104</v>
      </c>
      <c r="V22" s="188">
        <v>0</v>
      </c>
      <c r="W22" s="188">
        <v>104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7</v>
      </c>
      <c r="AD22" s="188">
        <v>0</v>
      </c>
      <c r="AE22" s="188">
        <v>7</v>
      </c>
      <c r="AF22" s="188">
        <v>0</v>
      </c>
      <c r="AG22" s="188">
        <v>11</v>
      </c>
      <c r="AH22" s="188">
        <v>0</v>
      </c>
    </row>
    <row r="23" spans="1:34" ht="13.5">
      <c r="A23" s="182" t="s">
        <v>38</v>
      </c>
      <c r="B23" s="182" t="s">
        <v>231</v>
      </c>
      <c r="C23" s="184" t="s">
        <v>232</v>
      </c>
      <c r="D23" s="188">
        <f t="shared" si="0"/>
        <v>1715</v>
      </c>
      <c r="E23" s="188">
        <v>1589</v>
      </c>
      <c r="F23" s="188">
        <v>126</v>
      </c>
      <c r="G23" s="188">
        <f t="shared" si="1"/>
        <v>1715</v>
      </c>
      <c r="H23" s="188">
        <f t="shared" si="2"/>
        <v>1589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1053</v>
      </c>
      <c r="N23" s="188">
        <v>0</v>
      </c>
      <c r="O23" s="188">
        <v>1053</v>
      </c>
      <c r="P23" s="188">
        <v>0</v>
      </c>
      <c r="Q23" s="188">
        <f t="shared" si="5"/>
        <v>260</v>
      </c>
      <c r="R23" s="188">
        <v>0</v>
      </c>
      <c r="S23" s="188">
        <v>260</v>
      </c>
      <c r="T23" s="188">
        <v>0</v>
      </c>
      <c r="U23" s="188">
        <f t="shared" si="6"/>
        <v>94</v>
      </c>
      <c r="V23" s="188">
        <v>0</v>
      </c>
      <c r="W23" s="188">
        <v>94</v>
      </c>
      <c r="X23" s="188">
        <v>0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182</v>
      </c>
      <c r="AD23" s="188">
        <v>0</v>
      </c>
      <c r="AE23" s="188">
        <v>182</v>
      </c>
      <c r="AF23" s="188">
        <v>0</v>
      </c>
      <c r="AG23" s="188">
        <v>126</v>
      </c>
      <c r="AH23" s="188">
        <v>0</v>
      </c>
    </row>
    <row r="24" spans="1:34" ht="13.5">
      <c r="A24" s="182" t="s">
        <v>38</v>
      </c>
      <c r="B24" s="182" t="s">
        <v>233</v>
      </c>
      <c r="C24" s="184" t="s">
        <v>234</v>
      </c>
      <c r="D24" s="188">
        <f t="shared" si="0"/>
        <v>5246</v>
      </c>
      <c r="E24" s="188">
        <v>4622</v>
      </c>
      <c r="F24" s="188">
        <v>624</v>
      </c>
      <c r="G24" s="188">
        <f t="shared" si="1"/>
        <v>5246</v>
      </c>
      <c r="H24" s="188">
        <f t="shared" si="2"/>
        <v>4622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3126</v>
      </c>
      <c r="N24" s="188">
        <v>0</v>
      </c>
      <c r="O24" s="188">
        <v>3126</v>
      </c>
      <c r="P24" s="188">
        <v>0</v>
      </c>
      <c r="Q24" s="188">
        <f t="shared" si="5"/>
        <v>560</v>
      </c>
      <c r="R24" s="188">
        <v>0</v>
      </c>
      <c r="S24" s="188">
        <v>560</v>
      </c>
      <c r="T24" s="188">
        <v>0</v>
      </c>
      <c r="U24" s="188">
        <f t="shared" si="6"/>
        <v>918</v>
      </c>
      <c r="V24" s="188">
        <v>0</v>
      </c>
      <c r="W24" s="188">
        <v>918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18</v>
      </c>
      <c r="AD24" s="188">
        <v>0</v>
      </c>
      <c r="AE24" s="188">
        <v>18</v>
      </c>
      <c r="AF24" s="188">
        <v>0</v>
      </c>
      <c r="AG24" s="188">
        <v>624</v>
      </c>
      <c r="AH24" s="188">
        <v>0</v>
      </c>
    </row>
    <row r="25" spans="1:34" ht="13.5">
      <c r="A25" s="182" t="s">
        <v>38</v>
      </c>
      <c r="B25" s="182" t="s">
        <v>235</v>
      </c>
      <c r="C25" s="184" t="s">
        <v>236</v>
      </c>
      <c r="D25" s="188">
        <f t="shared" si="0"/>
        <v>2043</v>
      </c>
      <c r="E25" s="188">
        <v>1738</v>
      </c>
      <c r="F25" s="188">
        <v>305</v>
      </c>
      <c r="G25" s="188">
        <f t="shared" si="1"/>
        <v>2043</v>
      </c>
      <c r="H25" s="188">
        <f t="shared" si="2"/>
        <v>1738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1296</v>
      </c>
      <c r="N25" s="188">
        <v>0</v>
      </c>
      <c r="O25" s="188">
        <v>1288</v>
      </c>
      <c r="P25" s="188">
        <v>8</v>
      </c>
      <c r="Q25" s="188">
        <f t="shared" si="5"/>
        <v>249</v>
      </c>
      <c r="R25" s="188">
        <v>0</v>
      </c>
      <c r="S25" s="188">
        <v>249</v>
      </c>
      <c r="T25" s="188">
        <v>0</v>
      </c>
      <c r="U25" s="188">
        <f t="shared" si="6"/>
        <v>193</v>
      </c>
      <c r="V25" s="188">
        <v>0</v>
      </c>
      <c r="W25" s="188">
        <v>193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0</v>
      </c>
      <c r="AD25" s="188">
        <v>0</v>
      </c>
      <c r="AE25" s="188">
        <v>0</v>
      </c>
      <c r="AF25" s="188">
        <v>0</v>
      </c>
      <c r="AG25" s="188">
        <v>305</v>
      </c>
      <c r="AH25" s="188">
        <v>105</v>
      </c>
    </row>
    <row r="26" spans="1:34" ht="13.5">
      <c r="A26" s="182" t="s">
        <v>38</v>
      </c>
      <c r="B26" s="182" t="s">
        <v>237</v>
      </c>
      <c r="C26" s="184" t="s">
        <v>277</v>
      </c>
      <c r="D26" s="188">
        <f t="shared" si="0"/>
        <v>743</v>
      </c>
      <c r="E26" s="188">
        <v>683</v>
      </c>
      <c r="F26" s="188">
        <v>60</v>
      </c>
      <c r="G26" s="188">
        <f t="shared" si="1"/>
        <v>743</v>
      </c>
      <c r="H26" s="188">
        <f t="shared" si="2"/>
        <v>683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455</v>
      </c>
      <c r="N26" s="188">
        <v>0</v>
      </c>
      <c r="O26" s="188">
        <v>455</v>
      </c>
      <c r="P26" s="188">
        <v>0</v>
      </c>
      <c r="Q26" s="188">
        <f t="shared" si="5"/>
        <v>0</v>
      </c>
      <c r="R26" s="188">
        <v>0</v>
      </c>
      <c r="S26" s="188">
        <v>0</v>
      </c>
      <c r="T26" s="188">
        <v>0</v>
      </c>
      <c r="U26" s="188">
        <f t="shared" si="6"/>
        <v>139</v>
      </c>
      <c r="V26" s="188">
        <v>0</v>
      </c>
      <c r="W26" s="188">
        <v>139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89</v>
      </c>
      <c r="AD26" s="188">
        <v>0</v>
      </c>
      <c r="AE26" s="188">
        <v>89</v>
      </c>
      <c r="AF26" s="188">
        <v>0</v>
      </c>
      <c r="AG26" s="188">
        <v>60</v>
      </c>
      <c r="AH26" s="188">
        <v>100</v>
      </c>
    </row>
    <row r="27" spans="1:34" ht="13.5">
      <c r="A27" s="182" t="s">
        <v>38</v>
      </c>
      <c r="B27" s="182" t="s">
        <v>238</v>
      </c>
      <c r="C27" s="184" t="s">
        <v>239</v>
      </c>
      <c r="D27" s="188">
        <f t="shared" si="0"/>
        <v>1005</v>
      </c>
      <c r="E27" s="188">
        <v>1005</v>
      </c>
      <c r="F27" s="188">
        <v>0</v>
      </c>
      <c r="G27" s="188">
        <f t="shared" si="1"/>
        <v>1005</v>
      </c>
      <c r="H27" s="188">
        <f t="shared" si="2"/>
        <v>1005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673</v>
      </c>
      <c r="N27" s="188">
        <v>673</v>
      </c>
      <c r="O27" s="188">
        <v>0</v>
      </c>
      <c r="P27" s="188">
        <v>0</v>
      </c>
      <c r="Q27" s="188">
        <f t="shared" si="5"/>
        <v>220</v>
      </c>
      <c r="R27" s="188">
        <v>220</v>
      </c>
      <c r="S27" s="188">
        <v>0</v>
      </c>
      <c r="T27" s="188">
        <v>0</v>
      </c>
      <c r="U27" s="188">
        <f t="shared" si="6"/>
        <v>112</v>
      </c>
      <c r="V27" s="188">
        <v>112</v>
      </c>
      <c r="W27" s="188">
        <v>0</v>
      </c>
      <c r="X27" s="188">
        <v>0</v>
      </c>
      <c r="Y27" s="188">
        <f t="shared" si="7"/>
        <v>0</v>
      </c>
      <c r="Z27" s="188">
        <v>0</v>
      </c>
      <c r="AA27" s="188">
        <v>0</v>
      </c>
      <c r="AB27" s="188">
        <v>0</v>
      </c>
      <c r="AC27" s="188">
        <f t="shared" si="8"/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</row>
    <row r="28" spans="1:34" ht="13.5">
      <c r="A28" s="182" t="s">
        <v>38</v>
      </c>
      <c r="B28" s="182" t="s">
        <v>55</v>
      </c>
      <c r="C28" s="184" t="s">
        <v>226</v>
      </c>
      <c r="D28" s="188">
        <f t="shared" si="0"/>
        <v>3252</v>
      </c>
      <c r="E28" s="188">
        <v>3090</v>
      </c>
      <c r="F28" s="188">
        <v>162</v>
      </c>
      <c r="G28" s="188">
        <f t="shared" si="1"/>
        <v>3252</v>
      </c>
      <c r="H28" s="188">
        <f t="shared" si="2"/>
        <v>2583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2171</v>
      </c>
      <c r="N28" s="188">
        <v>2171</v>
      </c>
      <c r="O28" s="188">
        <v>0</v>
      </c>
      <c r="P28" s="188">
        <v>0</v>
      </c>
      <c r="Q28" s="188">
        <f t="shared" si="5"/>
        <v>231</v>
      </c>
      <c r="R28" s="188">
        <v>0</v>
      </c>
      <c r="S28" s="188">
        <v>231</v>
      </c>
      <c r="T28" s="188">
        <v>0</v>
      </c>
      <c r="U28" s="188">
        <f t="shared" si="6"/>
        <v>178</v>
      </c>
      <c r="V28" s="188">
        <v>88</v>
      </c>
      <c r="W28" s="188">
        <v>90</v>
      </c>
      <c r="X28" s="188">
        <v>0</v>
      </c>
      <c r="Y28" s="188">
        <f t="shared" si="7"/>
        <v>0</v>
      </c>
      <c r="Z28" s="188">
        <v>0</v>
      </c>
      <c r="AA28" s="188">
        <v>0</v>
      </c>
      <c r="AB28" s="188">
        <v>0</v>
      </c>
      <c r="AC28" s="188">
        <f t="shared" si="8"/>
        <v>3</v>
      </c>
      <c r="AD28" s="188">
        <v>0</v>
      </c>
      <c r="AE28" s="188">
        <v>3</v>
      </c>
      <c r="AF28" s="188">
        <v>0</v>
      </c>
      <c r="AG28" s="188">
        <v>669</v>
      </c>
      <c r="AH28" s="188">
        <v>0</v>
      </c>
    </row>
    <row r="29" spans="1:34" ht="13.5">
      <c r="A29" s="182" t="s">
        <v>38</v>
      </c>
      <c r="B29" s="182" t="s">
        <v>56</v>
      </c>
      <c r="C29" s="184" t="s">
        <v>57</v>
      </c>
      <c r="D29" s="188">
        <f t="shared" si="0"/>
        <v>1597</v>
      </c>
      <c r="E29" s="188">
        <v>1393</v>
      </c>
      <c r="F29" s="188">
        <v>204</v>
      </c>
      <c r="G29" s="188">
        <f t="shared" si="1"/>
        <v>1597</v>
      </c>
      <c r="H29" s="188">
        <f t="shared" si="2"/>
        <v>1393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995</v>
      </c>
      <c r="N29" s="188">
        <v>995</v>
      </c>
      <c r="O29" s="188">
        <v>0</v>
      </c>
      <c r="P29" s="188">
        <v>0</v>
      </c>
      <c r="Q29" s="188">
        <f t="shared" si="5"/>
        <v>131</v>
      </c>
      <c r="R29" s="188">
        <v>131</v>
      </c>
      <c r="S29" s="188">
        <v>0</v>
      </c>
      <c r="T29" s="188">
        <v>0</v>
      </c>
      <c r="U29" s="188">
        <f t="shared" si="6"/>
        <v>246</v>
      </c>
      <c r="V29" s="188">
        <v>26</v>
      </c>
      <c r="W29" s="188">
        <v>220</v>
      </c>
      <c r="X29" s="188">
        <v>0</v>
      </c>
      <c r="Y29" s="188">
        <f t="shared" si="7"/>
        <v>3</v>
      </c>
      <c r="Z29" s="188">
        <v>0</v>
      </c>
      <c r="AA29" s="188">
        <v>3</v>
      </c>
      <c r="AB29" s="188">
        <v>0</v>
      </c>
      <c r="AC29" s="188">
        <f t="shared" si="8"/>
        <v>18</v>
      </c>
      <c r="AD29" s="188">
        <v>0</v>
      </c>
      <c r="AE29" s="188">
        <v>18</v>
      </c>
      <c r="AF29" s="188">
        <v>0</v>
      </c>
      <c r="AG29" s="188">
        <v>204</v>
      </c>
      <c r="AH29" s="188">
        <v>0</v>
      </c>
    </row>
    <row r="30" spans="1:34" ht="13.5">
      <c r="A30" s="182" t="s">
        <v>38</v>
      </c>
      <c r="B30" s="182" t="s">
        <v>58</v>
      </c>
      <c r="C30" s="184" t="s">
        <v>59</v>
      </c>
      <c r="D30" s="188">
        <f t="shared" si="0"/>
        <v>1272</v>
      </c>
      <c r="E30" s="188">
        <v>1162</v>
      </c>
      <c r="F30" s="188">
        <v>110</v>
      </c>
      <c r="G30" s="188">
        <f t="shared" si="1"/>
        <v>1272</v>
      </c>
      <c r="H30" s="188">
        <f t="shared" si="2"/>
        <v>1162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834</v>
      </c>
      <c r="N30" s="188">
        <v>834</v>
      </c>
      <c r="O30" s="188">
        <v>0</v>
      </c>
      <c r="P30" s="188">
        <v>0</v>
      </c>
      <c r="Q30" s="188">
        <f t="shared" si="5"/>
        <v>121</v>
      </c>
      <c r="R30" s="188">
        <v>121</v>
      </c>
      <c r="S30" s="188">
        <v>0</v>
      </c>
      <c r="T30" s="188">
        <v>0</v>
      </c>
      <c r="U30" s="188">
        <f t="shared" si="6"/>
        <v>193</v>
      </c>
      <c r="V30" s="188">
        <v>193</v>
      </c>
      <c r="W30" s="188">
        <v>0</v>
      </c>
      <c r="X30" s="188">
        <v>0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14</v>
      </c>
      <c r="AD30" s="188">
        <v>14</v>
      </c>
      <c r="AE30" s="188">
        <v>0</v>
      </c>
      <c r="AF30" s="188">
        <v>0</v>
      </c>
      <c r="AG30" s="188">
        <v>110</v>
      </c>
      <c r="AH30" s="188">
        <v>0</v>
      </c>
    </row>
    <row r="31" spans="1:34" ht="13.5">
      <c r="A31" s="182" t="s">
        <v>38</v>
      </c>
      <c r="B31" s="182" t="s">
        <v>60</v>
      </c>
      <c r="C31" s="184" t="s">
        <v>61</v>
      </c>
      <c r="D31" s="188">
        <f t="shared" si="0"/>
        <v>3517</v>
      </c>
      <c r="E31" s="188">
        <v>3294</v>
      </c>
      <c r="F31" s="188">
        <v>223</v>
      </c>
      <c r="G31" s="188">
        <f t="shared" si="1"/>
        <v>3517</v>
      </c>
      <c r="H31" s="188">
        <f t="shared" si="2"/>
        <v>2420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2136</v>
      </c>
      <c r="N31" s="188">
        <v>0</v>
      </c>
      <c r="O31" s="188">
        <v>2136</v>
      </c>
      <c r="P31" s="188">
        <v>0</v>
      </c>
      <c r="Q31" s="188">
        <f t="shared" si="5"/>
        <v>270</v>
      </c>
      <c r="R31" s="188">
        <v>0</v>
      </c>
      <c r="S31" s="188">
        <v>270</v>
      </c>
      <c r="T31" s="188">
        <v>0</v>
      </c>
      <c r="U31" s="188">
        <f t="shared" si="6"/>
        <v>14</v>
      </c>
      <c r="V31" s="188">
        <v>14</v>
      </c>
      <c r="W31" s="188">
        <v>0</v>
      </c>
      <c r="X31" s="188">
        <v>0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0</v>
      </c>
      <c r="AD31" s="188">
        <v>0</v>
      </c>
      <c r="AE31" s="188">
        <v>0</v>
      </c>
      <c r="AF31" s="188">
        <v>0</v>
      </c>
      <c r="AG31" s="188">
        <v>1097</v>
      </c>
      <c r="AH31" s="188">
        <v>0</v>
      </c>
    </row>
    <row r="32" spans="1:34" ht="13.5">
      <c r="A32" s="182" t="s">
        <v>38</v>
      </c>
      <c r="B32" s="182" t="s">
        <v>28</v>
      </c>
      <c r="C32" s="184" t="s">
        <v>29</v>
      </c>
      <c r="D32" s="188">
        <f t="shared" si="0"/>
        <v>4296</v>
      </c>
      <c r="E32" s="188">
        <v>3852</v>
      </c>
      <c r="F32" s="188">
        <v>444</v>
      </c>
      <c r="G32" s="188">
        <f t="shared" si="1"/>
        <v>4296</v>
      </c>
      <c r="H32" s="188">
        <f t="shared" si="2"/>
        <v>3568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2516</v>
      </c>
      <c r="N32" s="188">
        <v>0</v>
      </c>
      <c r="O32" s="188">
        <v>2488</v>
      </c>
      <c r="P32" s="188">
        <v>28</v>
      </c>
      <c r="Q32" s="188">
        <f t="shared" si="5"/>
        <v>597</v>
      </c>
      <c r="R32" s="188">
        <v>0</v>
      </c>
      <c r="S32" s="188">
        <v>597</v>
      </c>
      <c r="T32" s="188">
        <v>0</v>
      </c>
      <c r="U32" s="188">
        <f t="shared" si="6"/>
        <v>454</v>
      </c>
      <c r="V32" s="188">
        <v>0</v>
      </c>
      <c r="W32" s="188">
        <v>454</v>
      </c>
      <c r="X32" s="188">
        <v>0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1</v>
      </c>
      <c r="AD32" s="188">
        <v>0</v>
      </c>
      <c r="AE32" s="188">
        <v>1</v>
      </c>
      <c r="AF32" s="188">
        <v>0</v>
      </c>
      <c r="AG32" s="188">
        <v>728</v>
      </c>
      <c r="AH32" s="188">
        <v>147</v>
      </c>
    </row>
    <row r="33" spans="1:34" ht="13.5">
      <c r="A33" s="182" t="s">
        <v>38</v>
      </c>
      <c r="B33" s="182" t="s">
        <v>30</v>
      </c>
      <c r="C33" s="184" t="s">
        <v>31</v>
      </c>
      <c r="D33" s="188">
        <f t="shared" si="0"/>
        <v>8786</v>
      </c>
      <c r="E33" s="188">
        <v>8133</v>
      </c>
      <c r="F33" s="188">
        <v>653</v>
      </c>
      <c r="G33" s="188">
        <f t="shared" si="1"/>
        <v>8786</v>
      </c>
      <c r="H33" s="188">
        <f t="shared" si="2"/>
        <v>8579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7124</v>
      </c>
      <c r="N33" s="188">
        <v>0</v>
      </c>
      <c r="O33" s="188">
        <v>6513</v>
      </c>
      <c r="P33" s="188">
        <v>611</v>
      </c>
      <c r="Q33" s="188">
        <f t="shared" si="5"/>
        <v>0</v>
      </c>
      <c r="R33" s="188">
        <v>0</v>
      </c>
      <c r="S33" s="188">
        <v>0</v>
      </c>
      <c r="T33" s="188">
        <v>0</v>
      </c>
      <c r="U33" s="188">
        <f t="shared" si="6"/>
        <v>910</v>
      </c>
      <c r="V33" s="188">
        <v>0</v>
      </c>
      <c r="W33" s="188">
        <v>868</v>
      </c>
      <c r="X33" s="188">
        <v>42</v>
      </c>
      <c r="Y33" s="188">
        <f t="shared" si="7"/>
        <v>520</v>
      </c>
      <c r="Z33" s="188">
        <v>520</v>
      </c>
      <c r="AA33" s="188">
        <v>0</v>
      </c>
      <c r="AB33" s="188">
        <v>0</v>
      </c>
      <c r="AC33" s="188">
        <f t="shared" si="8"/>
        <v>25</v>
      </c>
      <c r="AD33" s="188">
        <v>25</v>
      </c>
      <c r="AE33" s="188">
        <v>0</v>
      </c>
      <c r="AF33" s="188">
        <v>0</v>
      </c>
      <c r="AG33" s="188">
        <v>207</v>
      </c>
      <c r="AH33" s="188">
        <v>0</v>
      </c>
    </row>
    <row r="34" spans="1:34" ht="13.5">
      <c r="A34" s="201" t="s">
        <v>32</v>
      </c>
      <c r="B34" s="202"/>
      <c r="C34" s="202"/>
      <c r="D34" s="188">
        <f aca="true" t="shared" si="9" ref="D34:AH34">SUM(D7:D33)</f>
        <v>608219</v>
      </c>
      <c r="E34" s="188">
        <f t="shared" si="9"/>
        <v>443137</v>
      </c>
      <c r="F34" s="188">
        <f t="shared" si="9"/>
        <v>165082</v>
      </c>
      <c r="G34" s="188">
        <f t="shared" si="9"/>
        <v>608219</v>
      </c>
      <c r="H34" s="188">
        <f t="shared" si="9"/>
        <v>471767</v>
      </c>
      <c r="I34" s="188">
        <f t="shared" si="9"/>
        <v>10</v>
      </c>
      <c r="J34" s="188">
        <f t="shared" si="9"/>
        <v>10</v>
      </c>
      <c r="K34" s="188">
        <f t="shared" si="9"/>
        <v>0</v>
      </c>
      <c r="L34" s="188">
        <f t="shared" si="9"/>
        <v>0</v>
      </c>
      <c r="M34" s="188">
        <f t="shared" si="9"/>
        <v>358936</v>
      </c>
      <c r="N34" s="188">
        <f t="shared" si="9"/>
        <v>46398</v>
      </c>
      <c r="O34" s="188">
        <f t="shared" si="9"/>
        <v>244978</v>
      </c>
      <c r="P34" s="188">
        <f t="shared" si="9"/>
        <v>67560</v>
      </c>
      <c r="Q34" s="188">
        <f t="shared" si="9"/>
        <v>28661</v>
      </c>
      <c r="R34" s="188">
        <f t="shared" si="9"/>
        <v>1729</v>
      </c>
      <c r="S34" s="188">
        <f t="shared" si="9"/>
        <v>22379</v>
      </c>
      <c r="T34" s="188">
        <f t="shared" si="9"/>
        <v>4553</v>
      </c>
      <c r="U34" s="188">
        <f t="shared" si="9"/>
        <v>66548</v>
      </c>
      <c r="V34" s="188">
        <f t="shared" si="9"/>
        <v>5263</v>
      </c>
      <c r="W34" s="188">
        <f t="shared" si="9"/>
        <v>60632</v>
      </c>
      <c r="X34" s="188">
        <f t="shared" si="9"/>
        <v>653</v>
      </c>
      <c r="Y34" s="188">
        <f t="shared" si="9"/>
        <v>5289</v>
      </c>
      <c r="Z34" s="188">
        <f t="shared" si="9"/>
        <v>812</v>
      </c>
      <c r="AA34" s="188">
        <f t="shared" si="9"/>
        <v>4039</v>
      </c>
      <c r="AB34" s="188">
        <f t="shared" si="9"/>
        <v>438</v>
      </c>
      <c r="AC34" s="188">
        <f t="shared" si="9"/>
        <v>12323</v>
      </c>
      <c r="AD34" s="188">
        <f t="shared" si="9"/>
        <v>3979</v>
      </c>
      <c r="AE34" s="188">
        <f t="shared" si="9"/>
        <v>6519</v>
      </c>
      <c r="AF34" s="188">
        <f t="shared" si="9"/>
        <v>1825</v>
      </c>
      <c r="AG34" s="188">
        <f t="shared" si="9"/>
        <v>136452</v>
      </c>
      <c r="AH34" s="188">
        <f t="shared" si="9"/>
        <v>2092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34:C3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3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143</v>
      </c>
      <c r="B2" s="200" t="s">
        <v>186</v>
      </c>
      <c r="C2" s="203" t="s">
        <v>189</v>
      </c>
      <c r="D2" s="26" t="s">
        <v>181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182</v>
      </c>
      <c r="V2" s="29"/>
      <c r="W2" s="29"/>
      <c r="X2" s="29"/>
      <c r="Y2" s="29"/>
      <c r="Z2" s="29"/>
      <c r="AA2" s="30"/>
      <c r="AB2" s="26" t="s">
        <v>183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158</v>
      </c>
      <c r="E3" s="31" t="s">
        <v>152</v>
      </c>
      <c r="F3" s="205" t="s">
        <v>190</v>
      </c>
      <c r="G3" s="206"/>
      <c r="H3" s="206"/>
      <c r="I3" s="206"/>
      <c r="J3" s="206"/>
      <c r="K3" s="207"/>
      <c r="L3" s="203" t="s">
        <v>191</v>
      </c>
      <c r="M3" s="14" t="s">
        <v>160</v>
      </c>
      <c r="N3" s="32"/>
      <c r="O3" s="32"/>
      <c r="P3" s="32"/>
      <c r="Q3" s="32"/>
      <c r="R3" s="32"/>
      <c r="S3" s="32"/>
      <c r="T3" s="33"/>
      <c r="U3" s="10" t="s">
        <v>158</v>
      </c>
      <c r="V3" s="203" t="s">
        <v>152</v>
      </c>
      <c r="W3" s="229" t="s">
        <v>153</v>
      </c>
      <c r="X3" s="230"/>
      <c r="Y3" s="230"/>
      <c r="Z3" s="230"/>
      <c r="AA3" s="231"/>
      <c r="AB3" s="10" t="s">
        <v>158</v>
      </c>
      <c r="AC3" s="203" t="s">
        <v>192</v>
      </c>
      <c r="AD3" s="203" t="s">
        <v>193</v>
      </c>
      <c r="AE3" s="14" t="s">
        <v>154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168</v>
      </c>
      <c r="H4" s="203" t="s">
        <v>169</v>
      </c>
      <c r="I4" s="203" t="s">
        <v>170</v>
      </c>
      <c r="J4" s="203" t="s">
        <v>171</v>
      </c>
      <c r="K4" s="203" t="s">
        <v>172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168</v>
      </c>
      <c r="X4" s="203" t="s">
        <v>169</v>
      </c>
      <c r="Y4" s="203" t="s">
        <v>170</v>
      </c>
      <c r="Z4" s="203" t="s">
        <v>171</v>
      </c>
      <c r="AA4" s="203" t="s">
        <v>172</v>
      </c>
      <c r="AB4" s="10"/>
      <c r="AC4" s="193"/>
      <c r="AD4" s="193"/>
      <c r="AE4" s="36"/>
      <c r="AF4" s="226" t="s">
        <v>168</v>
      </c>
      <c r="AG4" s="203" t="s">
        <v>169</v>
      </c>
      <c r="AH4" s="203" t="s">
        <v>170</v>
      </c>
      <c r="AI4" s="203" t="s">
        <v>171</v>
      </c>
      <c r="AJ4" s="203" t="s">
        <v>172</v>
      </c>
    </row>
    <row r="5" spans="1:36" s="27" customFormat="1" ht="22.5" customHeight="1">
      <c r="A5" s="222"/>
      <c r="B5" s="224"/>
      <c r="C5" s="191"/>
      <c r="D5" s="16"/>
      <c r="E5" s="39"/>
      <c r="F5" s="10" t="s">
        <v>158</v>
      </c>
      <c r="G5" s="193"/>
      <c r="H5" s="193"/>
      <c r="I5" s="193"/>
      <c r="J5" s="193"/>
      <c r="K5" s="193"/>
      <c r="L5" s="228"/>
      <c r="M5" s="10" t="s">
        <v>158</v>
      </c>
      <c r="N5" s="6" t="s">
        <v>162</v>
      </c>
      <c r="O5" s="6" t="s">
        <v>187</v>
      </c>
      <c r="P5" s="6" t="s">
        <v>163</v>
      </c>
      <c r="Q5" s="18" t="s">
        <v>194</v>
      </c>
      <c r="R5" s="6" t="s">
        <v>164</v>
      </c>
      <c r="S5" s="18" t="s">
        <v>225</v>
      </c>
      <c r="T5" s="6" t="s">
        <v>188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158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195</v>
      </c>
      <c r="E6" s="21" t="s">
        <v>151</v>
      </c>
      <c r="F6" s="21" t="s">
        <v>151</v>
      </c>
      <c r="G6" s="23" t="s">
        <v>151</v>
      </c>
      <c r="H6" s="23" t="s">
        <v>151</v>
      </c>
      <c r="I6" s="23" t="s">
        <v>151</v>
      </c>
      <c r="J6" s="23" t="s">
        <v>151</v>
      </c>
      <c r="K6" s="23" t="s">
        <v>151</v>
      </c>
      <c r="L6" s="40" t="s">
        <v>151</v>
      </c>
      <c r="M6" s="21" t="s">
        <v>151</v>
      </c>
      <c r="N6" s="23" t="s">
        <v>151</v>
      </c>
      <c r="O6" s="23" t="s">
        <v>151</v>
      </c>
      <c r="P6" s="23" t="s">
        <v>151</v>
      </c>
      <c r="Q6" s="23" t="s">
        <v>151</v>
      </c>
      <c r="R6" s="23" t="s">
        <v>151</v>
      </c>
      <c r="S6" s="23" t="s">
        <v>151</v>
      </c>
      <c r="T6" s="23" t="s">
        <v>151</v>
      </c>
      <c r="U6" s="21" t="s">
        <v>151</v>
      </c>
      <c r="V6" s="40" t="s">
        <v>151</v>
      </c>
      <c r="W6" s="41" t="s">
        <v>151</v>
      </c>
      <c r="X6" s="23" t="s">
        <v>151</v>
      </c>
      <c r="Y6" s="23" t="s">
        <v>151</v>
      </c>
      <c r="Z6" s="23" t="s">
        <v>151</v>
      </c>
      <c r="AA6" s="23" t="s">
        <v>151</v>
      </c>
      <c r="AB6" s="21" t="s">
        <v>151</v>
      </c>
      <c r="AC6" s="40" t="s">
        <v>151</v>
      </c>
      <c r="AD6" s="40" t="s">
        <v>151</v>
      </c>
      <c r="AE6" s="21" t="s">
        <v>151</v>
      </c>
      <c r="AF6" s="22" t="s">
        <v>151</v>
      </c>
      <c r="AG6" s="22" t="s">
        <v>151</v>
      </c>
      <c r="AH6" s="22" t="s">
        <v>151</v>
      </c>
      <c r="AI6" s="22" t="s">
        <v>151</v>
      </c>
      <c r="AJ6" s="22" t="s">
        <v>151</v>
      </c>
    </row>
    <row r="7" spans="1:36" ht="13.5">
      <c r="A7" s="182" t="s">
        <v>38</v>
      </c>
      <c r="B7" s="182" t="s">
        <v>39</v>
      </c>
      <c r="C7" s="184" t="s">
        <v>40</v>
      </c>
      <c r="D7" s="188">
        <f aca="true" t="shared" si="0" ref="D7:D33">E7+F7+L7+M7</f>
        <v>213049</v>
      </c>
      <c r="E7" s="188">
        <v>165191</v>
      </c>
      <c r="F7" s="188">
        <f aca="true" t="shared" si="1" ref="F7:F33">SUM(G7:K7)</f>
        <v>41098</v>
      </c>
      <c r="G7" s="188">
        <v>5419</v>
      </c>
      <c r="H7" s="188">
        <v>35679</v>
      </c>
      <c r="I7" s="188">
        <v>0</v>
      </c>
      <c r="J7" s="188">
        <v>0</v>
      </c>
      <c r="K7" s="188">
        <v>0</v>
      </c>
      <c r="L7" s="188">
        <v>6760</v>
      </c>
      <c r="M7" s="188">
        <f aca="true" t="shared" si="2" ref="M7:M33">SUM(N7:T7)</f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 aca="true" t="shared" si="3" ref="U7:U33">SUM(V7:AA7)</f>
        <v>173741</v>
      </c>
      <c r="V7" s="188">
        <v>165191</v>
      </c>
      <c r="W7" s="188">
        <v>4114</v>
      </c>
      <c r="X7" s="188">
        <v>4436</v>
      </c>
      <c r="Y7" s="188">
        <v>0</v>
      </c>
      <c r="Z7" s="188">
        <v>0</v>
      </c>
      <c r="AA7" s="188">
        <v>0</v>
      </c>
      <c r="AB7" s="188">
        <f aca="true" t="shared" si="4" ref="AB7:AB33">SUM(AC7:AE7)</f>
        <v>25242</v>
      </c>
      <c r="AC7" s="188">
        <v>6760</v>
      </c>
      <c r="AD7" s="188">
        <v>18359</v>
      </c>
      <c r="AE7" s="188">
        <f aca="true" t="shared" si="5" ref="AE7:AE33">SUM(AF7:AJ7)</f>
        <v>123</v>
      </c>
      <c r="AF7" s="188">
        <v>0</v>
      </c>
      <c r="AG7" s="188">
        <v>123</v>
      </c>
      <c r="AH7" s="188">
        <v>0</v>
      </c>
      <c r="AI7" s="188">
        <v>0</v>
      </c>
      <c r="AJ7" s="188">
        <v>0</v>
      </c>
    </row>
    <row r="8" spans="1:36" ht="13.5">
      <c r="A8" s="182" t="s">
        <v>38</v>
      </c>
      <c r="B8" s="182" t="s">
        <v>41</v>
      </c>
      <c r="C8" s="184" t="s">
        <v>42</v>
      </c>
      <c r="D8" s="188">
        <f t="shared" si="0"/>
        <v>68608</v>
      </c>
      <c r="E8" s="188">
        <v>49760</v>
      </c>
      <c r="F8" s="188">
        <f t="shared" si="1"/>
        <v>12945</v>
      </c>
      <c r="G8" s="188">
        <v>8073</v>
      </c>
      <c r="H8" s="188">
        <v>0</v>
      </c>
      <c r="I8" s="188">
        <v>91</v>
      </c>
      <c r="J8" s="188">
        <v>1980</v>
      </c>
      <c r="K8" s="188">
        <v>2801</v>
      </c>
      <c r="L8" s="188">
        <v>825</v>
      </c>
      <c r="M8" s="188">
        <f t="shared" si="2"/>
        <v>5078</v>
      </c>
      <c r="N8" s="188">
        <v>3246</v>
      </c>
      <c r="O8" s="188">
        <v>396</v>
      </c>
      <c r="P8" s="188">
        <v>912</v>
      </c>
      <c r="Q8" s="188">
        <v>216</v>
      </c>
      <c r="R8" s="188">
        <v>0</v>
      </c>
      <c r="S8" s="188">
        <v>224</v>
      </c>
      <c r="T8" s="188">
        <v>84</v>
      </c>
      <c r="U8" s="188">
        <f t="shared" si="3"/>
        <v>51437</v>
      </c>
      <c r="V8" s="188">
        <v>49760</v>
      </c>
      <c r="W8" s="188">
        <v>333</v>
      </c>
      <c r="X8" s="188">
        <v>0</v>
      </c>
      <c r="Y8" s="188">
        <v>0</v>
      </c>
      <c r="Z8" s="188">
        <v>238</v>
      </c>
      <c r="AA8" s="188">
        <v>1106</v>
      </c>
      <c r="AB8" s="188">
        <f t="shared" si="4"/>
        <v>15849</v>
      </c>
      <c r="AC8" s="188">
        <v>825</v>
      </c>
      <c r="AD8" s="188">
        <v>6843</v>
      </c>
      <c r="AE8" s="188">
        <f t="shared" si="5"/>
        <v>8181</v>
      </c>
      <c r="AF8" s="188">
        <v>5782</v>
      </c>
      <c r="AG8" s="188">
        <v>0</v>
      </c>
      <c r="AH8" s="188">
        <v>0</v>
      </c>
      <c r="AI8" s="188">
        <v>704</v>
      </c>
      <c r="AJ8" s="188">
        <v>1695</v>
      </c>
    </row>
    <row r="9" spans="1:36" ht="13.5">
      <c r="A9" s="182" t="s">
        <v>38</v>
      </c>
      <c r="B9" s="182" t="s">
        <v>43</v>
      </c>
      <c r="C9" s="184" t="s">
        <v>44</v>
      </c>
      <c r="D9" s="188">
        <f t="shared" si="0"/>
        <v>26865</v>
      </c>
      <c r="E9" s="188">
        <v>21694</v>
      </c>
      <c r="F9" s="188">
        <f t="shared" si="1"/>
        <v>3622</v>
      </c>
      <c r="G9" s="188">
        <v>3622</v>
      </c>
      <c r="H9" s="188">
        <v>0</v>
      </c>
      <c r="I9" s="188">
        <v>0</v>
      </c>
      <c r="J9" s="188">
        <v>0</v>
      </c>
      <c r="K9" s="188">
        <v>0</v>
      </c>
      <c r="L9" s="188">
        <v>215</v>
      </c>
      <c r="M9" s="188">
        <f t="shared" si="2"/>
        <v>1334</v>
      </c>
      <c r="N9" s="188">
        <v>1126</v>
      </c>
      <c r="O9" s="188">
        <v>39</v>
      </c>
      <c r="P9" s="188">
        <v>20</v>
      </c>
      <c r="Q9" s="188">
        <v>138</v>
      </c>
      <c r="R9" s="188">
        <v>0</v>
      </c>
      <c r="S9" s="188">
        <v>0</v>
      </c>
      <c r="T9" s="188">
        <v>11</v>
      </c>
      <c r="U9" s="188">
        <f t="shared" si="3"/>
        <v>23358</v>
      </c>
      <c r="V9" s="188">
        <v>21694</v>
      </c>
      <c r="W9" s="188">
        <v>1664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4702</v>
      </c>
      <c r="AC9" s="188">
        <v>215</v>
      </c>
      <c r="AD9" s="188">
        <v>2978</v>
      </c>
      <c r="AE9" s="188">
        <f t="shared" si="5"/>
        <v>1509</v>
      </c>
      <c r="AF9" s="188">
        <v>1509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38</v>
      </c>
      <c r="B10" s="182" t="s">
        <v>45</v>
      </c>
      <c r="C10" s="184" t="s">
        <v>46</v>
      </c>
      <c r="D10" s="188">
        <f t="shared" si="0"/>
        <v>18381</v>
      </c>
      <c r="E10" s="188">
        <v>12683</v>
      </c>
      <c r="F10" s="188">
        <f t="shared" si="1"/>
        <v>3310</v>
      </c>
      <c r="G10" s="188">
        <v>1512</v>
      </c>
      <c r="H10" s="188">
        <v>1798</v>
      </c>
      <c r="I10" s="188">
        <v>0</v>
      </c>
      <c r="J10" s="188">
        <v>0</v>
      </c>
      <c r="K10" s="188">
        <v>0</v>
      </c>
      <c r="L10" s="188">
        <v>291</v>
      </c>
      <c r="M10" s="188">
        <f t="shared" si="2"/>
        <v>2097</v>
      </c>
      <c r="N10" s="188">
        <v>2065</v>
      </c>
      <c r="O10" s="188">
        <v>0</v>
      </c>
      <c r="P10" s="188">
        <v>0</v>
      </c>
      <c r="Q10" s="188">
        <v>0</v>
      </c>
      <c r="R10" s="188">
        <v>0</v>
      </c>
      <c r="S10" s="188">
        <v>32</v>
      </c>
      <c r="T10" s="188">
        <v>0</v>
      </c>
      <c r="U10" s="188">
        <f t="shared" si="3"/>
        <v>13469</v>
      </c>
      <c r="V10" s="188">
        <v>12683</v>
      </c>
      <c r="W10" s="188">
        <v>498</v>
      </c>
      <c r="X10" s="188">
        <v>288</v>
      </c>
      <c r="Y10" s="188">
        <v>0</v>
      </c>
      <c r="Z10" s="188">
        <v>0</v>
      </c>
      <c r="AA10" s="188">
        <v>0</v>
      </c>
      <c r="AB10" s="188">
        <f t="shared" si="4"/>
        <v>2559</v>
      </c>
      <c r="AC10" s="188">
        <v>291</v>
      </c>
      <c r="AD10" s="188">
        <v>1607</v>
      </c>
      <c r="AE10" s="188">
        <f t="shared" si="5"/>
        <v>661</v>
      </c>
      <c r="AF10" s="188">
        <v>215</v>
      </c>
      <c r="AG10" s="188">
        <v>446</v>
      </c>
      <c r="AH10" s="188">
        <v>0</v>
      </c>
      <c r="AI10" s="188">
        <v>0</v>
      </c>
      <c r="AJ10" s="188">
        <v>0</v>
      </c>
    </row>
    <row r="11" spans="1:36" ht="13.5">
      <c r="A11" s="182" t="s">
        <v>38</v>
      </c>
      <c r="B11" s="182" t="s">
        <v>47</v>
      </c>
      <c r="C11" s="184" t="s">
        <v>48</v>
      </c>
      <c r="D11" s="188">
        <f t="shared" si="0"/>
        <v>75588</v>
      </c>
      <c r="E11" s="188">
        <v>41809</v>
      </c>
      <c r="F11" s="188">
        <f t="shared" si="1"/>
        <v>14006</v>
      </c>
      <c r="G11" s="188">
        <v>9120</v>
      </c>
      <c r="H11" s="188">
        <v>2411</v>
      </c>
      <c r="I11" s="188">
        <v>0</v>
      </c>
      <c r="J11" s="188">
        <v>0</v>
      </c>
      <c r="K11" s="188">
        <v>2475</v>
      </c>
      <c r="L11" s="188">
        <v>19284</v>
      </c>
      <c r="M11" s="188">
        <f t="shared" si="2"/>
        <v>489</v>
      </c>
      <c r="N11" s="188">
        <v>459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30</v>
      </c>
      <c r="U11" s="188">
        <f t="shared" si="3"/>
        <v>51530</v>
      </c>
      <c r="V11" s="188">
        <v>41809</v>
      </c>
      <c r="W11" s="188">
        <v>7577</v>
      </c>
      <c r="X11" s="188">
        <v>0</v>
      </c>
      <c r="Y11" s="188">
        <v>0</v>
      </c>
      <c r="Z11" s="188">
        <v>0</v>
      </c>
      <c r="AA11" s="188">
        <v>2144</v>
      </c>
      <c r="AB11" s="188">
        <f t="shared" si="4"/>
        <v>21474</v>
      </c>
      <c r="AC11" s="188">
        <v>19284</v>
      </c>
      <c r="AD11" s="188">
        <v>693</v>
      </c>
      <c r="AE11" s="188">
        <f t="shared" si="5"/>
        <v>1497</v>
      </c>
      <c r="AF11" s="188">
        <v>443</v>
      </c>
      <c r="AG11" s="188">
        <v>723</v>
      </c>
      <c r="AH11" s="188">
        <v>0</v>
      </c>
      <c r="AI11" s="188">
        <v>0</v>
      </c>
      <c r="AJ11" s="188">
        <v>331</v>
      </c>
    </row>
    <row r="12" spans="1:36" ht="13.5">
      <c r="A12" s="182" t="s">
        <v>38</v>
      </c>
      <c r="B12" s="182" t="s">
        <v>49</v>
      </c>
      <c r="C12" s="184" t="s">
        <v>50</v>
      </c>
      <c r="D12" s="188">
        <f t="shared" si="0"/>
        <v>50719</v>
      </c>
      <c r="E12" s="188">
        <v>34840</v>
      </c>
      <c r="F12" s="188">
        <f t="shared" si="1"/>
        <v>5155</v>
      </c>
      <c r="G12" s="188">
        <v>5036</v>
      </c>
      <c r="H12" s="188">
        <v>119</v>
      </c>
      <c r="I12" s="188">
        <v>0</v>
      </c>
      <c r="J12" s="188">
        <v>0</v>
      </c>
      <c r="K12" s="188">
        <v>0</v>
      </c>
      <c r="L12" s="188">
        <v>7288</v>
      </c>
      <c r="M12" s="188">
        <f t="shared" si="2"/>
        <v>3436</v>
      </c>
      <c r="N12" s="188">
        <v>2970</v>
      </c>
      <c r="O12" s="188">
        <v>0</v>
      </c>
      <c r="P12" s="188">
        <v>434</v>
      </c>
      <c r="Q12" s="188">
        <v>0</v>
      </c>
      <c r="R12" s="188">
        <v>0</v>
      </c>
      <c r="S12" s="188">
        <v>0</v>
      </c>
      <c r="T12" s="188">
        <v>32</v>
      </c>
      <c r="U12" s="188">
        <f t="shared" si="3"/>
        <v>36362</v>
      </c>
      <c r="V12" s="188">
        <v>34840</v>
      </c>
      <c r="W12" s="188">
        <v>1514</v>
      </c>
      <c r="X12" s="188">
        <v>8</v>
      </c>
      <c r="Y12" s="188">
        <v>0</v>
      </c>
      <c r="Z12" s="188">
        <v>0</v>
      </c>
      <c r="AA12" s="188">
        <v>0</v>
      </c>
      <c r="AB12" s="188">
        <f t="shared" si="4"/>
        <v>12894</v>
      </c>
      <c r="AC12" s="188">
        <v>7288</v>
      </c>
      <c r="AD12" s="188">
        <v>3864</v>
      </c>
      <c r="AE12" s="188">
        <f t="shared" si="5"/>
        <v>1742</v>
      </c>
      <c r="AF12" s="188">
        <v>1742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38</v>
      </c>
      <c r="B13" s="182" t="s">
        <v>51</v>
      </c>
      <c r="C13" s="184" t="s">
        <v>52</v>
      </c>
      <c r="D13" s="188">
        <f t="shared" si="0"/>
        <v>19767</v>
      </c>
      <c r="E13" s="188">
        <v>16682</v>
      </c>
      <c r="F13" s="188">
        <f t="shared" si="1"/>
        <v>2425</v>
      </c>
      <c r="G13" s="188">
        <v>0</v>
      </c>
      <c r="H13" s="188">
        <v>2425</v>
      </c>
      <c r="I13" s="188">
        <v>0</v>
      </c>
      <c r="J13" s="188">
        <v>0</v>
      </c>
      <c r="K13" s="188">
        <v>0</v>
      </c>
      <c r="L13" s="188">
        <v>581</v>
      </c>
      <c r="M13" s="188">
        <f t="shared" si="2"/>
        <v>79</v>
      </c>
      <c r="N13" s="188">
        <v>79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16764</v>
      </c>
      <c r="V13" s="188">
        <v>16682</v>
      </c>
      <c r="W13" s="188">
        <v>0</v>
      </c>
      <c r="X13" s="188">
        <v>82</v>
      </c>
      <c r="Y13" s="188">
        <v>0</v>
      </c>
      <c r="Z13" s="188">
        <v>0</v>
      </c>
      <c r="AA13" s="188">
        <v>0</v>
      </c>
      <c r="AB13" s="188">
        <f t="shared" si="4"/>
        <v>2882</v>
      </c>
      <c r="AC13" s="188">
        <v>581</v>
      </c>
      <c r="AD13" s="188">
        <v>1982</v>
      </c>
      <c r="AE13" s="188">
        <f t="shared" si="5"/>
        <v>319</v>
      </c>
      <c r="AF13" s="188">
        <v>0</v>
      </c>
      <c r="AG13" s="188">
        <v>319</v>
      </c>
      <c r="AH13" s="188">
        <v>0</v>
      </c>
      <c r="AI13" s="188">
        <v>0</v>
      </c>
      <c r="AJ13" s="188">
        <v>0</v>
      </c>
    </row>
    <row r="14" spans="1:36" ht="13.5">
      <c r="A14" s="182" t="s">
        <v>38</v>
      </c>
      <c r="B14" s="182" t="s">
        <v>53</v>
      </c>
      <c r="C14" s="184" t="s">
        <v>54</v>
      </c>
      <c r="D14" s="188">
        <f t="shared" si="0"/>
        <v>12420</v>
      </c>
      <c r="E14" s="188">
        <v>9185</v>
      </c>
      <c r="F14" s="188">
        <f t="shared" si="1"/>
        <v>3235</v>
      </c>
      <c r="G14" s="188">
        <v>821</v>
      </c>
      <c r="H14" s="188">
        <v>2414</v>
      </c>
      <c r="I14" s="188">
        <v>0</v>
      </c>
      <c r="J14" s="188">
        <v>0</v>
      </c>
      <c r="K14" s="188">
        <v>0</v>
      </c>
      <c r="L14" s="188">
        <v>0</v>
      </c>
      <c r="M14" s="188">
        <f t="shared" si="2"/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9606</v>
      </c>
      <c r="V14" s="188">
        <v>9185</v>
      </c>
      <c r="W14" s="188">
        <v>421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3235</v>
      </c>
      <c r="AC14" s="188">
        <v>0</v>
      </c>
      <c r="AD14" s="188">
        <v>1271</v>
      </c>
      <c r="AE14" s="188">
        <f t="shared" si="5"/>
        <v>1964</v>
      </c>
      <c r="AF14" s="188">
        <v>400</v>
      </c>
      <c r="AG14" s="188">
        <v>1564</v>
      </c>
      <c r="AH14" s="188">
        <v>0</v>
      </c>
      <c r="AI14" s="188">
        <v>0</v>
      </c>
      <c r="AJ14" s="188">
        <v>0</v>
      </c>
    </row>
    <row r="15" spans="1:36" ht="13.5">
      <c r="A15" s="182" t="s">
        <v>38</v>
      </c>
      <c r="B15" s="182" t="s">
        <v>18</v>
      </c>
      <c r="C15" s="184" t="s">
        <v>19</v>
      </c>
      <c r="D15" s="188">
        <f t="shared" si="0"/>
        <v>40996</v>
      </c>
      <c r="E15" s="188">
        <v>36094</v>
      </c>
      <c r="F15" s="188">
        <f t="shared" si="1"/>
        <v>4721</v>
      </c>
      <c r="G15" s="188">
        <v>1703</v>
      </c>
      <c r="H15" s="188">
        <v>3018</v>
      </c>
      <c r="I15" s="188">
        <v>0</v>
      </c>
      <c r="J15" s="188">
        <v>0</v>
      </c>
      <c r="K15" s="188">
        <v>0</v>
      </c>
      <c r="L15" s="188">
        <v>0</v>
      </c>
      <c r="M15" s="188">
        <f t="shared" si="2"/>
        <v>181</v>
      </c>
      <c r="N15" s="188">
        <v>181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3"/>
        <v>38745</v>
      </c>
      <c r="V15" s="188">
        <v>36094</v>
      </c>
      <c r="W15" s="188">
        <v>1073</v>
      </c>
      <c r="X15" s="188">
        <v>1578</v>
      </c>
      <c r="Y15" s="188">
        <v>0</v>
      </c>
      <c r="Z15" s="188">
        <v>0</v>
      </c>
      <c r="AA15" s="188">
        <v>0</v>
      </c>
      <c r="AB15" s="188">
        <f t="shared" si="4"/>
        <v>513</v>
      </c>
      <c r="AC15" s="188">
        <v>0</v>
      </c>
      <c r="AD15" s="188">
        <v>383</v>
      </c>
      <c r="AE15" s="188">
        <f t="shared" si="5"/>
        <v>130</v>
      </c>
      <c r="AF15" s="188">
        <v>46</v>
      </c>
      <c r="AG15" s="188">
        <v>84</v>
      </c>
      <c r="AH15" s="188">
        <v>0</v>
      </c>
      <c r="AI15" s="188">
        <v>0</v>
      </c>
      <c r="AJ15" s="188">
        <v>0</v>
      </c>
    </row>
    <row r="16" spans="1:36" ht="13.5">
      <c r="A16" s="182" t="s">
        <v>38</v>
      </c>
      <c r="B16" s="182" t="s">
        <v>20</v>
      </c>
      <c r="C16" s="184" t="s">
        <v>21</v>
      </c>
      <c r="D16" s="188">
        <f t="shared" si="0"/>
        <v>10994</v>
      </c>
      <c r="E16" s="188">
        <v>7731</v>
      </c>
      <c r="F16" s="188">
        <f t="shared" si="1"/>
        <v>893</v>
      </c>
      <c r="G16" s="188">
        <v>0</v>
      </c>
      <c r="H16" s="188">
        <v>808</v>
      </c>
      <c r="I16" s="188">
        <v>0</v>
      </c>
      <c r="J16" s="188">
        <v>0</v>
      </c>
      <c r="K16" s="188">
        <v>85</v>
      </c>
      <c r="L16" s="188">
        <v>1402</v>
      </c>
      <c r="M16" s="188">
        <f t="shared" si="2"/>
        <v>968</v>
      </c>
      <c r="N16" s="188">
        <v>940</v>
      </c>
      <c r="O16" s="188">
        <v>25</v>
      </c>
      <c r="P16" s="188">
        <v>0</v>
      </c>
      <c r="Q16" s="188">
        <v>0</v>
      </c>
      <c r="R16" s="188">
        <v>0</v>
      </c>
      <c r="S16" s="188">
        <v>0</v>
      </c>
      <c r="T16" s="188">
        <v>3</v>
      </c>
      <c r="U16" s="188">
        <f t="shared" si="3"/>
        <v>7731</v>
      </c>
      <c r="V16" s="188">
        <v>7731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2483</v>
      </c>
      <c r="AC16" s="188">
        <v>1402</v>
      </c>
      <c r="AD16" s="188">
        <v>901</v>
      </c>
      <c r="AE16" s="188">
        <f t="shared" si="5"/>
        <v>180</v>
      </c>
      <c r="AF16" s="188">
        <v>0</v>
      </c>
      <c r="AG16" s="188">
        <v>95</v>
      </c>
      <c r="AH16" s="188">
        <v>0</v>
      </c>
      <c r="AI16" s="188">
        <v>0</v>
      </c>
      <c r="AJ16" s="188">
        <v>85</v>
      </c>
    </row>
    <row r="17" spans="1:36" ht="13.5">
      <c r="A17" s="182" t="s">
        <v>38</v>
      </c>
      <c r="B17" s="182" t="s">
        <v>22</v>
      </c>
      <c r="C17" s="184" t="s">
        <v>23</v>
      </c>
      <c r="D17" s="188">
        <f t="shared" si="0"/>
        <v>9533</v>
      </c>
      <c r="E17" s="188">
        <v>6067</v>
      </c>
      <c r="F17" s="188">
        <f t="shared" si="1"/>
        <v>2896</v>
      </c>
      <c r="G17" s="188">
        <v>710</v>
      </c>
      <c r="H17" s="188">
        <v>2186</v>
      </c>
      <c r="I17" s="188">
        <v>0</v>
      </c>
      <c r="J17" s="188">
        <v>0</v>
      </c>
      <c r="K17" s="188">
        <v>0</v>
      </c>
      <c r="L17" s="188">
        <v>23</v>
      </c>
      <c r="M17" s="188">
        <f t="shared" si="2"/>
        <v>547</v>
      </c>
      <c r="N17" s="188">
        <v>513</v>
      </c>
      <c r="O17" s="188">
        <v>0</v>
      </c>
      <c r="P17" s="188">
        <v>0</v>
      </c>
      <c r="Q17" s="188">
        <v>0</v>
      </c>
      <c r="R17" s="188">
        <v>0</v>
      </c>
      <c r="S17" s="188">
        <v>26</v>
      </c>
      <c r="T17" s="188">
        <v>8</v>
      </c>
      <c r="U17" s="188">
        <f t="shared" si="3"/>
        <v>6067</v>
      </c>
      <c r="V17" s="188">
        <v>6067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1457</v>
      </c>
      <c r="AC17" s="188">
        <v>23</v>
      </c>
      <c r="AD17" s="188">
        <v>618</v>
      </c>
      <c r="AE17" s="188">
        <f t="shared" si="5"/>
        <v>816</v>
      </c>
      <c r="AF17" s="188">
        <v>601</v>
      </c>
      <c r="AG17" s="188">
        <v>215</v>
      </c>
      <c r="AH17" s="188">
        <v>0</v>
      </c>
      <c r="AI17" s="188">
        <v>0</v>
      </c>
      <c r="AJ17" s="188">
        <v>0</v>
      </c>
    </row>
    <row r="18" spans="1:36" ht="13.5">
      <c r="A18" s="182" t="s">
        <v>38</v>
      </c>
      <c r="B18" s="182" t="s">
        <v>24</v>
      </c>
      <c r="C18" s="184" t="s">
        <v>25</v>
      </c>
      <c r="D18" s="188">
        <f t="shared" si="0"/>
        <v>2971</v>
      </c>
      <c r="E18" s="188">
        <v>1613</v>
      </c>
      <c r="F18" s="188">
        <f t="shared" si="1"/>
        <v>864</v>
      </c>
      <c r="G18" s="188">
        <v>127</v>
      </c>
      <c r="H18" s="188">
        <v>655</v>
      </c>
      <c r="I18" s="188">
        <v>0</v>
      </c>
      <c r="J18" s="188">
        <v>0</v>
      </c>
      <c r="K18" s="188">
        <v>82</v>
      </c>
      <c r="L18" s="188">
        <v>278</v>
      </c>
      <c r="M18" s="188">
        <f t="shared" si="2"/>
        <v>216</v>
      </c>
      <c r="N18" s="188">
        <v>162</v>
      </c>
      <c r="O18" s="188">
        <v>2</v>
      </c>
      <c r="P18" s="188">
        <v>0</v>
      </c>
      <c r="Q18" s="188">
        <v>0</v>
      </c>
      <c r="R18" s="188">
        <v>0</v>
      </c>
      <c r="S18" s="188">
        <v>0</v>
      </c>
      <c r="T18" s="188">
        <v>52</v>
      </c>
      <c r="U18" s="188">
        <f t="shared" si="3"/>
        <v>1723</v>
      </c>
      <c r="V18" s="188">
        <v>1613</v>
      </c>
      <c r="W18" s="188">
        <v>0</v>
      </c>
      <c r="X18" s="188">
        <v>98</v>
      </c>
      <c r="Y18" s="188">
        <v>0</v>
      </c>
      <c r="Z18" s="188">
        <v>0</v>
      </c>
      <c r="AA18" s="188">
        <v>12</v>
      </c>
      <c r="AB18" s="188">
        <f t="shared" si="4"/>
        <v>716</v>
      </c>
      <c r="AC18" s="188">
        <v>278</v>
      </c>
      <c r="AD18" s="188">
        <v>309</v>
      </c>
      <c r="AE18" s="188">
        <f t="shared" si="5"/>
        <v>129</v>
      </c>
      <c r="AF18" s="188">
        <v>59</v>
      </c>
      <c r="AG18" s="188">
        <v>0</v>
      </c>
      <c r="AH18" s="188">
        <v>0</v>
      </c>
      <c r="AI18" s="188">
        <v>0</v>
      </c>
      <c r="AJ18" s="188">
        <v>70</v>
      </c>
    </row>
    <row r="19" spans="1:36" ht="13.5">
      <c r="A19" s="182" t="s">
        <v>38</v>
      </c>
      <c r="B19" s="182" t="s">
        <v>26</v>
      </c>
      <c r="C19" s="184" t="s">
        <v>27</v>
      </c>
      <c r="D19" s="188">
        <f t="shared" si="0"/>
        <v>3969</v>
      </c>
      <c r="E19" s="188">
        <v>2854</v>
      </c>
      <c r="F19" s="188">
        <f t="shared" si="1"/>
        <v>1115</v>
      </c>
      <c r="G19" s="188">
        <v>131</v>
      </c>
      <c r="H19" s="188">
        <v>766</v>
      </c>
      <c r="I19" s="188">
        <v>0</v>
      </c>
      <c r="J19" s="188">
        <v>0</v>
      </c>
      <c r="K19" s="188">
        <v>218</v>
      </c>
      <c r="L19" s="188">
        <v>0</v>
      </c>
      <c r="M19" s="188">
        <f t="shared" si="2"/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f t="shared" si="3"/>
        <v>2854</v>
      </c>
      <c r="V19" s="188">
        <v>2854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666</v>
      </c>
      <c r="AC19" s="188">
        <v>0</v>
      </c>
      <c r="AD19" s="188">
        <v>317</v>
      </c>
      <c r="AE19" s="188">
        <f t="shared" si="5"/>
        <v>349</v>
      </c>
      <c r="AF19" s="188">
        <v>131</v>
      </c>
      <c r="AG19" s="188">
        <v>0</v>
      </c>
      <c r="AH19" s="188">
        <v>0</v>
      </c>
      <c r="AI19" s="188">
        <v>0</v>
      </c>
      <c r="AJ19" s="188">
        <v>218</v>
      </c>
    </row>
    <row r="20" spans="1:36" ht="13.5">
      <c r="A20" s="182" t="s">
        <v>38</v>
      </c>
      <c r="B20" s="182" t="s">
        <v>227</v>
      </c>
      <c r="C20" s="184" t="s">
        <v>275</v>
      </c>
      <c r="D20" s="188">
        <f t="shared" si="0"/>
        <v>11908</v>
      </c>
      <c r="E20" s="188">
        <v>8667</v>
      </c>
      <c r="F20" s="188">
        <f t="shared" si="1"/>
        <v>3241</v>
      </c>
      <c r="G20" s="188">
        <v>0</v>
      </c>
      <c r="H20" s="188">
        <v>3241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8667</v>
      </c>
      <c r="V20" s="188">
        <v>8667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2464</v>
      </c>
      <c r="AC20" s="188">
        <v>0</v>
      </c>
      <c r="AD20" s="188">
        <v>1139</v>
      </c>
      <c r="AE20" s="188">
        <f t="shared" si="5"/>
        <v>1325</v>
      </c>
      <c r="AF20" s="188">
        <v>0</v>
      </c>
      <c r="AG20" s="188">
        <v>1325</v>
      </c>
      <c r="AH20" s="188">
        <v>0</v>
      </c>
      <c r="AI20" s="188">
        <v>0</v>
      </c>
      <c r="AJ20" s="188">
        <v>0</v>
      </c>
    </row>
    <row r="21" spans="1:36" ht="13.5">
      <c r="A21" s="182" t="s">
        <v>38</v>
      </c>
      <c r="B21" s="182" t="s">
        <v>228</v>
      </c>
      <c r="C21" s="184" t="s">
        <v>229</v>
      </c>
      <c r="D21" s="188">
        <f t="shared" si="0"/>
        <v>8056</v>
      </c>
      <c r="E21" s="188">
        <v>181</v>
      </c>
      <c r="F21" s="188">
        <f t="shared" si="1"/>
        <v>7415</v>
      </c>
      <c r="G21" s="188">
        <v>0</v>
      </c>
      <c r="H21" s="188">
        <v>2206</v>
      </c>
      <c r="I21" s="188">
        <v>0</v>
      </c>
      <c r="J21" s="188">
        <v>5209</v>
      </c>
      <c r="K21" s="188">
        <v>0</v>
      </c>
      <c r="L21" s="188">
        <v>433</v>
      </c>
      <c r="M21" s="188">
        <f t="shared" si="2"/>
        <v>27</v>
      </c>
      <c r="N21" s="188">
        <v>27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183</v>
      </c>
      <c r="V21" s="188">
        <v>181</v>
      </c>
      <c r="W21" s="188">
        <v>0</v>
      </c>
      <c r="X21" s="188">
        <v>2</v>
      </c>
      <c r="Y21" s="188">
        <v>0</v>
      </c>
      <c r="Z21" s="188">
        <v>0</v>
      </c>
      <c r="AA21" s="188">
        <v>0</v>
      </c>
      <c r="AB21" s="188">
        <f t="shared" si="4"/>
        <v>1305</v>
      </c>
      <c r="AC21" s="188">
        <v>433</v>
      </c>
      <c r="AD21" s="188">
        <v>20</v>
      </c>
      <c r="AE21" s="188">
        <f t="shared" si="5"/>
        <v>852</v>
      </c>
      <c r="AF21" s="188">
        <v>0</v>
      </c>
      <c r="AG21" s="188">
        <v>736</v>
      </c>
      <c r="AH21" s="188">
        <v>0</v>
      </c>
      <c r="AI21" s="188">
        <v>116</v>
      </c>
      <c r="AJ21" s="188">
        <v>0</v>
      </c>
    </row>
    <row r="22" spans="1:36" ht="13.5">
      <c r="A22" s="182" t="s">
        <v>38</v>
      </c>
      <c r="B22" s="182" t="s">
        <v>230</v>
      </c>
      <c r="C22" s="184" t="s">
        <v>276</v>
      </c>
      <c r="D22" s="188">
        <f t="shared" si="0"/>
        <v>923</v>
      </c>
      <c r="E22" s="188">
        <v>662</v>
      </c>
      <c r="F22" s="188">
        <f t="shared" si="1"/>
        <v>155</v>
      </c>
      <c r="G22" s="188">
        <v>0</v>
      </c>
      <c r="H22" s="188">
        <v>155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106</v>
      </c>
      <c r="N22" s="188">
        <v>102</v>
      </c>
      <c r="O22" s="188">
        <v>0</v>
      </c>
      <c r="P22" s="188">
        <v>0</v>
      </c>
      <c r="Q22" s="188">
        <v>2</v>
      </c>
      <c r="R22" s="188">
        <v>0</v>
      </c>
      <c r="S22" s="188">
        <v>0</v>
      </c>
      <c r="T22" s="188">
        <v>2</v>
      </c>
      <c r="U22" s="188">
        <f t="shared" si="3"/>
        <v>675</v>
      </c>
      <c r="V22" s="188">
        <v>662</v>
      </c>
      <c r="W22" s="188">
        <v>0</v>
      </c>
      <c r="X22" s="188">
        <v>13</v>
      </c>
      <c r="Y22" s="188">
        <v>0</v>
      </c>
      <c r="Z22" s="188">
        <v>0</v>
      </c>
      <c r="AA22" s="188">
        <v>0</v>
      </c>
      <c r="AB22" s="188">
        <f t="shared" si="4"/>
        <v>145</v>
      </c>
      <c r="AC22" s="188">
        <v>0</v>
      </c>
      <c r="AD22" s="188">
        <v>73</v>
      </c>
      <c r="AE22" s="188">
        <f t="shared" si="5"/>
        <v>72</v>
      </c>
      <c r="AF22" s="188">
        <v>0</v>
      </c>
      <c r="AG22" s="188">
        <v>72</v>
      </c>
      <c r="AH22" s="188">
        <v>0</v>
      </c>
      <c r="AI22" s="188">
        <v>0</v>
      </c>
      <c r="AJ22" s="188">
        <v>0</v>
      </c>
    </row>
    <row r="23" spans="1:36" ht="13.5">
      <c r="A23" s="182" t="s">
        <v>38</v>
      </c>
      <c r="B23" s="182" t="s">
        <v>231</v>
      </c>
      <c r="C23" s="184" t="s">
        <v>232</v>
      </c>
      <c r="D23" s="188">
        <f t="shared" si="0"/>
        <v>1715</v>
      </c>
      <c r="E23" s="188">
        <v>1179</v>
      </c>
      <c r="F23" s="188">
        <f t="shared" si="1"/>
        <v>536</v>
      </c>
      <c r="G23" s="188">
        <v>182</v>
      </c>
      <c r="H23" s="188">
        <v>354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3"/>
        <v>1214</v>
      </c>
      <c r="V23" s="188">
        <v>1179</v>
      </c>
      <c r="W23" s="188">
        <v>0</v>
      </c>
      <c r="X23" s="188">
        <v>35</v>
      </c>
      <c r="Y23" s="188">
        <v>0</v>
      </c>
      <c r="Z23" s="188">
        <v>0</v>
      </c>
      <c r="AA23" s="188">
        <v>0</v>
      </c>
      <c r="AB23" s="188">
        <f t="shared" si="4"/>
        <v>568</v>
      </c>
      <c r="AC23" s="188">
        <v>0</v>
      </c>
      <c r="AD23" s="188">
        <v>161</v>
      </c>
      <c r="AE23" s="188">
        <f t="shared" si="5"/>
        <v>407</v>
      </c>
      <c r="AF23" s="188">
        <v>182</v>
      </c>
      <c r="AG23" s="188">
        <v>225</v>
      </c>
      <c r="AH23" s="188">
        <v>0</v>
      </c>
      <c r="AI23" s="188">
        <v>0</v>
      </c>
      <c r="AJ23" s="188">
        <v>0</v>
      </c>
    </row>
    <row r="24" spans="1:36" ht="13.5">
      <c r="A24" s="182" t="s">
        <v>38</v>
      </c>
      <c r="B24" s="182" t="s">
        <v>233</v>
      </c>
      <c r="C24" s="184" t="s">
        <v>234</v>
      </c>
      <c r="D24" s="188">
        <f t="shared" si="0"/>
        <v>5246</v>
      </c>
      <c r="E24" s="188">
        <v>3667</v>
      </c>
      <c r="F24" s="188">
        <f t="shared" si="1"/>
        <v>1063</v>
      </c>
      <c r="G24" s="188">
        <v>0</v>
      </c>
      <c r="H24" s="188">
        <v>753</v>
      </c>
      <c r="I24" s="188">
        <v>272</v>
      </c>
      <c r="J24" s="188">
        <v>0</v>
      </c>
      <c r="K24" s="188">
        <v>38</v>
      </c>
      <c r="L24" s="188">
        <v>23</v>
      </c>
      <c r="M24" s="188">
        <f t="shared" si="2"/>
        <v>493</v>
      </c>
      <c r="N24" s="188">
        <v>493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3"/>
        <v>3715</v>
      </c>
      <c r="V24" s="188">
        <v>3667</v>
      </c>
      <c r="W24" s="188">
        <v>0</v>
      </c>
      <c r="X24" s="188">
        <v>46</v>
      </c>
      <c r="Y24" s="188">
        <v>2</v>
      </c>
      <c r="Z24" s="188">
        <v>0</v>
      </c>
      <c r="AA24" s="188">
        <v>0</v>
      </c>
      <c r="AB24" s="188">
        <f t="shared" si="4"/>
        <v>734</v>
      </c>
      <c r="AC24" s="188">
        <v>23</v>
      </c>
      <c r="AD24" s="188">
        <v>403</v>
      </c>
      <c r="AE24" s="188">
        <f t="shared" si="5"/>
        <v>308</v>
      </c>
      <c r="AF24" s="188">
        <v>0</v>
      </c>
      <c r="AG24" s="188">
        <v>270</v>
      </c>
      <c r="AH24" s="188">
        <v>0</v>
      </c>
      <c r="AI24" s="188">
        <v>0</v>
      </c>
      <c r="AJ24" s="188">
        <v>38</v>
      </c>
    </row>
    <row r="25" spans="1:36" ht="13.5">
      <c r="A25" s="182" t="s">
        <v>38</v>
      </c>
      <c r="B25" s="182" t="s">
        <v>235</v>
      </c>
      <c r="C25" s="184" t="s">
        <v>236</v>
      </c>
      <c r="D25" s="188">
        <f t="shared" si="0"/>
        <v>2043</v>
      </c>
      <c r="E25" s="188">
        <v>1296</v>
      </c>
      <c r="F25" s="188">
        <f t="shared" si="1"/>
        <v>19</v>
      </c>
      <c r="G25" s="188">
        <v>0</v>
      </c>
      <c r="H25" s="188">
        <v>19</v>
      </c>
      <c r="I25" s="188">
        <v>0</v>
      </c>
      <c r="J25" s="188">
        <v>0</v>
      </c>
      <c r="K25" s="188">
        <v>0</v>
      </c>
      <c r="L25" s="188">
        <v>479</v>
      </c>
      <c r="M25" s="188">
        <f t="shared" si="2"/>
        <v>249</v>
      </c>
      <c r="N25" s="188">
        <v>196</v>
      </c>
      <c r="O25" s="188">
        <v>0</v>
      </c>
      <c r="P25" s="188">
        <v>20</v>
      </c>
      <c r="Q25" s="188">
        <v>26</v>
      </c>
      <c r="R25" s="188">
        <v>0</v>
      </c>
      <c r="S25" s="188">
        <v>7</v>
      </c>
      <c r="T25" s="188">
        <v>0</v>
      </c>
      <c r="U25" s="188">
        <f t="shared" si="3"/>
        <v>1296</v>
      </c>
      <c r="V25" s="188">
        <v>1296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565</v>
      </c>
      <c r="AC25" s="188">
        <v>479</v>
      </c>
      <c r="AD25" s="188">
        <v>86</v>
      </c>
      <c r="AE25" s="188">
        <f t="shared" si="5"/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38</v>
      </c>
      <c r="B26" s="182" t="s">
        <v>237</v>
      </c>
      <c r="C26" s="184" t="s">
        <v>277</v>
      </c>
      <c r="D26" s="188">
        <f t="shared" si="0"/>
        <v>743</v>
      </c>
      <c r="E26" s="188">
        <v>495</v>
      </c>
      <c r="F26" s="188">
        <f t="shared" si="1"/>
        <v>248</v>
      </c>
      <c r="G26" s="188">
        <v>109</v>
      </c>
      <c r="H26" s="188">
        <v>139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2"/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3"/>
        <v>495</v>
      </c>
      <c r="V26" s="188">
        <v>495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4"/>
        <v>75</v>
      </c>
      <c r="AC26" s="188">
        <v>0</v>
      </c>
      <c r="AD26" s="188">
        <v>55</v>
      </c>
      <c r="AE26" s="188">
        <f t="shared" si="5"/>
        <v>20</v>
      </c>
      <c r="AF26" s="188">
        <v>10</v>
      </c>
      <c r="AG26" s="188">
        <v>10</v>
      </c>
      <c r="AH26" s="188">
        <v>0</v>
      </c>
      <c r="AI26" s="188">
        <v>0</v>
      </c>
      <c r="AJ26" s="188">
        <v>0</v>
      </c>
    </row>
    <row r="27" spans="1:36" ht="13.5">
      <c r="A27" s="182" t="s">
        <v>38</v>
      </c>
      <c r="B27" s="182" t="s">
        <v>238</v>
      </c>
      <c r="C27" s="184" t="s">
        <v>239</v>
      </c>
      <c r="D27" s="188">
        <f t="shared" si="0"/>
        <v>1005</v>
      </c>
      <c r="E27" s="188">
        <v>673</v>
      </c>
      <c r="F27" s="188">
        <f t="shared" si="1"/>
        <v>58</v>
      </c>
      <c r="G27" s="188">
        <v>0</v>
      </c>
      <c r="H27" s="188">
        <v>58</v>
      </c>
      <c r="I27" s="188">
        <v>0</v>
      </c>
      <c r="J27" s="188">
        <v>0</v>
      </c>
      <c r="K27" s="188">
        <v>0</v>
      </c>
      <c r="L27" s="188">
        <v>162</v>
      </c>
      <c r="M27" s="188">
        <f t="shared" si="2"/>
        <v>112</v>
      </c>
      <c r="N27" s="188">
        <v>112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3"/>
        <v>673</v>
      </c>
      <c r="V27" s="188">
        <v>673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4"/>
        <v>242</v>
      </c>
      <c r="AC27" s="188">
        <v>162</v>
      </c>
      <c r="AD27" s="188">
        <v>80</v>
      </c>
      <c r="AE27" s="188">
        <f t="shared" si="5"/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38</v>
      </c>
      <c r="B28" s="182" t="s">
        <v>55</v>
      </c>
      <c r="C28" s="184" t="s">
        <v>226</v>
      </c>
      <c r="D28" s="188">
        <f t="shared" si="0"/>
        <v>3252</v>
      </c>
      <c r="E28" s="188">
        <v>2356</v>
      </c>
      <c r="F28" s="188">
        <f t="shared" si="1"/>
        <v>329</v>
      </c>
      <c r="G28" s="188">
        <v>0</v>
      </c>
      <c r="H28" s="188">
        <v>329</v>
      </c>
      <c r="I28" s="188">
        <v>0</v>
      </c>
      <c r="J28" s="188">
        <v>0</v>
      </c>
      <c r="K28" s="188">
        <v>0</v>
      </c>
      <c r="L28" s="188">
        <v>473</v>
      </c>
      <c r="M28" s="188">
        <f t="shared" si="2"/>
        <v>94</v>
      </c>
      <c r="N28" s="188">
        <v>82</v>
      </c>
      <c r="O28" s="188">
        <v>12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3"/>
        <v>2410</v>
      </c>
      <c r="V28" s="188">
        <v>2356</v>
      </c>
      <c r="W28" s="188">
        <v>0</v>
      </c>
      <c r="X28" s="188">
        <v>54</v>
      </c>
      <c r="Y28" s="188">
        <v>0</v>
      </c>
      <c r="Z28" s="188">
        <v>0</v>
      </c>
      <c r="AA28" s="188">
        <v>0</v>
      </c>
      <c r="AB28" s="188">
        <f t="shared" si="4"/>
        <v>898</v>
      </c>
      <c r="AC28" s="188">
        <v>473</v>
      </c>
      <c r="AD28" s="188">
        <v>240</v>
      </c>
      <c r="AE28" s="188">
        <f t="shared" si="5"/>
        <v>185</v>
      </c>
      <c r="AF28" s="188">
        <v>0</v>
      </c>
      <c r="AG28" s="188">
        <v>185</v>
      </c>
      <c r="AH28" s="188">
        <v>0</v>
      </c>
      <c r="AI28" s="188">
        <v>0</v>
      </c>
      <c r="AJ28" s="188">
        <v>0</v>
      </c>
    </row>
    <row r="29" spans="1:36" ht="13.5">
      <c r="A29" s="182" t="s">
        <v>38</v>
      </c>
      <c r="B29" s="182" t="s">
        <v>56</v>
      </c>
      <c r="C29" s="184" t="s">
        <v>57</v>
      </c>
      <c r="D29" s="188">
        <f t="shared" si="0"/>
        <v>1597</v>
      </c>
      <c r="E29" s="188">
        <v>1199</v>
      </c>
      <c r="F29" s="188">
        <f t="shared" si="1"/>
        <v>44</v>
      </c>
      <c r="G29" s="188">
        <v>18</v>
      </c>
      <c r="H29" s="188">
        <v>26</v>
      </c>
      <c r="I29" s="188">
        <v>0</v>
      </c>
      <c r="J29" s="188">
        <v>0</v>
      </c>
      <c r="K29" s="188">
        <v>0</v>
      </c>
      <c r="L29" s="188">
        <v>131</v>
      </c>
      <c r="M29" s="188">
        <f t="shared" si="2"/>
        <v>223</v>
      </c>
      <c r="N29" s="188">
        <v>220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3</v>
      </c>
      <c r="U29" s="188">
        <f t="shared" si="3"/>
        <v>1200</v>
      </c>
      <c r="V29" s="188">
        <v>1199</v>
      </c>
      <c r="W29" s="188">
        <v>1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4"/>
        <v>266</v>
      </c>
      <c r="AC29" s="188">
        <v>131</v>
      </c>
      <c r="AD29" s="188">
        <v>135</v>
      </c>
      <c r="AE29" s="188">
        <f t="shared" si="5"/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38</v>
      </c>
      <c r="B30" s="182" t="s">
        <v>58</v>
      </c>
      <c r="C30" s="184" t="s">
        <v>59</v>
      </c>
      <c r="D30" s="188">
        <f t="shared" si="0"/>
        <v>1272</v>
      </c>
      <c r="E30" s="188">
        <v>944</v>
      </c>
      <c r="F30" s="188">
        <f t="shared" si="1"/>
        <v>282</v>
      </c>
      <c r="G30" s="188">
        <v>14</v>
      </c>
      <c r="H30" s="188">
        <v>268</v>
      </c>
      <c r="I30" s="188">
        <v>0</v>
      </c>
      <c r="J30" s="188">
        <v>0</v>
      </c>
      <c r="K30" s="188">
        <v>0</v>
      </c>
      <c r="L30" s="188">
        <v>46</v>
      </c>
      <c r="M30" s="188">
        <f t="shared" si="2"/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3"/>
        <v>945</v>
      </c>
      <c r="V30" s="188">
        <v>944</v>
      </c>
      <c r="W30" s="188">
        <v>1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231</v>
      </c>
      <c r="AC30" s="188">
        <v>46</v>
      </c>
      <c r="AD30" s="188">
        <v>106</v>
      </c>
      <c r="AE30" s="188">
        <f t="shared" si="5"/>
        <v>79</v>
      </c>
      <c r="AF30" s="188">
        <v>4</v>
      </c>
      <c r="AG30" s="188">
        <v>75</v>
      </c>
      <c r="AH30" s="188">
        <v>0</v>
      </c>
      <c r="AI30" s="188">
        <v>0</v>
      </c>
      <c r="AJ30" s="188">
        <v>0</v>
      </c>
    </row>
    <row r="31" spans="1:36" ht="13.5">
      <c r="A31" s="182" t="s">
        <v>38</v>
      </c>
      <c r="B31" s="182" t="s">
        <v>60</v>
      </c>
      <c r="C31" s="184" t="s">
        <v>61</v>
      </c>
      <c r="D31" s="188">
        <f t="shared" si="0"/>
        <v>3517</v>
      </c>
      <c r="E31" s="188">
        <v>3111</v>
      </c>
      <c r="F31" s="188">
        <f t="shared" si="1"/>
        <v>406</v>
      </c>
      <c r="G31" s="188">
        <v>0</v>
      </c>
      <c r="H31" s="188">
        <v>406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"/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3143</v>
      </c>
      <c r="V31" s="188">
        <v>3111</v>
      </c>
      <c r="W31" s="188">
        <v>0</v>
      </c>
      <c r="X31" s="188">
        <v>32</v>
      </c>
      <c r="Y31" s="188">
        <v>0</v>
      </c>
      <c r="Z31" s="188">
        <v>0</v>
      </c>
      <c r="AA31" s="188">
        <v>0</v>
      </c>
      <c r="AB31" s="188">
        <f t="shared" si="4"/>
        <v>618</v>
      </c>
      <c r="AC31" s="188">
        <v>0</v>
      </c>
      <c r="AD31" s="188">
        <v>414</v>
      </c>
      <c r="AE31" s="188">
        <f t="shared" si="5"/>
        <v>204</v>
      </c>
      <c r="AF31" s="188">
        <v>0</v>
      </c>
      <c r="AG31" s="188">
        <v>204</v>
      </c>
      <c r="AH31" s="188">
        <v>0</v>
      </c>
      <c r="AI31" s="188">
        <v>0</v>
      </c>
      <c r="AJ31" s="188">
        <v>0</v>
      </c>
    </row>
    <row r="32" spans="1:36" ht="13.5">
      <c r="A32" s="182" t="s">
        <v>38</v>
      </c>
      <c r="B32" s="182" t="s">
        <v>28</v>
      </c>
      <c r="C32" s="184" t="s">
        <v>29</v>
      </c>
      <c r="D32" s="188">
        <f t="shared" si="0"/>
        <v>4296</v>
      </c>
      <c r="E32" s="188">
        <v>2929</v>
      </c>
      <c r="F32" s="188">
        <f t="shared" si="1"/>
        <v>443</v>
      </c>
      <c r="G32" s="188">
        <v>236</v>
      </c>
      <c r="H32" s="188">
        <v>66</v>
      </c>
      <c r="I32" s="188">
        <v>0</v>
      </c>
      <c r="J32" s="188">
        <v>0</v>
      </c>
      <c r="K32" s="188">
        <v>141</v>
      </c>
      <c r="L32" s="188">
        <v>595</v>
      </c>
      <c r="M32" s="188">
        <f t="shared" si="2"/>
        <v>329</v>
      </c>
      <c r="N32" s="188">
        <v>329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3"/>
        <v>2929</v>
      </c>
      <c r="V32" s="188">
        <v>2929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4"/>
        <v>1264</v>
      </c>
      <c r="AC32" s="188">
        <v>595</v>
      </c>
      <c r="AD32" s="188">
        <v>292</v>
      </c>
      <c r="AE32" s="188">
        <f t="shared" si="5"/>
        <v>377</v>
      </c>
      <c r="AF32" s="188">
        <v>236</v>
      </c>
      <c r="AG32" s="188">
        <v>0</v>
      </c>
      <c r="AH32" s="188">
        <v>0</v>
      </c>
      <c r="AI32" s="188">
        <v>0</v>
      </c>
      <c r="AJ32" s="188">
        <v>141</v>
      </c>
    </row>
    <row r="33" spans="1:36" ht="13.5">
      <c r="A33" s="182" t="s">
        <v>38</v>
      </c>
      <c r="B33" s="182" t="s">
        <v>30</v>
      </c>
      <c r="C33" s="184" t="s">
        <v>31</v>
      </c>
      <c r="D33" s="188">
        <f t="shared" si="0"/>
        <v>8786</v>
      </c>
      <c r="E33" s="188">
        <v>7124</v>
      </c>
      <c r="F33" s="188">
        <f t="shared" si="1"/>
        <v>1067</v>
      </c>
      <c r="G33" s="188">
        <v>155</v>
      </c>
      <c r="H33" s="188">
        <v>912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2"/>
        <v>595</v>
      </c>
      <c r="N33" s="188">
        <v>590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5</v>
      </c>
      <c r="U33" s="188">
        <f t="shared" si="3"/>
        <v>7509</v>
      </c>
      <c r="V33" s="188">
        <v>7124</v>
      </c>
      <c r="W33" s="188">
        <v>103</v>
      </c>
      <c r="X33" s="188">
        <v>282</v>
      </c>
      <c r="Y33" s="188">
        <v>0</v>
      </c>
      <c r="Z33" s="188">
        <v>0</v>
      </c>
      <c r="AA33" s="188">
        <v>0</v>
      </c>
      <c r="AB33" s="188">
        <f t="shared" si="4"/>
        <v>1361</v>
      </c>
      <c r="AC33" s="188">
        <v>0</v>
      </c>
      <c r="AD33" s="188">
        <v>1068</v>
      </c>
      <c r="AE33" s="188">
        <f t="shared" si="5"/>
        <v>293</v>
      </c>
      <c r="AF33" s="188">
        <v>26</v>
      </c>
      <c r="AG33" s="188">
        <v>267</v>
      </c>
      <c r="AH33" s="188">
        <v>0</v>
      </c>
      <c r="AI33" s="188">
        <v>0</v>
      </c>
      <c r="AJ33" s="188">
        <v>0</v>
      </c>
    </row>
    <row r="34" spans="1:36" ht="13.5">
      <c r="A34" s="201" t="s">
        <v>32</v>
      </c>
      <c r="B34" s="202"/>
      <c r="C34" s="202"/>
      <c r="D34" s="188">
        <f aca="true" t="shared" si="6" ref="D34:AJ34">SUM(D7:D33)</f>
        <v>608219</v>
      </c>
      <c r="E34" s="188">
        <f t="shared" si="6"/>
        <v>440686</v>
      </c>
      <c r="F34" s="188">
        <f t="shared" si="6"/>
        <v>111591</v>
      </c>
      <c r="G34" s="188">
        <f t="shared" si="6"/>
        <v>36988</v>
      </c>
      <c r="H34" s="188">
        <f t="shared" si="6"/>
        <v>61211</v>
      </c>
      <c r="I34" s="188">
        <f t="shared" si="6"/>
        <v>363</v>
      </c>
      <c r="J34" s="188">
        <f t="shared" si="6"/>
        <v>7189</v>
      </c>
      <c r="K34" s="188">
        <f t="shared" si="6"/>
        <v>5840</v>
      </c>
      <c r="L34" s="188">
        <f t="shared" si="6"/>
        <v>39289</v>
      </c>
      <c r="M34" s="188">
        <f t="shared" si="6"/>
        <v>16653</v>
      </c>
      <c r="N34" s="188">
        <f t="shared" si="6"/>
        <v>13892</v>
      </c>
      <c r="O34" s="188">
        <f t="shared" si="6"/>
        <v>474</v>
      </c>
      <c r="P34" s="188">
        <f t="shared" si="6"/>
        <v>1386</v>
      </c>
      <c r="Q34" s="188">
        <f t="shared" si="6"/>
        <v>382</v>
      </c>
      <c r="R34" s="188">
        <f t="shared" si="6"/>
        <v>0</v>
      </c>
      <c r="S34" s="188">
        <f t="shared" si="6"/>
        <v>289</v>
      </c>
      <c r="T34" s="188">
        <f t="shared" si="6"/>
        <v>230</v>
      </c>
      <c r="U34" s="188">
        <f t="shared" si="6"/>
        <v>468441</v>
      </c>
      <c r="V34" s="188">
        <f t="shared" si="6"/>
        <v>440686</v>
      </c>
      <c r="W34" s="188">
        <f t="shared" si="6"/>
        <v>17299</v>
      </c>
      <c r="X34" s="188">
        <f t="shared" si="6"/>
        <v>6954</v>
      </c>
      <c r="Y34" s="188">
        <f t="shared" si="6"/>
        <v>2</v>
      </c>
      <c r="Z34" s="188">
        <f t="shared" si="6"/>
        <v>238</v>
      </c>
      <c r="AA34" s="188">
        <f t="shared" si="6"/>
        <v>3262</v>
      </c>
      <c r="AB34" s="188">
        <f t="shared" si="6"/>
        <v>105408</v>
      </c>
      <c r="AC34" s="188">
        <f t="shared" si="6"/>
        <v>39289</v>
      </c>
      <c r="AD34" s="188">
        <f t="shared" si="6"/>
        <v>44397</v>
      </c>
      <c r="AE34" s="188">
        <f t="shared" si="6"/>
        <v>21722</v>
      </c>
      <c r="AF34" s="188">
        <f t="shared" si="6"/>
        <v>11386</v>
      </c>
      <c r="AG34" s="188">
        <f t="shared" si="6"/>
        <v>6938</v>
      </c>
      <c r="AH34" s="188">
        <f t="shared" si="6"/>
        <v>0</v>
      </c>
      <c r="AI34" s="188">
        <f t="shared" si="6"/>
        <v>820</v>
      </c>
      <c r="AJ34" s="188">
        <f t="shared" si="6"/>
        <v>2578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34:C3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3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143</v>
      </c>
      <c r="B2" s="200" t="s">
        <v>186</v>
      </c>
      <c r="C2" s="200" t="s">
        <v>155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175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158</v>
      </c>
      <c r="E3" s="203" t="s">
        <v>162</v>
      </c>
      <c r="F3" s="203" t="s">
        <v>187</v>
      </c>
      <c r="G3" s="203" t="s">
        <v>163</v>
      </c>
      <c r="H3" s="203" t="s">
        <v>273</v>
      </c>
      <c r="I3" s="203" t="s">
        <v>274</v>
      </c>
      <c r="J3" s="244" t="s">
        <v>225</v>
      </c>
      <c r="K3" s="203" t="s">
        <v>188</v>
      </c>
      <c r="L3" s="195" t="s">
        <v>158</v>
      </c>
      <c r="M3" s="203" t="s">
        <v>162</v>
      </c>
      <c r="N3" s="203" t="s">
        <v>187</v>
      </c>
      <c r="O3" s="203" t="s">
        <v>163</v>
      </c>
      <c r="P3" s="203" t="s">
        <v>273</v>
      </c>
      <c r="Q3" s="203" t="s">
        <v>274</v>
      </c>
      <c r="R3" s="244" t="s">
        <v>225</v>
      </c>
      <c r="S3" s="203" t="s">
        <v>188</v>
      </c>
      <c r="T3" s="195" t="s">
        <v>158</v>
      </c>
      <c r="U3" s="203" t="s">
        <v>162</v>
      </c>
      <c r="V3" s="203" t="s">
        <v>187</v>
      </c>
      <c r="W3" s="203" t="s">
        <v>163</v>
      </c>
      <c r="X3" s="203" t="s">
        <v>273</v>
      </c>
      <c r="Y3" s="203" t="s">
        <v>274</v>
      </c>
      <c r="Z3" s="244" t="s">
        <v>225</v>
      </c>
      <c r="AA3" s="203" t="s">
        <v>188</v>
      </c>
      <c r="AB3" s="208" t="s">
        <v>176</v>
      </c>
      <c r="AC3" s="234"/>
      <c r="AD3" s="234"/>
      <c r="AE3" s="234"/>
      <c r="AF3" s="234"/>
      <c r="AG3" s="234"/>
      <c r="AH3" s="234"/>
      <c r="AI3" s="235"/>
      <c r="AJ3" s="208" t="s">
        <v>177</v>
      </c>
      <c r="AK3" s="206"/>
      <c r="AL3" s="206"/>
      <c r="AM3" s="206"/>
      <c r="AN3" s="206"/>
      <c r="AO3" s="206"/>
      <c r="AP3" s="206"/>
      <c r="AQ3" s="207"/>
      <c r="AR3" s="208" t="s">
        <v>178</v>
      </c>
      <c r="AS3" s="232"/>
      <c r="AT3" s="232"/>
      <c r="AU3" s="232"/>
      <c r="AV3" s="232"/>
      <c r="AW3" s="232"/>
      <c r="AX3" s="232"/>
      <c r="AY3" s="233"/>
      <c r="AZ3" s="208" t="s">
        <v>179</v>
      </c>
      <c r="BA3" s="234"/>
      <c r="BB3" s="234"/>
      <c r="BC3" s="234"/>
      <c r="BD3" s="234"/>
      <c r="BE3" s="234"/>
      <c r="BF3" s="234"/>
      <c r="BG3" s="235"/>
      <c r="BH3" s="208" t="s">
        <v>180</v>
      </c>
      <c r="BI3" s="234"/>
      <c r="BJ3" s="234"/>
      <c r="BK3" s="234"/>
      <c r="BL3" s="234"/>
      <c r="BM3" s="234"/>
      <c r="BN3" s="234"/>
      <c r="BO3" s="235"/>
      <c r="BP3" s="195" t="s">
        <v>158</v>
      </c>
      <c r="BQ3" s="203" t="s">
        <v>162</v>
      </c>
      <c r="BR3" s="203" t="s">
        <v>187</v>
      </c>
      <c r="BS3" s="203" t="s">
        <v>163</v>
      </c>
      <c r="BT3" s="203" t="s">
        <v>273</v>
      </c>
      <c r="BU3" s="203" t="s">
        <v>274</v>
      </c>
      <c r="BV3" s="244" t="s">
        <v>225</v>
      </c>
      <c r="BW3" s="203" t="s">
        <v>188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158</v>
      </c>
      <c r="AC4" s="203" t="s">
        <v>162</v>
      </c>
      <c r="AD4" s="203" t="s">
        <v>187</v>
      </c>
      <c r="AE4" s="203" t="s">
        <v>163</v>
      </c>
      <c r="AF4" s="203" t="s">
        <v>273</v>
      </c>
      <c r="AG4" s="203" t="s">
        <v>274</v>
      </c>
      <c r="AH4" s="244" t="s">
        <v>225</v>
      </c>
      <c r="AI4" s="203" t="s">
        <v>188</v>
      </c>
      <c r="AJ4" s="195" t="s">
        <v>158</v>
      </c>
      <c r="AK4" s="203" t="s">
        <v>162</v>
      </c>
      <c r="AL4" s="203" t="s">
        <v>187</v>
      </c>
      <c r="AM4" s="203" t="s">
        <v>163</v>
      </c>
      <c r="AN4" s="203" t="s">
        <v>273</v>
      </c>
      <c r="AO4" s="203" t="s">
        <v>274</v>
      </c>
      <c r="AP4" s="244" t="s">
        <v>225</v>
      </c>
      <c r="AQ4" s="203" t="s">
        <v>188</v>
      </c>
      <c r="AR4" s="195" t="s">
        <v>158</v>
      </c>
      <c r="AS4" s="203" t="s">
        <v>162</v>
      </c>
      <c r="AT4" s="203" t="s">
        <v>187</v>
      </c>
      <c r="AU4" s="203" t="s">
        <v>163</v>
      </c>
      <c r="AV4" s="203" t="s">
        <v>273</v>
      </c>
      <c r="AW4" s="203" t="s">
        <v>274</v>
      </c>
      <c r="AX4" s="244" t="s">
        <v>225</v>
      </c>
      <c r="AY4" s="203" t="s">
        <v>188</v>
      </c>
      <c r="AZ4" s="195" t="s">
        <v>158</v>
      </c>
      <c r="BA4" s="203" t="s">
        <v>162</v>
      </c>
      <c r="BB4" s="203" t="s">
        <v>187</v>
      </c>
      <c r="BC4" s="203" t="s">
        <v>163</v>
      </c>
      <c r="BD4" s="203" t="s">
        <v>273</v>
      </c>
      <c r="BE4" s="203" t="s">
        <v>274</v>
      </c>
      <c r="BF4" s="244" t="s">
        <v>225</v>
      </c>
      <c r="BG4" s="203" t="s">
        <v>188</v>
      </c>
      <c r="BH4" s="195" t="s">
        <v>158</v>
      </c>
      <c r="BI4" s="203" t="s">
        <v>162</v>
      </c>
      <c r="BJ4" s="203" t="s">
        <v>187</v>
      </c>
      <c r="BK4" s="203" t="s">
        <v>163</v>
      </c>
      <c r="BL4" s="203" t="s">
        <v>273</v>
      </c>
      <c r="BM4" s="203" t="s">
        <v>274</v>
      </c>
      <c r="BN4" s="244" t="s">
        <v>225</v>
      </c>
      <c r="BO4" s="203" t="s">
        <v>188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151</v>
      </c>
      <c r="E6" s="28" t="s">
        <v>151</v>
      </c>
      <c r="F6" s="28" t="s">
        <v>151</v>
      </c>
      <c r="G6" s="28" t="s">
        <v>151</v>
      </c>
      <c r="H6" s="28" t="s">
        <v>151</v>
      </c>
      <c r="I6" s="28" t="s">
        <v>151</v>
      </c>
      <c r="J6" s="28" t="s">
        <v>151</v>
      </c>
      <c r="K6" s="28" t="s">
        <v>151</v>
      </c>
      <c r="L6" s="21" t="s">
        <v>151</v>
      </c>
      <c r="M6" s="28" t="s">
        <v>151</v>
      </c>
      <c r="N6" s="28" t="s">
        <v>151</v>
      </c>
      <c r="O6" s="28" t="s">
        <v>151</v>
      </c>
      <c r="P6" s="28" t="s">
        <v>151</v>
      </c>
      <c r="Q6" s="28" t="s">
        <v>151</v>
      </c>
      <c r="R6" s="28" t="s">
        <v>151</v>
      </c>
      <c r="S6" s="28" t="s">
        <v>151</v>
      </c>
      <c r="T6" s="21" t="s">
        <v>151</v>
      </c>
      <c r="U6" s="28" t="s">
        <v>151</v>
      </c>
      <c r="V6" s="28" t="s">
        <v>151</v>
      </c>
      <c r="W6" s="28" t="s">
        <v>151</v>
      </c>
      <c r="X6" s="28" t="s">
        <v>151</v>
      </c>
      <c r="Y6" s="28" t="s">
        <v>151</v>
      </c>
      <c r="Z6" s="28" t="s">
        <v>151</v>
      </c>
      <c r="AA6" s="28" t="s">
        <v>151</v>
      </c>
      <c r="AB6" s="21" t="s">
        <v>151</v>
      </c>
      <c r="AC6" s="28" t="s">
        <v>151</v>
      </c>
      <c r="AD6" s="28" t="s">
        <v>151</v>
      </c>
      <c r="AE6" s="28" t="s">
        <v>151</v>
      </c>
      <c r="AF6" s="28" t="s">
        <v>151</v>
      </c>
      <c r="AG6" s="28" t="s">
        <v>151</v>
      </c>
      <c r="AH6" s="28" t="s">
        <v>151</v>
      </c>
      <c r="AI6" s="28" t="s">
        <v>151</v>
      </c>
      <c r="AJ6" s="21" t="s">
        <v>151</v>
      </c>
      <c r="AK6" s="28" t="s">
        <v>151</v>
      </c>
      <c r="AL6" s="28" t="s">
        <v>151</v>
      </c>
      <c r="AM6" s="28" t="s">
        <v>151</v>
      </c>
      <c r="AN6" s="28" t="s">
        <v>151</v>
      </c>
      <c r="AO6" s="28" t="s">
        <v>151</v>
      </c>
      <c r="AP6" s="28" t="s">
        <v>151</v>
      </c>
      <c r="AQ6" s="28" t="s">
        <v>151</v>
      </c>
      <c r="AR6" s="21" t="s">
        <v>151</v>
      </c>
      <c r="AS6" s="28" t="s">
        <v>151</v>
      </c>
      <c r="AT6" s="28" t="s">
        <v>151</v>
      </c>
      <c r="AU6" s="28" t="s">
        <v>151</v>
      </c>
      <c r="AV6" s="28" t="s">
        <v>151</v>
      </c>
      <c r="AW6" s="28" t="s">
        <v>151</v>
      </c>
      <c r="AX6" s="28" t="s">
        <v>151</v>
      </c>
      <c r="AY6" s="28" t="s">
        <v>151</v>
      </c>
      <c r="AZ6" s="21" t="s">
        <v>151</v>
      </c>
      <c r="BA6" s="28" t="s">
        <v>151</v>
      </c>
      <c r="BB6" s="28" t="s">
        <v>151</v>
      </c>
      <c r="BC6" s="28" t="s">
        <v>151</v>
      </c>
      <c r="BD6" s="28" t="s">
        <v>151</v>
      </c>
      <c r="BE6" s="28" t="s">
        <v>151</v>
      </c>
      <c r="BF6" s="28" t="s">
        <v>151</v>
      </c>
      <c r="BG6" s="28" t="s">
        <v>151</v>
      </c>
      <c r="BH6" s="21" t="s">
        <v>151</v>
      </c>
      <c r="BI6" s="28" t="s">
        <v>151</v>
      </c>
      <c r="BJ6" s="28" t="s">
        <v>151</v>
      </c>
      <c r="BK6" s="28" t="s">
        <v>151</v>
      </c>
      <c r="BL6" s="28" t="s">
        <v>151</v>
      </c>
      <c r="BM6" s="28" t="s">
        <v>151</v>
      </c>
      <c r="BN6" s="28" t="s">
        <v>151</v>
      </c>
      <c r="BO6" s="28" t="s">
        <v>151</v>
      </c>
      <c r="BP6" s="21" t="s">
        <v>151</v>
      </c>
      <c r="BQ6" s="28" t="s">
        <v>151</v>
      </c>
      <c r="BR6" s="28" t="s">
        <v>151</v>
      </c>
      <c r="BS6" s="28" t="s">
        <v>151</v>
      </c>
      <c r="BT6" s="28" t="s">
        <v>151</v>
      </c>
      <c r="BU6" s="28" t="s">
        <v>151</v>
      </c>
      <c r="BV6" s="28" t="s">
        <v>151</v>
      </c>
      <c r="BW6" s="28" t="s">
        <v>151</v>
      </c>
    </row>
    <row r="7" spans="1:75" ht="13.5">
      <c r="A7" s="182" t="s">
        <v>38</v>
      </c>
      <c r="B7" s="182" t="s">
        <v>39</v>
      </c>
      <c r="C7" s="184" t="s">
        <v>40</v>
      </c>
      <c r="D7" s="188">
        <f aca="true" t="shared" si="0" ref="D7:D33">SUM(E7:K7)</f>
        <v>36203</v>
      </c>
      <c r="E7" s="188">
        <f aca="true" t="shared" si="1" ref="E7:E33">M7+U7+BQ7</f>
        <v>19135</v>
      </c>
      <c r="F7" s="188">
        <f aca="true" t="shared" si="2" ref="F7:F33">N7+V7+BR7</f>
        <v>4173</v>
      </c>
      <c r="G7" s="188">
        <f aca="true" t="shared" si="3" ref="G7:G33">O7+W7+BS7</f>
        <v>3172</v>
      </c>
      <c r="H7" s="188">
        <f aca="true" t="shared" si="4" ref="H7:H33">P7+X7+BT7</f>
        <v>1038</v>
      </c>
      <c r="I7" s="188">
        <f aca="true" t="shared" si="5" ref="I7:I33">Q7+Y7+BU7</f>
        <v>4859</v>
      </c>
      <c r="J7" s="188">
        <f aca="true" t="shared" si="6" ref="J7:J33">R7+Z7+BV7</f>
        <v>55</v>
      </c>
      <c r="K7" s="188">
        <f aca="true" t="shared" si="7" ref="K7:K33">S7+AA7+BW7</f>
        <v>3771</v>
      </c>
      <c r="L7" s="188">
        <f aca="true" t="shared" si="8" ref="L7:L33">SUM(M7:S7)</f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 aca="true" t="shared" si="9" ref="T7:T33">SUM(U7:AA7)</f>
        <v>36203</v>
      </c>
      <c r="U7" s="188">
        <f aca="true" t="shared" si="10" ref="U7:U33">AC7+AK7+AS7+BA7+BI7</f>
        <v>19135</v>
      </c>
      <c r="V7" s="188">
        <f aca="true" t="shared" si="11" ref="V7:V33">AD7+AL7+AT7+BB7+BJ7</f>
        <v>4173</v>
      </c>
      <c r="W7" s="188">
        <f aca="true" t="shared" si="12" ref="W7:W33">AE7+AM7+AU7+BC7+BK7</f>
        <v>3172</v>
      </c>
      <c r="X7" s="188">
        <f aca="true" t="shared" si="13" ref="X7:X33">AF7+AN7+AV7+BD7+BL7</f>
        <v>1038</v>
      </c>
      <c r="Y7" s="188">
        <f aca="true" t="shared" si="14" ref="Y7:Y33">AG7+AO7+AW7+BE7+BM7</f>
        <v>4859</v>
      </c>
      <c r="Z7" s="188">
        <f aca="true" t="shared" si="15" ref="Z7:Z33">AH7+AP7+AX7+BF7+BN7</f>
        <v>55</v>
      </c>
      <c r="AA7" s="188">
        <f aca="true" t="shared" si="16" ref="AA7:AA33">AI7+AQ7+AY7+BG7+BO7</f>
        <v>3771</v>
      </c>
      <c r="AB7" s="188">
        <f aca="true" t="shared" si="17" ref="AB7:AB33">SUM(AC7:AI7)</f>
        <v>3778</v>
      </c>
      <c r="AC7" s="188">
        <v>0</v>
      </c>
      <c r="AD7" s="188">
        <v>98</v>
      </c>
      <c r="AE7" s="188">
        <v>0</v>
      </c>
      <c r="AF7" s="188">
        <v>0</v>
      </c>
      <c r="AG7" s="188">
        <v>0</v>
      </c>
      <c r="AH7" s="188">
        <v>0</v>
      </c>
      <c r="AI7" s="188">
        <v>3680</v>
      </c>
      <c r="AJ7" s="188">
        <f aca="true" t="shared" si="18" ref="AJ7:AJ33">SUM(AK7:AQ7)</f>
        <v>1305</v>
      </c>
      <c r="AK7" s="188">
        <v>0</v>
      </c>
      <c r="AL7" s="188">
        <v>1289</v>
      </c>
      <c r="AM7" s="188">
        <v>0</v>
      </c>
      <c r="AN7" s="188">
        <v>0</v>
      </c>
      <c r="AO7" s="188">
        <v>0</v>
      </c>
      <c r="AP7" s="188">
        <v>0</v>
      </c>
      <c r="AQ7" s="188">
        <v>16</v>
      </c>
      <c r="AR7" s="188">
        <f aca="true" t="shared" si="19" ref="AR7:AR33">SUM(AS7:AY7)</f>
        <v>31120</v>
      </c>
      <c r="AS7" s="188">
        <v>19135</v>
      </c>
      <c r="AT7" s="188">
        <v>2786</v>
      </c>
      <c r="AU7" s="188">
        <v>3172</v>
      </c>
      <c r="AV7" s="188">
        <v>1038</v>
      </c>
      <c r="AW7" s="188">
        <v>4859</v>
      </c>
      <c r="AX7" s="188">
        <v>55</v>
      </c>
      <c r="AY7" s="188">
        <v>75</v>
      </c>
      <c r="AZ7" s="188">
        <f aca="true" t="shared" si="20" ref="AZ7:AZ33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33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33">SUM(BQ7:BW7)</f>
        <v>0</v>
      </c>
      <c r="BQ7" s="188">
        <v>0</v>
      </c>
      <c r="BR7" s="188">
        <v>0</v>
      </c>
      <c r="BS7" s="188">
        <v>0</v>
      </c>
      <c r="BT7" s="188">
        <v>0</v>
      </c>
      <c r="BU7" s="188">
        <v>0</v>
      </c>
      <c r="BV7" s="188">
        <v>0</v>
      </c>
      <c r="BW7" s="188">
        <v>0</v>
      </c>
    </row>
    <row r="8" spans="1:75" ht="13.5">
      <c r="A8" s="182" t="s">
        <v>38</v>
      </c>
      <c r="B8" s="182" t="s">
        <v>41</v>
      </c>
      <c r="C8" s="184" t="s">
        <v>42</v>
      </c>
      <c r="D8" s="188">
        <f t="shared" si="0"/>
        <v>12710</v>
      </c>
      <c r="E8" s="188">
        <f t="shared" si="1"/>
        <v>7179</v>
      </c>
      <c r="F8" s="188">
        <f t="shared" si="2"/>
        <v>2355</v>
      </c>
      <c r="G8" s="188">
        <f t="shared" si="3"/>
        <v>912</v>
      </c>
      <c r="H8" s="188">
        <f t="shared" si="4"/>
        <v>216</v>
      </c>
      <c r="I8" s="188">
        <f t="shared" si="5"/>
        <v>0</v>
      </c>
      <c r="J8" s="188">
        <f t="shared" si="6"/>
        <v>279</v>
      </c>
      <c r="K8" s="188">
        <f t="shared" si="7"/>
        <v>1769</v>
      </c>
      <c r="L8" s="188">
        <f t="shared" si="8"/>
        <v>5078</v>
      </c>
      <c r="M8" s="188">
        <v>3246</v>
      </c>
      <c r="N8" s="188">
        <v>396</v>
      </c>
      <c r="O8" s="188">
        <v>912</v>
      </c>
      <c r="P8" s="188">
        <v>216</v>
      </c>
      <c r="Q8" s="188">
        <v>0</v>
      </c>
      <c r="R8" s="188">
        <v>224</v>
      </c>
      <c r="S8" s="188">
        <v>84</v>
      </c>
      <c r="T8" s="188">
        <f t="shared" si="9"/>
        <v>4225</v>
      </c>
      <c r="U8" s="188">
        <f t="shared" si="10"/>
        <v>582</v>
      </c>
      <c r="V8" s="188">
        <f t="shared" si="11"/>
        <v>1958</v>
      </c>
      <c r="W8" s="188">
        <f t="shared" si="12"/>
        <v>0</v>
      </c>
      <c r="X8" s="188">
        <f t="shared" si="13"/>
        <v>0</v>
      </c>
      <c r="Y8" s="188">
        <f t="shared" si="14"/>
        <v>0</v>
      </c>
      <c r="Z8" s="188">
        <f t="shared" si="15"/>
        <v>0</v>
      </c>
      <c r="AA8" s="188">
        <f t="shared" si="16"/>
        <v>1685</v>
      </c>
      <c r="AB8" s="188">
        <f t="shared" si="17"/>
        <v>1138</v>
      </c>
      <c r="AC8" s="188">
        <v>582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556</v>
      </c>
      <c r="AJ8" s="188">
        <f t="shared" si="18"/>
        <v>1958</v>
      </c>
      <c r="AK8" s="188">
        <v>0</v>
      </c>
      <c r="AL8" s="188">
        <v>1958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0</v>
      </c>
      <c r="AS8" s="188">
        <v>0</v>
      </c>
      <c r="AT8" s="188">
        <v>0</v>
      </c>
      <c r="AU8" s="188">
        <v>0</v>
      </c>
      <c r="AV8" s="188">
        <v>0</v>
      </c>
      <c r="AW8" s="188">
        <v>0</v>
      </c>
      <c r="AX8" s="188">
        <v>0</v>
      </c>
      <c r="AY8" s="188">
        <v>0</v>
      </c>
      <c r="AZ8" s="188">
        <f t="shared" si="20"/>
        <v>91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91</v>
      </c>
      <c r="BH8" s="188">
        <f t="shared" si="21"/>
        <v>1038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1038</v>
      </c>
      <c r="BP8" s="188">
        <f t="shared" si="22"/>
        <v>3407</v>
      </c>
      <c r="BQ8" s="188">
        <v>3351</v>
      </c>
      <c r="BR8" s="188">
        <v>1</v>
      </c>
      <c r="BS8" s="188">
        <v>0</v>
      </c>
      <c r="BT8" s="188">
        <v>0</v>
      </c>
      <c r="BU8" s="188">
        <v>0</v>
      </c>
      <c r="BV8" s="188">
        <v>55</v>
      </c>
      <c r="BW8" s="188">
        <v>0</v>
      </c>
    </row>
    <row r="9" spans="1:75" ht="13.5">
      <c r="A9" s="182" t="s">
        <v>38</v>
      </c>
      <c r="B9" s="182" t="s">
        <v>43</v>
      </c>
      <c r="C9" s="184" t="s">
        <v>44</v>
      </c>
      <c r="D9" s="188">
        <f t="shared" si="0"/>
        <v>1783</v>
      </c>
      <c r="E9" s="188">
        <f t="shared" si="1"/>
        <v>1126</v>
      </c>
      <c r="F9" s="188">
        <f t="shared" si="2"/>
        <v>488</v>
      </c>
      <c r="G9" s="188">
        <f t="shared" si="3"/>
        <v>20</v>
      </c>
      <c r="H9" s="188">
        <f t="shared" si="4"/>
        <v>138</v>
      </c>
      <c r="I9" s="188">
        <f t="shared" si="5"/>
        <v>0</v>
      </c>
      <c r="J9" s="188">
        <f t="shared" si="6"/>
        <v>0</v>
      </c>
      <c r="K9" s="188">
        <f t="shared" si="7"/>
        <v>11</v>
      </c>
      <c r="L9" s="188">
        <f t="shared" si="8"/>
        <v>1334</v>
      </c>
      <c r="M9" s="188">
        <v>1126</v>
      </c>
      <c r="N9" s="188">
        <v>39</v>
      </c>
      <c r="O9" s="188">
        <v>20</v>
      </c>
      <c r="P9" s="188">
        <v>138</v>
      </c>
      <c r="Q9" s="188">
        <v>0</v>
      </c>
      <c r="R9" s="188">
        <v>0</v>
      </c>
      <c r="S9" s="188">
        <v>11</v>
      </c>
      <c r="T9" s="188">
        <f t="shared" si="9"/>
        <v>449</v>
      </c>
      <c r="U9" s="188">
        <f t="shared" si="10"/>
        <v>0</v>
      </c>
      <c r="V9" s="188">
        <f t="shared" si="11"/>
        <v>449</v>
      </c>
      <c r="W9" s="188">
        <f t="shared" si="12"/>
        <v>0</v>
      </c>
      <c r="X9" s="188">
        <f t="shared" si="13"/>
        <v>0</v>
      </c>
      <c r="Y9" s="188">
        <f t="shared" si="14"/>
        <v>0</v>
      </c>
      <c r="Z9" s="188">
        <f t="shared" si="15"/>
        <v>0</v>
      </c>
      <c r="AA9" s="188">
        <f t="shared" si="16"/>
        <v>0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449</v>
      </c>
      <c r="AK9" s="188">
        <v>0</v>
      </c>
      <c r="AL9" s="188">
        <v>449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0</v>
      </c>
      <c r="AS9" s="188">
        <v>0</v>
      </c>
      <c r="AT9" s="188">
        <v>0</v>
      </c>
      <c r="AU9" s="188">
        <v>0</v>
      </c>
      <c r="AV9" s="188">
        <v>0</v>
      </c>
      <c r="AW9" s="188">
        <v>0</v>
      </c>
      <c r="AX9" s="188">
        <v>0</v>
      </c>
      <c r="AY9" s="188">
        <v>0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0</v>
      </c>
      <c r="BQ9" s="188">
        <v>0</v>
      </c>
      <c r="BR9" s="188">
        <v>0</v>
      </c>
      <c r="BS9" s="188">
        <v>0</v>
      </c>
      <c r="BT9" s="188">
        <v>0</v>
      </c>
      <c r="BU9" s="188">
        <v>0</v>
      </c>
      <c r="BV9" s="188">
        <v>0</v>
      </c>
      <c r="BW9" s="188">
        <v>0</v>
      </c>
    </row>
    <row r="10" spans="1:75" ht="13.5">
      <c r="A10" s="182" t="s">
        <v>38</v>
      </c>
      <c r="B10" s="182" t="s">
        <v>45</v>
      </c>
      <c r="C10" s="184" t="s">
        <v>46</v>
      </c>
      <c r="D10" s="188">
        <f t="shared" si="0"/>
        <v>3960</v>
      </c>
      <c r="E10" s="188">
        <f t="shared" si="1"/>
        <v>2213</v>
      </c>
      <c r="F10" s="188">
        <f t="shared" si="2"/>
        <v>866</v>
      </c>
      <c r="G10" s="188">
        <f t="shared" si="3"/>
        <v>430</v>
      </c>
      <c r="H10" s="188">
        <f t="shared" si="4"/>
        <v>70</v>
      </c>
      <c r="I10" s="188">
        <f t="shared" si="5"/>
        <v>274</v>
      </c>
      <c r="J10" s="188">
        <f t="shared" si="6"/>
        <v>32</v>
      </c>
      <c r="K10" s="188">
        <f t="shared" si="7"/>
        <v>75</v>
      </c>
      <c r="L10" s="188">
        <f t="shared" si="8"/>
        <v>2097</v>
      </c>
      <c r="M10" s="188">
        <v>2065</v>
      </c>
      <c r="N10" s="188">
        <v>0</v>
      </c>
      <c r="O10" s="188">
        <v>0</v>
      </c>
      <c r="P10" s="188">
        <v>0</v>
      </c>
      <c r="Q10" s="188">
        <v>0</v>
      </c>
      <c r="R10" s="188">
        <v>32</v>
      </c>
      <c r="S10" s="188">
        <v>0</v>
      </c>
      <c r="T10" s="188">
        <f t="shared" si="9"/>
        <v>1863</v>
      </c>
      <c r="U10" s="188">
        <f t="shared" si="10"/>
        <v>148</v>
      </c>
      <c r="V10" s="188">
        <f t="shared" si="11"/>
        <v>866</v>
      </c>
      <c r="W10" s="188">
        <f t="shared" si="12"/>
        <v>430</v>
      </c>
      <c r="X10" s="188">
        <f t="shared" si="13"/>
        <v>70</v>
      </c>
      <c r="Y10" s="188">
        <f t="shared" si="14"/>
        <v>274</v>
      </c>
      <c r="Z10" s="188">
        <f t="shared" si="15"/>
        <v>0</v>
      </c>
      <c r="AA10" s="188">
        <f t="shared" si="16"/>
        <v>75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799</v>
      </c>
      <c r="AK10" s="188">
        <v>0</v>
      </c>
      <c r="AL10" s="188">
        <v>728</v>
      </c>
      <c r="AM10" s="188">
        <v>0</v>
      </c>
      <c r="AN10" s="188">
        <v>0</v>
      </c>
      <c r="AO10" s="188">
        <v>0</v>
      </c>
      <c r="AP10" s="188">
        <v>0</v>
      </c>
      <c r="AQ10" s="188">
        <v>71</v>
      </c>
      <c r="AR10" s="188">
        <f t="shared" si="19"/>
        <v>1064</v>
      </c>
      <c r="AS10" s="188">
        <v>148</v>
      </c>
      <c r="AT10" s="188">
        <v>138</v>
      </c>
      <c r="AU10" s="188">
        <v>430</v>
      </c>
      <c r="AV10" s="188">
        <v>70</v>
      </c>
      <c r="AW10" s="188">
        <v>274</v>
      </c>
      <c r="AX10" s="188">
        <v>0</v>
      </c>
      <c r="AY10" s="188">
        <v>4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0</v>
      </c>
      <c r="BQ10" s="188">
        <v>0</v>
      </c>
      <c r="BR10" s="188">
        <v>0</v>
      </c>
      <c r="BS10" s="188">
        <v>0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38</v>
      </c>
      <c r="B11" s="182" t="s">
        <v>47</v>
      </c>
      <c r="C11" s="184" t="s">
        <v>48</v>
      </c>
      <c r="D11" s="188">
        <f t="shared" si="0"/>
        <v>8175</v>
      </c>
      <c r="E11" s="188">
        <f t="shared" si="1"/>
        <v>2934</v>
      </c>
      <c r="F11" s="188">
        <f t="shared" si="2"/>
        <v>1864</v>
      </c>
      <c r="G11" s="188">
        <f t="shared" si="3"/>
        <v>1000</v>
      </c>
      <c r="H11" s="188">
        <f t="shared" si="4"/>
        <v>0</v>
      </c>
      <c r="I11" s="188">
        <f t="shared" si="5"/>
        <v>0</v>
      </c>
      <c r="J11" s="188">
        <f t="shared" si="6"/>
        <v>39</v>
      </c>
      <c r="K11" s="188">
        <f t="shared" si="7"/>
        <v>2338</v>
      </c>
      <c r="L11" s="188">
        <f t="shared" si="8"/>
        <v>489</v>
      </c>
      <c r="M11" s="188">
        <v>459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30</v>
      </c>
      <c r="T11" s="188">
        <f t="shared" si="9"/>
        <v>5096</v>
      </c>
      <c r="U11" s="188">
        <f t="shared" si="10"/>
        <v>0</v>
      </c>
      <c r="V11" s="188">
        <f t="shared" si="11"/>
        <v>1788</v>
      </c>
      <c r="W11" s="188">
        <f t="shared" si="12"/>
        <v>1000</v>
      </c>
      <c r="X11" s="188">
        <f t="shared" si="13"/>
        <v>0</v>
      </c>
      <c r="Y11" s="188">
        <f t="shared" si="14"/>
        <v>0</v>
      </c>
      <c r="Z11" s="188">
        <f t="shared" si="15"/>
        <v>0</v>
      </c>
      <c r="AA11" s="188">
        <f t="shared" si="16"/>
        <v>2308</v>
      </c>
      <c r="AB11" s="188">
        <f t="shared" si="17"/>
        <v>2308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2308</v>
      </c>
      <c r="AJ11" s="188">
        <f t="shared" si="18"/>
        <v>1100</v>
      </c>
      <c r="AK11" s="188">
        <v>0</v>
      </c>
      <c r="AL11" s="188">
        <v>1100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1688</v>
      </c>
      <c r="AS11" s="188">
        <v>0</v>
      </c>
      <c r="AT11" s="188">
        <v>688</v>
      </c>
      <c r="AU11" s="188">
        <v>1000</v>
      </c>
      <c r="AV11" s="188">
        <v>0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2590</v>
      </c>
      <c r="BQ11" s="188">
        <v>2475</v>
      </c>
      <c r="BR11" s="188">
        <v>76</v>
      </c>
      <c r="BS11" s="188">
        <v>0</v>
      </c>
      <c r="BT11" s="188">
        <v>0</v>
      </c>
      <c r="BU11" s="188">
        <v>0</v>
      </c>
      <c r="BV11" s="188">
        <v>39</v>
      </c>
      <c r="BW11" s="188">
        <v>0</v>
      </c>
    </row>
    <row r="12" spans="1:75" ht="13.5">
      <c r="A12" s="182" t="s">
        <v>38</v>
      </c>
      <c r="B12" s="182" t="s">
        <v>49</v>
      </c>
      <c r="C12" s="184" t="s">
        <v>50</v>
      </c>
      <c r="D12" s="188">
        <f t="shared" si="0"/>
        <v>5952</v>
      </c>
      <c r="E12" s="188">
        <f t="shared" si="1"/>
        <v>3486</v>
      </c>
      <c r="F12" s="188">
        <f t="shared" si="2"/>
        <v>1889</v>
      </c>
      <c r="G12" s="188">
        <f t="shared" si="3"/>
        <v>434</v>
      </c>
      <c r="H12" s="188">
        <f t="shared" si="4"/>
        <v>111</v>
      </c>
      <c r="I12" s="188">
        <f t="shared" si="5"/>
        <v>0</v>
      </c>
      <c r="J12" s="188">
        <f t="shared" si="6"/>
        <v>0</v>
      </c>
      <c r="K12" s="188">
        <f t="shared" si="7"/>
        <v>32</v>
      </c>
      <c r="L12" s="188">
        <f t="shared" si="8"/>
        <v>3436</v>
      </c>
      <c r="M12" s="188">
        <v>2970</v>
      </c>
      <c r="N12" s="188">
        <v>0</v>
      </c>
      <c r="O12" s="188">
        <v>434</v>
      </c>
      <c r="P12" s="188">
        <v>0</v>
      </c>
      <c r="Q12" s="188">
        <v>0</v>
      </c>
      <c r="R12" s="188">
        <v>0</v>
      </c>
      <c r="S12" s="188">
        <v>32</v>
      </c>
      <c r="T12" s="188">
        <f t="shared" si="9"/>
        <v>1994</v>
      </c>
      <c r="U12" s="188">
        <f t="shared" si="10"/>
        <v>0</v>
      </c>
      <c r="V12" s="188">
        <f t="shared" si="11"/>
        <v>1883</v>
      </c>
      <c r="W12" s="188">
        <f t="shared" si="12"/>
        <v>0</v>
      </c>
      <c r="X12" s="188">
        <f t="shared" si="13"/>
        <v>111</v>
      </c>
      <c r="Y12" s="188">
        <f t="shared" si="14"/>
        <v>0</v>
      </c>
      <c r="Z12" s="188">
        <f t="shared" si="15"/>
        <v>0</v>
      </c>
      <c r="AA12" s="188">
        <f t="shared" si="16"/>
        <v>0</v>
      </c>
      <c r="AB12" s="188">
        <f t="shared" si="17"/>
        <v>103</v>
      </c>
      <c r="AC12" s="188">
        <v>0</v>
      </c>
      <c r="AD12" s="188">
        <v>103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1780</v>
      </c>
      <c r="AK12" s="188">
        <v>0</v>
      </c>
      <c r="AL12" s="188">
        <v>1780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111</v>
      </c>
      <c r="AS12" s="188">
        <v>0</v>
      </c>
      <c r="AT12" s="188">
        <v>0</v>
      </c>
      <c r="AU12" s="188">
        <v>0</v>
      </c>
      <c r="AV12" s="188">
        <v>111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522</v>
      </c>
      <c r="BQ12" s="188">
        <v>516</v>
      </c>
      <c r="BR12" s="188">
        <v>6</v>
      </c>
      <c r="BS12" s="188">
        <v>0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38</v>
      </c>
      <c r="B13" s="182" t="s">
        <v>51</v>
      </c>
      <c r="C13" s="184" t="s">
        <v>52</v>
      </c>
      <c r="D13" s="188">
        <f t="shared" si="0"/>
        <v>2103</v>
      </c>
      <c r="E13" s="188">
        <f t="shared" si="1"/>
        <v>1440</v>
      </c>
      <c r="F13" s="188">
        <f t="shared" si="2"/>
        <v>217</v>
      </c>
      <c r="G13" s="188">
        <f t="shared" si="3"/>
        <v>331</v>
      </c>
      <c r="H13" s="188">
        <f t="shared" si="4"/>
        <v>65</v>
      </c>
      <c r="I13" s="188">
        <f t="shared" si="5"/>
        <v>6</v>
      </c>
      <c r="J13" s="188">
        <f t="shared" si="6"/>
        <v>44</v>
      </c>
      <c r="K13" s="188">
        <f t="shared" si="7"/>
        <v>0</v>
      </c>
      <c r="L13" s="188">
        <f t="shared" si="8"/>
        <v>79</v>
      </c>
      <c r="M13" s="188">
        <v>79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2024</v>
      </c>
      <c r="U13" s="188">
        <f t="shared" si="10"/>
        <v>1361</v>
      </c>
      <c r="V13" s="188">
        <f t="shared" si="11"/>
        <v>217</v>
      </c>
      <c r="W13" s="188">
        <f t="shared" si="12"/>
        <v>331</v>
      </c>
      <c r="X13" s="188">
        <f t="shared" si="13"/>
        <v>65</v>
      </c>
      <c r="Y13" s="188">
        <f t="shared" si="14"/>
        <v>6</v>
      </c>
      <c r="Z13" s="188">
        <f t="shared" si="15"/>
        <v>44</v>
      </c>
      <c r="AA13" s="188">
        <f t="shared" si="16"/>
        <v>0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0</v>
      </c>
      <c r="AK13" s="188">
        <v>0</v>
      </c>
      <c r="AL13" s="188">
        <v>0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2024</v>
      </c>
      <c r="AS13" s="188">
        <v>1361</v>
      </c>
      <c r="AT13" s="188">
        <v>217</v>
      </c>
      <c r="AU13" s="188">
        <v>331</v>
      </c>
      <c r="AV13" s="188">
        <v>65</v>
      </c>
      <c r="AW13" s="188">
        <v>6</v>
      </c>
      <c r="AX13" s="188">
        <v>44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0</v>
      </c>
      <c r="BQ13" s="188">
        <v>0</v>
      </c>
      <c r="BR13" s="188">
        <v>0</v>
      </c>
      <c r="BS13" s="188">
        <v>0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38</v>
      </c>
      <c r="B14" s="182" t="s">
        <v>53</v>
      </c>
      <c r="C14" s="184" t="s">
        <v>54</v>
      </c>
      <c r="D14" s="188">
        <f t="shared" si="0"/>
        <v>1742</v>
      </c>
      <c r="E14" s="188">
        <f t="shared" si="1"/>
        <v>1289</v>
      </c>
      <c r="F14" s="188">
        <f t="shared" si="2"/>
        <v>193</v>
      </c>
      <c r="G14" s="188">
        <f t="shared" si="3"/>
        <v>197</v>
      </c>
      <c r="H14" s="188">
        <f t="shared" si="4"/>
        <v>53</v>
      </c>
      <c r="I14" s="188">
        <f t="shared" si="5"/>
        <v>0</v>
      </c>
      <c r="J14" s="188">
        <f t="shared" si="6"/>
        <v>0</v>
      </c>
      <c r="K14" s="188">
        <f t="shared" si="7"/>
        <v>10</v>
      </c>
      <c r="L14" s="188">
        <f t="shared" si="8"/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850</v>
      </c>
      <c r="U14" s="188">
        <f t="shared" si="10"/>
        <v>397</v>
      </c>
      <c r="V14" s="188">
        <f t="shared" si="11"/>
        <v>193</v>
      </c>
      <c r="W14" s="188">
        <f t="shared" si="12"/>
        <v>197</v>
      </c>
      <c r="X14" s="188">
        <f t="shared" si="13"/>
        <v>53</v>
      </c>
      <c r="Y14" s="188">
        <f t="shared" si="14"/>
        <v>0</v>
      </c>
      <c r="Z14" s="188">
        <f t="shared" si="15"/>
        <v>0</v>
      </c>
      <c r="AA14" s="188">
        <f t="shared" si="16"/>
        <v>10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850</v>
      </c>
      <c r="AS14" s="188">
        <v>397</v>
      </c>
      <c r="AT14" s="188">
        <v>193</v>
      </c>
      <c r="AU14" s="188">
        <v>197</v>
      </c>
      <c r="AV14" s="188">
        <v>53</v>
      </c>
      <c r="AW14" s="188">
        <v>0</v>
      </c>
      <c r="AX14" s="188">
        <v>0</v>
      </c>
      <c r="AY14" s="188">
        <v>10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892</v>
      </c>
      <c r="BQ14" s="188">
        <v>892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38</v>
      </c>
      <c r="B15" s="182" t="s">
        <v>18</v>
      </c>
      <c r="C15" s="184" t="s">
        <v>19</v>
      </c>
      <c r="D15" s="188">
        <f t="shared" si="0"/>
        <v>5841</v>
      </c>
      <c r="E15" s="188">
        <f t="shared" si="1"/>
        <v>2557</v>
      </c>
      <c r="F15" s="188">
        <f t="shared" si="2"/>
        <v>1188</v>
      </c>
      <c r="G15" s="188">
        <f t="shared" si="3"/>
        <v>251</v>
      </c>
      <c r="H15" s="188">
        <f t="shared" si="4"/>
        <v>92</v>
      </c>
      <c r="I15" s="188">
        <f t="shared" si="5"/>
        <v>0</v>
      </c>
      <c r="J15" s="188">
        <f t="shared" si="6"/>
        <v>42</v>
      </c>
      <c r="K15" s="188">
        <f t="shared" si="7"/>
        <v>1711</v>
      </c>
      <c r="L15" s="188">
        <f t="shared" si="8"/>
        <v>181</v>
      </c>
      <c r="M15" s="188">
        <v>181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9"/>
        <v>3242</v>
      </c>
      <c r="U15" s="188">
        <f t="shared" si="10"/>
        <v>0</v>
      </c>
      <c r="V15" s="188">
        <f t="shared" si="11"/>
        <v>1188</v>
      </c>
      <c r="W15" s="188">
        <f t="shared" si="12"/>
        <v>251</v>
      </c>
      <c r="X15" s="188">
        <f t="shared" si="13"/>
        <v>92</v>
      </c>
      <c r="Y15" s="188">
        <f t="shared" si="14"/>
        <v>0</v>
      </c>
      <c r="Z15" s="188">
        <f t="shared" si="15"/>
        <v>0</v>
      </c>
      <c r="AA15" s="188">
        <f t="shared" si="16"/>
        <v>1711</v>
      </c>
      <c r="AB15" s="188">
        <f t="shared" si="17"/>
        <v>1302</v>
      </c>
      <c r="AC15" s="188">
        <v>0</v>
      </c>
      <c r="AD15" s="188">
        <v>25</v>
      </c>
      <c r="AE15" s="188">
        <v>0</v>
      </c>
      <c r="AF15" s="188">
        <v>0</v>
      </c>
      <c r="AG15" s="188">
        <v>0</v>
      </c>
      <c r="AH15" s="188">
        <v>0</v>
      </c>
      <c r="AI15" s="188">
        <v>1277</v>
      </c>
      <c r="AJ15" s="188">
        <f t="shared" si="18"/>
        <v>584</v>
      </c>
      <c r="AK15" s="188">
        <v>0</v>
      </c>
      <c r="AL15" s="188">
        <v>428</v>
      </c>
      <c r="AM15" s="188">
        <v>0</v>
      </c>
      <c r="AN15" s="188">
        <v>0</v>
      </c>
      <c r="AO15" s="188">
        <v>0</v>
      </c>
      <c r="AP15" s="188">
        <v>0</v>
      </c>
      <c r="AQ15" s="188">
        <v>156</v>
      </c>
      <c r="AR15" s="188">
        <f t="shared" si="19"/>
        <v>1356</v>
      </c>
      <c r="AS15" s="188">
        <v>0</v>
      </c>
      <c r="AT15" s="188">
        <v>735</v>
      </c>
      <c r="AU15" s="188">
        <v>251</v>
      </c>
      <c r="AV15" s="188">
        <v>92</v>
      </c>
      <c r="AW15" s="188">
        <v>0</v>
      </c>
      <c r="AX15" s="188">
        <v>0</v>
      </c>
      <c r="AY15" s="188">
        <v>278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2418</v>
      </c>
      <c r="BQ15" s="188">
        <v>2376</v>
      </c>
      <c r="BR15" s="188">
        <v>0</v>
      </c>
      <c r="BS15" s="188">
        <v>0</v>
      </c>
      <c r="BT15" s="188">
        <v>0</v>
      </c>
      <c r="BU15" s="188">
        <v>0</v>
      </c>
      <c r="BV15" s="188">
        <v>42</v>
      </c>
      <c r="BW15" s="188">
        <v>0</v>
      </c>
    </row>
    <row r="16" spans="1:75" ht="13.5">
      <c r="A16" s="182" t="s">
        <v>38</v>
      </c>
      <c r="B16" s="182" t="s">
        <v>20</v>
      </c>
      <c r="C16" s="184" t="s">
        <v>21</v>
      </c>
      <c r="D16" s="188">
        <f t="shared" si="0"/>
        <v>2894</v>
      </c>
      <c r="E16" s="188">
        <f t="shared" si="1"/>
        <v>2153</v>
      </c>
      <c r="F16" s="188">
        <f t="shared" si="2"/>
        <v>253</v>
      </c>
      <c r="G16" s="188">
        <f t="shared" si="3"/>
        <v>411</v>
      </c>
      <c r="H16" s="188">
        <f t="shared" si="4"/>
        <v>69</v>
      </c>
      <c r="I16" s="188">
        <f t="shared" si="5"/>
        <v>5</v>
      </c>
      <c r="J16" s="188">
        <f t="shared" si="6"/>
        <v>0</v>
      </c>
      <c r="K16" s="188">
        <f t="shared" si="7"/>
        <v>3</v>
      </c>
      <c r="L16" s="188">
        <f t="shared" si="8"/>
        <v>968</v>
      </c>
      <c r="M16" s="188">
        <v>940</v>
      </c>
      <c r="N16" s="188">
        <v>25</v>
      </c>
      <c r="O16" s="188">
        <v>0</v>
      </c>
      <c r="P16" s="188">
        <v>0</v>
      </c>
      <c r="Q16" s="188">
        <v>0</v>
      </c>
      <c r="R16" s="188">
        <v>0</v>
      </c>
      <c r="S16" s="188">
        <v>3</v>
      </c>
      <c r="T16" s="188">
        <f t="shared" si="9"/>
        <v>713</v>
      </c>
      <c r="U16" s="188">
        <f t="shared" si="10"/>
        <v>0</v>
      </c>
      <c r="V16" s="188">
        <f t="shared" si="11"/>
        <v>228</v>
      </c>
      <c r="W16" s="188">
        <f t="shared" si="12"/>
        <v>411</v>
      </c>
      <c r="X16" s="188">
        <f t="shared" si="13"/>
        <v>69</v>
      </c>
      <c r="Y16" s="188">
        <f t="shared" si="14"/>
        <v>5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713</v>
      </c>
      <c r="AS16" s="188">
        <v>0</v>
      </c>
      <c r="AT16" s="188">
        <v>228</v>
      </c>
      <c r="AU16" s="188">
        <v>411</v>
      </c>
      <c r="AV16" s="188">
        <v>69</v>
      </c>
      <c r="AW16" s="188">
        <v>5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1213</v>
      </c>
      <c r="BQ16" s="188">
        <v>1213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38</v>
      </c>
      <c r="B17" s="182" t="s">
        <v>22</v>
      </c>
      <c r="C17" s="184" t="s">
        <v>23</v>
      </c>
      <c r="D17" s="188">
        <f t="shared" si="0"/>
        <v>2627</v>
      </c>
      <c r="E17" s="188">
        <f t="shared" si="1"/>
        <v>1567</v>
      </c>
      <c r="F17" s="188">
        <f t="shared" si="2"/>
        <v>234</v>
      </c>
      <c r="G17" s="188">
        <f t="shared" si="3"/>
        <v>303</v>
      </c>
      <c r="H17" s="188">
        <f t="shared" si="4"/>
        <v>64</v>
      </c>
      <c r="I17" s="188">
        <f t="shared" si="5"/>
        <v>421</v>
      </c>
      <c r="J17" s="188">
        <f t="shared" si="6"/>
        <v>26</v>
      </c>
      <c r="K17" s="188">
        <f t="shared" si="7"/>
        <v>12</v>
      </c>
      <c r="L17" s="188">
        <f t="shared" si="8"/>
        <v>547</v>
      </c>
      <c r="M17" s="188">
        <v>513</v>
      </c>
      <c r="N17" s="188">
        <v>0</v>
      </c>
      <c r="O17" s="188">
        <v>0</v>
      </c>
      <c r="P17" s="188">
        <v>0</v>
      </c>
      <c r="Q17" s="188">
        <v>0</v>
      </c>
      <c r="R17" s="188">
        <v>26</v>
      </c>
      <c r="S17" s="188">
        <v>8</v>
      </c>
      <c r="T17" s="188">
        <f t="shared" si="9"/>
        <v>2080</v>
      </c>
      <c r="U17" s="188">
        <f t="shared" si="10"/>
        <v>1054</v>
      </c>
      <c r="V17" s="188">
        <f t="shared" si="11"/>
        <v>234</v>
      </c>
      <c r="W17" s="188">
        <f t="shared" si="12"/>
        <v>303</v>
      </c>
      <c r="X17" s="188">
        <f t="shared" si="13"/>
        <v>64</v>
      </c>
      <c r="Y17" s="188">
        <f t="shared" si="14"/>
        <v>421</v>
      </c>
      <c r="Z17" s="188">
        <f t="shared" si="15"/>
        <v>0</v>
      </c>
      <c r="AA17" s="188">
        <f t="shared" si="16"/>
        <v>4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109</v>
      </c>
      <c r="AK17" s="188">
        <v>0</v>
      </c>
      <c r="AL17" s="188">
        <v>109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1971</v>
      </c>
      <c r="AS17" s="188">
        <v>1054</v>
      </c>
      <c r="AT17" s="188">
        <v>125</v>
      </c>
      <c r="AU17" s="188">
        <v>303</v>
      </c>
      <c r="AV17" s="188">
        <v>64</v>
      </c>
      <c r="AW17" s="188">
        <v>421</v>
      </c>
      <c r="AX17" s="188">
        <v>0</v>
      </c>
      <c r="AY17" s="188">
        <v>4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0</v>
      </c>
      <c r="BQ17" s="188">
        <v>0</v>
      </c>
      <c r="BR17" s="188">
        <v>0</v>
      </c>
      <c r="BS17" s="188">
        <v>0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38</v>
      </c>
      <c r="B18" s="182" t="s">
        <v>24</v>
      </c>
      <c r="C18" s="184" t="s">
        <v>25</v>
      </c>
      <c r="D18" s="188">
        <f t="shared" si="0"/>
        <v>858</v>
      </c>
      <c r="E18" s="188">
        <f t="shared" si="1"/>
        <v>273</v>
      </c>
      <c r="F18" s="188">
        <f t="shared" si="2"/>
        <v>149</v>
      </c>
      <c r="G18" s="188">
        <f t="shared" si="3"/>
        <v>0</v>
      </c>
      <c r="H18" s="188">
        <f t="shared" si="4"/>
        <v>0</v>
      </c>
      <c r="I18" s="188">
        <f t="shared" si="5"/>
        <v>0</v>
      </c>
      <c r="J18" s="188">
        <f t="shared" si="6"/>
        <v>0</v>
      </c>
      <c r="K18" s="188">
        <f t="shared" si="7"/>
        <v>436</v>
      </c>
      <c r="L18" s="188">
        <f t="shared" si="8"/>
        <v>216</v>
      </c>
      <c r="M18" s="188">
        <v>162</v>
      </c>
      <c r="N18" s="188">
        <v>2</v>
      </c>
      <c r="O18" s="188">
        <v>0</v>
      </c>
      <c r="P18" s="188">
        <v>0</v>
      </c>
      <c r="Q18" s="188">
        <v>0</v>
      </c>
      <c r="R18" s="188">
        <v>0</v>
      </c>
      <c r="S18" s="188">
        <v>52</v>
      </c>
      <c r="T18" s="188">
        <f t="shared" si="9"/>
        <v>642</v>
      </c>
      <c r="U18" s="188">
        <f t="shared" si="10"/>
        <v>111</v>
      </c>
      <c r="V18" s="188">
        <f t="shared" si="11"/>
        <v>147</v>
      </c>
      <c r="W18" s="188">
        <f t="shared" si="12"/>
        <v>0</v>
      </c>
      <c r="X18" s="188">
        <f t="shared" si="13"/>
        <v>0</v>
      </c>
      <c r="Y18" s="188">
        <f t="shared" si="14"/>
        <v>0</v>
      </c>
      <c r="Z18" s="188">
        <f t="shared" si="15"/>
        <v>0</v>
      </c>
      <c r="AA18" s="188">
        <f t="shared" si="16"/>
        <v>384</v>
      </c>
      <c r="AB18" s="188">
        <f t="shared" si="17"/>
        <v>17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17</v>
      </c>
      <c r="AJ18" s="188">
        <f t="shared" si="18"/>
        <v>68</v>
      </c>
      <c r="AK18" s="188">
        <v>0</v>
      </c>
      <c r="AL18" s="188">
        <v>68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557</v>
      </c>
      <c r="AS18" s="188">
        <v>111</v>
      </c>
      <c r="AT18" s="188">
        <v>79</v>
      </c>
      <c r="AU18" s="188">
        <v>0</v>
      </c>
      <c r="AV18" s="188">
        <v>0</v>
      </c>
      <c r="AW18" s="188">
        <v>0</v>
      </c>
      <c r="AX18" s="188">
        <v>0</v>
      </c>
      <c r="AY18" s="188">
        <v>367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0</v>
      </c>
      <c r="BQ18" s="188">
        <v>0</v>
      </c>
      <c r="BR18" s="188">
        <v>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38</v>
      </c>
      <c r="B19" s="182" t="s">
        <v>26</v>
      </c>
      <c r="C19" s="184" t="s">
        <v>27</v>
      </c>
      <c r="D19" s="188">
        <f t="shared" si="0"/>
        <v>766</v>
      </c>
      <c r="E19" s="188">
        <f t="shared" si="1"/>
        <v>469</v>
      </c>
      <c r="F19" s="188">
        <f t="shared" si="2"/>
        <v>206</v>
      </c>
      <c r="G19" s="188">
        <f t="shared" si="3"/>
        <v>74</v>
      </c>
      <c r="H19" s="188">
        <f t="shared" si="4"/>
        <v>16</v>
      </c>
      <c r="I19" s="188">
        <f t="shared" si="5"/>
        <v>0</v>
      </c>
      <c r="J19" s="188">
        <f t="shared" si="6"/>
        <v>0</v>
      </c>
      <c r="K19" s="188">
        <f t="shared" si="7"/>
        <v>1</v>
      </c>
      <c r="L19" s="188">
        <f t="shared" si="8"/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f t="shared" si="9"/>
        <v>766</v>
      </c>
      <c r="U19" s="188">
        <f t="shared" si="10"/>
        <v>469</v>
      </c>
      <c r="V19" s="188">
        <f t="shared" si="11"/>
        <v>206</v>
      </c>
      <c r="W19" s="188">
        <f t="shared" si="12"/>
        <v>74</v>
      </c>
      <c r="X19" s="188">
        <f t="shared" si="13"/>
        <v>16</v>
      </c>
      <c r="Y19" s="188">
        <f t="shared" si="14"/>
        <v>0</v>
      </c>
      <c r="Z19" s="188">
        <f t="shared" si="15"/>
        <v>0</v>
      </c>
      <c r="AA19" s="188">
        <f t="shared" si="16"/>
        <v>1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0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766</v>
      </c>
      <c r="AS19" s="188">
        <v>469</v>
      </c>
      <c r="AT19" s="188">
        <v>206</v>
      </c>
      <c r="AU19" s="188">
        <v>74</v>
      </c>
      <c r="AV19" s="188">
        <v>16</v>
      </c>
      <c r="AW19" s="188">
        <v>0</v>
      </c>
      <c r="AX19" s="188">
        <v>0</v>
      </c>
      <c r="AY19" s="188">
        <v>1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0</v>
      </c>
      <c r="BQ19" s="188">
        <v>0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38</v>
      </c>
      <c r="B20" s="182" t="s">
        <v>227</v>
      </c>
      <c r="C20" s="184" t="s">
        <v>275</v>
      </c>
      <c r="D20" s="188">
        <f t="shared" si="0"/>
        <v>2372</v>
      </c>
      <c r="E20" s="188">
        <f t="shared" si="1"/>
        <v>1507</v>
      </c>
      <c r="F20" s="188">
        <f t="shared" si="2"/>
        <v>120</v>
      </c>
      <c r="G20" s="188">
        <f t="shared" si="3"/>
        <v>293</v>
      </c>
      <c r="H20" s="188">
        <f t="shared" si="4"/>
        <v>62</v>
      </c>
      <c r="I20" s="188">
        <f t="shared" si="5"/>
        <v>321</v>
      </c>
      <c r="J20" s="188">
        <f t="shared" si="6"/>
        <v>0</v>
      </c>
      <c r="K20" s="188">
        <f t="shared" si="7"/>
        <v>69</v>
      </c>
      <c r="L20" s="188">
        <f t="shared" si="8"/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1916</v>
      </c>
      <c r="U20" s="188">
        <f t="shared" si="10"/>
        <v>1068</v>
      </c>
      <c r="V20" s="188">
        <f t="shared" si="11"/>
        <v>112</v>
      </c>
      <c r="W20" s="188">
        <f t="shared" si="12"/>
        <v>289</v>
      </c>
      <c r="X20" s="188">
        <f t="shared" si="13"/>
        <v>62</v>
      </c>
      <c r="Y20" s="188">
        <f t="shared" si="14"/>
        <v>319</v>
      </c>
      <c r="Z20" s="188">
        <f t="shared" si="15"/>
        <v>0</v>
      </c>
      <c r="AA20" s="188">
        <f t="shared" si="16"/>
        <v>66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1916</v>
      </c>
      <c r="AS20" s="188">
        <v>1068</v>
      </c>
      <c r="AT20" s="188">
        <v>112</v>
      </c>
      <c r="AU20" s="188">
        <v>289</v>
      </c>
      <c r="AV20" s="188">
        <v>62</v>
      </c>
      <c r="AW20" s="188">
        <v>319</v>
      </c>
      <c r="AX20" s="188">
        <v>0</v>
      </c>
      <c r="AY20" s="188">
        <v>66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456</v>
      </c>
      <c r="BQ20" s="188">
        <v>439</v>
      </c>
      <c r="BR20" s="188">
        <v>8</v>
      </c>
      <c r="BS20" s="188">
        <v>4</v>
      </c>
      <c r="BT20" s="188">
        <v>0</v>
      </c>
      <c r="BU20" s="188">
        <v>2</v>
      </c>
      <c r="BV20" s="188">
        <v>0</v>
      </c>
      <c r="BW20" s="188">
        <v>3</v>
      </c>
    </row>
    <row r="21" spans="1:75" ht="13.5">
      <c r="A21" s="182" t="s">
        <v>38</v>
      </c>
      <c r="B21" s="182" t="s">
        <v>228</v>
      </c>
      <c r="C21" s="184" t="s">
        <v>229</v>
      </c>
      <c r="D21" s="188">
        <f t="shared" si="0"/>
        <v>4056</v>
      </c>
      <c r="E21" s="188">
        <f t="shared" si="1"/>
        <v>1061</v>
      </c>
      <c r="F21" s="188">
        <f t="shared" si="2"/>
        <v>207</v>
      </c>
      <c r="G21" s="188">
        <f t="shared" si="3"/>
        <v>199</v>
      </c>
      <c r="H21" s="188">
        <f t="shared" si="4"/>
        <v>43</v>
      </c>
      <c r="I21" s="188">
        <f t="shared" si="5"/>
        <v>0</v>
      </c>
      <c r="J21" s="188">
        <f t="shared" si="6"/>
        <v>107</v>
      </c>
      <c r="K21" s="188">
        <f t="shared" si="7"/>
        <v>2439</v>
      </c>
      <c r="L21" s="188">
        <f t="shared" si="8"/>
        <v>27</v>
      </c>
      <c r="M21" s="188">
        <v>27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3896</v>
      </c>
      <c r="U21" s="188">
        <f t="shared" si="10"/>
        <v>907</v>
      </c>
      <c r="V21" s="188">
        <f t="shared" si="11"/>
        <v>202</v>
      </c>
      <c r="W21" s="188">
        <f t="shared" si="12"/>
        <v>199</v>
      </c>
      <c r="X21" s="188">
        <f t="shared" si="13"/>
        <v>43</v>
      </c>
      <c r="Y21" s="188">
        <f t="shared" si="14"/>
        <v>0</v>
      </c>
      <c r="Z21" s="188">
        <f t="shared" si="15"/>
        <v>106</v>
      </c>
      <c r="AA21" s="188">
        <f t="shared" si="16"/>
        <v>2439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0</v>
      </c>
      <c r="AK21" s="188">
        <v>0</v>
      </c>
      <c r="AL21" s="188">
        <v>0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1468</v>
      </c>
      <c r="AS21" s="188">
        <v>907</v>
      </c>
      <c r="AT21" s="188">
        <v>202</v>
      </c>
      <c r="AU21" s="188">
        <v>199</v>
      </c>
      <c r="AV21" s="188">
        <v>43</v>
      </c>
      <c r="AW21" s="188">
        <v>0</v>
      </c>
      <c r="AX21" s="188">
        <v>106</v>
      </c>
      <c r="AY21" s="188">
        <v>11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2428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2428</v>
      </c>
      <c r="BP21" s="188">
        <f t="shared" si="22"/>
        <v>133</v>
      </c>
      <c r="BQ21" s="188">
        <v>127</v>
      </c>
      <c r="BR21" s="188">
        <v>5</v>
      </c>
      <c r="BS21" s="188">
        <v>0</v>
      </c>
      <c r="BT21" s="188">
        <v>0</v>
      </c>
      <c r="BU21" s="188">
        <v>0</v>
      </c>
      <c r="BV21" s="188">
        <v>1</v>
      </c>
      <c r="BW21" s="188">
        <v>0</v>
      </c>
    </row>
    <row r="22" spans="1:75" ht="13.5">
      <c r="A22" s="182" t="s">
        <v>38</v>
      </c>
      <c r="B22" s="182" t="s">
        <v>230</v>
      </c>
      <c r="C22" s="184" t="s">
        <v>276</v>
      </c>
      <c r="D22" s="188">
        <f t="shared" si="0"/>
        <v>176</v>
      </c>
      <c r="E22" s="188">
        <f t="shared" si="1"/>
        <v>102</v>
      </c>
      <c r="F22" s="188">
        <f t="shared" si="2"/>
        <v>65</v>
      </c>
      <c r="G22" s="188">
        <f t="shared" si="3"/>
        <v>0</v>
      </c>
      <c r="H22" s="188">
        <f t="shared" si="4"/>
        <v>2</v>
      </c>
      <c r="I22" s="188">
        <f t="shared" si="5"/>
        <v>0</v>
      </c>
      <c r="J22" s="188">
        <f t="shared" si="6"/>
        <v>0</v>
      </c>
      <c r="K22" s="188">
        <f t="shared" si="7"/>
        <v>7</v>
      </c>
      <c r="L22" s="188">
        <f t="shared" si="8"/>
        <v>106</v>
      </c>
      <c r="M22" s="188">
        <v>102</v>
      </c>
      <c r="N22" s="188">
        <v>0</v>
      </c>
      <c r="O22" s="188">
        <v>0</v>
      </c>
      <c r="P22" s="188">
        <v>2</v>
      </c>
      <c r="Q22" s="188">
        <v>0</v>
      </c>
      <c r="R22" s="188">
        <v>0</v>
      </c>
      <c r="S22" s="188">
        <v>2</v>
      </c>
      <c r="T22" s="188">
        <f t="shared" si="9"/>
        <v>70</v>
      </c>
      <c r="U22" s="188">
        <f t="shared" si="10"/>
        <v>0</v>
      </c>
      <c r="V22" s="188">
        <f t="shared" si="11"/>
        <v>65</v>
      </c>
      <c r="W22" s="188">
        <f t="shared" si="12"/>
        <v>0</v>
      </c>
      <c r="X22" s="188">
        <f t="shared" si="13"/>
        <v>0</v>
      </c>
      <c r="Y22" s="188">
        <f t="shared" si="14"/>
        <v>0</v>
      </c>
      <c r="Z22" s="188">
        <f t="shared" si="15"/>
        <v>0</v>
      </c>
      <c r="AA22" s="188">
        <f t="shared" si="16"/>
        <v>5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0</v>
      </c>
      <c r="AK22" s="188">
        <v>0</v>
      </c>
      <c r="AL22" s="188">
        <v>0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70</v>
      </c>
      <c r="AS22" s="188">
        <v>0</v>
      </c>
      <c r="AT22" s="188">
        <v>65</v>
      </c>
      <c r="AU22" s="188">
        <v>0</v>
      </c>
      <c r="AV22" s="188">
        <v>0</v>
      </c>
      <c r="AW22" s="188">
        <v>0</v>
      </c>
      <c r="AX22" s="188">
        <v>0</v>
      </c>
      <c r="AY22" s="188">
        <v>5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0</v>
      </c>
      <c r="BQ22" s="188">
        <v>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38</v>
      </c>
      <c r="B23" s="182" t="s">
        <v>231</v>
      </c>
      <c r="C23" s="184" t="s">
        <v>232</v>
      </c>
      <c r="D23" s="188">
        <f t="shared" si="0"/>
        <v>218</v>
      </c>
      <c r="E23" s="188">
        <f t="shared" si="1"/>
        <v>124</v>
      </c>
      <c r="F23" s="188">
        <f t="shared" si="2"/>
        <v>17</v>
      </c>
      <c r="G23" s="188">
        <f t="shared" si="3"/>
        <v>72</v>
      </c>
      <c r="H23" s="188">
        <f t="shared" si="4"/>
        <v>5</v>
      </c>
      <c r="I23" s="188">
        <f t="shared" si="5"/>
        <v>0</v>
      </c>
      <c r="J23" s="188">
        <f t="shared" si="6"/>
        <v>0</v>
      </c>
      <c r="K23" s="188">
        <f t="shared" si="7"/>
        <v>0</v>
      </c>
      <c r="L23" s="188">
        <f t="shared" si="8"/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9"/>
        <v>94</v>
      </c>
      <c r="U23" s="188">
        <f t="shared" si="10"/>
        <v>0</v>
      </c>
      <c r="V23" s="188">
        <f t="shared" si="11"/>
        <v>17</v>
      </c>
      <c r="W23" s="188">
        <f t="shared" si="12"/>
        <v>72</v>
      </c>
      <c r="X23" s="188">
        <f t="shared" si="13"/>
        <v>5</v>
      </c>
      <c r="Y23" s="188">
        <f t="shared" si="14"/>
        <v>0</v>
      </c>
      <c r="Z23" s="188">
        <f t="shared" si="15"/>
        <v>0</v>
      </c>
      <c r="AA23" s="188">
        <f t="shared" si="16"/>
        <v>0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94</v>
      </c>
      <c r="AS23" s="188">
        <v>0</v>
      </c>
      <c r="AT23" s="188">
        <v>17</v>
      </c>
      <c r="AU23" s="188">
        <v>72</v>
      </c>
      <c r="AV23" s="188">
        <v>5</v>
      </c>
      <c r="AW23" s="188">
        <v>0</v>
      </c>
      <c r="AX23" s="188">
        <v>0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124</v>
      </c>
      <c r="BQ23" s="188">
        <v>124</v>
      </c>
      <c r="BR23" s="188">
        <v>0</v>
      </c>
      <c r="BS23" s="188">
        <v>0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38</v>
      </c>
      <c r="B24" s="182" t="s">
        <v>233</v>
      </c>
      <c r="C24" s="184" t="s">
        <v>234</v>
      </c>
      <c r="D24" s="188">
        <f t="shared" si="0"/>
        <v>1200</v>
      </c>
      <c r="E24" s="188">
        <f t="shared" si="1"/>
        <v>616</v>
      </c>
      <c r="F24" s="188">
        <f t="shared" si="2"/>
        <v>281</v>
      </c>
      <c r="G24" s="188">
        <f t="shared" si="3"/>
        <v>20</v>
      </c>
      <c r="H24" s="188">
        <f t="shared" si="4"/>
        <v>13</v>
      </c>
      <c r="I24" s="188">
        <f t="shared" si="5"/>
        <v>0</v>
      </c>
      <c r="J24" s="188">
        <f t="shared" si="6"/>
        <v>0</v>
      </c>
      <c r="K24" s="188">
        <f t="shared" si="7"/>
        <v>270</v>
      </c>
      <c r="L24" s="188">
        <f t="shared" si="8"/>
        <v>493</v>
      </c>
      <c r="M24" s="188">
        <v>493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f t="shared" si="9"/>
        <v>707</v>
      </c>
      <c r="U24" s="188">
        <f t="shared" si="10"/>
        <v>123</v>
      </c>
      <c r="V24" s="188">
        <f t="shared" si="11"/>
        <v>281</v>
      </c>
      <c r="W24" s="188">
        <f t="shared" si="12"/>
        <v>20</v>
      </c>
      <c r="X24" s="188">
        <f t="shared" si="13"/>
        <v>13</v>
      </c>
      <c r="Y24" s="188">
        <f t="shared" si="14"/>
        <v>0</v>
      </c>
      <c r="Z24" s="188">
        <f t="shared" si="15"/>
        <v>0</v>
      </c>
      <c r="AA24" s="188">
        <f t="shared" si="16"/>
        <v>270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437</v>
      </c>
      <c r="AS24" s="188">
        <v>123</v>
      </c>
      <c r="AT24" s="188">
        <v>281</v>
      </c>
      <c r="AU24" s="188">
        <v>20</v>
      </c>
      <c r="AV24" s="188">
        <v>13</v>
      </c>
      <c r="AW24" s="188">
        <v>0</v>
      </c>
      <c r="AX24" s="188">
        <v>0</v>
      </c>
      <c r="AY24" s="188">
        <v>0</v>
      </c>
      <c r="AZ24" s="188">
        <f t="shared" si="20"/>
        <v>270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270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0</v>
      </c>
      <c r="BQ24" s="188">
        <v>0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38</v>
      </c>
      <c r="B25" s="182" t="s">
        <v>235</v>
      </c>
      <c r="C25" s="184" t="s">
        <v>236</v>
      </c>
      <c r="D25" s="188">
        <f t="shared" si="0"/>
        <v>268</v>
      </c>
      <c r="E25" s="188">
        <f t="shared" si="1"/>
        <v>196</v>
      </c>
      <c r="F25" s="188">
        <f t="shared" si="2"/>
        <v>3</v>
      </c>
      <c r="G25" s="188">
        <f t="shared" si="3"/>
        <v>20</v>
      </c>
      <c r="H25" s="188">
        <f t="shared" si="4"/>
        <v>26</v>
      </c>
      <c r="I25" s="188">
        <f t="shared" si="5"/>
        <v>0</v>
      </c>
      <c r="J25" s="188">
        <f t="shared" si="6"/>
        <v>7</v>
      </c>
      <c r="K25" s="188">
        <f t="shared" si="7"/>
        <v>16</v>
      </c>
      <c r="L25" s="188">
        <f t="shared" si="8"/>
        <v>249</v>
      </c>
      <c r="M25" s="188">
        <v>196</v>
      </c>
      <c r="N25" s="188">
        <v>0</v>
      </c>
      <c r="O25" s="188">
        <v>20</v>
      </c>
      <c r="P25" s="188">
        <v>26</v>
      </c>
      <c r="Q25" s="188">
        <v>0</v>
      </c>
      <c r="R25" s="188">
        <v>7</v>
      </c>
      <c r="S25" s="188">
        <v>0</v>
      </c>
      <c r="T25" s="188">
        <f t="shared" si="9"/>
        <v>19</v>
      </c>
      <c r="U25" s="188">
        <f t="shared" si="10"/>
        <v>0</v>
      </c>
      <c r="V25" s="188">
        <f t="shared" si="11"/>
        <v>3</v>
      </c>
      <c r="W25" s="188">
        <f t="shared" si="12"/>
        <v>0</v>
      </c>
      <c r="X25" s="188">
        <f t="shared" si="13"/>
        <v>0</v>
      </c>
      <c r="Y25" s="188">
        <f t="shared" si="14"/>
        <v>0</v>
      </c>
      <c r="Z25" s="188">
        <f t="shared" si="15"/>
        <v>0</v>
      </c>
      <c r="AA25" s="188">
        <f t="shared" si="16"/>
        <v>16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0</v>
      </c>
      <c r="AK25" s="188">
        <v>0</v>
      </c>
      <c r="AL25" s="188">
        <v>0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19</v>
      </c>
      <c r="AS25" s="188">
        <v>0</v>
      </c>
      <c r="AT25" s="188">
        <v>3</v>
      </c>
      <c r="AU25" s="188">
        <v>0</v>
      </c>
      <c r="AV25" s="188">
        <v>0</v>
      </c>
      <c r="AW25" s="188">
        <v>0</v>
      </c>
      <c r="AX25" s="188">
        <v>0</v>
      </c>
      <c r="AY25" s="188">
        <v>16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0</v>
      </c>
      <c r="BQ25" s="188">
        <v>0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38</v>
      </c>
      <c r="B26" s="182" t="s">
        <v>237</v>
      </c>
      <c r="C26" s="184" t="s">
        <v>277</v>
      </c>
      <c r="D26" s="188">
        <f t="shared" si="0"/>
        <v>228</v>
      </c>
      <c r="E26" s="188">
        <f t="shared" si="1"/>
        <v>123</v>
      </c>
      <c r="F26" s="188">
        <f t="shared" si="2"/>
        <v>48</v>
      </c>
      <c r="G26" s="188">
        <f t="shared" si="3"/>
        <v>44</v>
      </c>
      <c r="H26" s="188">
        <f t="shared" si="4"/>
        <v>4</v>
      </c>
      <c r="I26" s="188">
        <f t="shared" si="5"/>
        <v>5</v>
      </c>
      <c r="J26" s="188">
        <f t="shared" si="6"/>
        <v>2</v>
      </c>
      <c r="K26" s="188">
        <f t="shared" si="7"/>
        <v>2</v>
      </c>
      <c r="L26" s="188">
        <f t="shared" si="8"/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9"/>
        <v>228</v>
      </c>
      <c r="U26" s="188">
        <f t="shared" si="10"/>
        <v>123</v>
      </c>
      <c r="V26" s="188">
        <f t="shared" si="11"/>
        <v>48</v>
      </c>
      <c r="W26" s="188">
        <f t="shared" si="12"/>
        <v>44</v>
      </c>
      <c r="X26" s="188">
        <f t="shared" si="13"/>
        <v>4</v>
      </c>
      <c r="Y26" s="188">
        <f t="shared" si="14"/>
        <v>5</v>
      </c>
      <c r="Z26" s="188">
        <f t="shared" si="15"/>
        <v>2</v>
      </c>
      <c r="AA26" s="188">
        <f t="shared" si="16"/>
        <v>2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99</v>
      </c>
      <c r="AK26" s="188">
        <v>37</v>
      </c>
      <c r="AL26" s="188">
        <v>24</v>
      </c>
      <c r="AM26" s="188">
        <v>27</v>
      </c>
      <c r="AN26" s="188">
        <v>2</v>
      </c>
      <c r="AO26" s="188">
        <v>5</v>
      </c>
      <c r="AP26" s="188">
        <v>2</v>
      </c>
      <c r="AQ26" s="188">
        <v>2</v>
      </c>
      <c r="AR26" s="188">
        <f t="shared" si="19"/>
        <v>129</v>
      </c>
      <c r="AS26" s="188">
        <v>86</v>
      </c>
      <c r="AT26" s="188">
        <v>24</v>
      </c>
      <c r="AU26" s="188">
        <v>17</v>
      </c>
      <c r="AV26" s="188">
        <v>2</v>
      </c>
      <c r="AW26" s="188">
        <v>0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0</v>
      </c>
      <c r="BQ26" s="188">
        <v>0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38</v>
      </c>
      <c r="B27" s="182" t="s">
        <v>238</v>
      </c>
      <c r="C27" s="184" t="s">
        <v>239</v>
      </c>
      <c r="D27" s="188">
        <f t="shared" si="0"/>
        <v>170</v>
      </c>
      <c r="E27" s="188">
        <f t="shared" si="1"/>
        <v>112</v>
      </c>
      <c r="F27" s="188">
        <f t="shared" si="2"/>
        <v>58</v>
      </c>
      <c r="G27" s="188">
        <f t="shared" si="3"/>
        <v>0</v>
      </c>
      <c r="H27" s="188">
        <f t="shared" si="4"/>
        <v>0</v>
      </c>
      <c r="I27" s="188">
        <f t="shared" si="5"/>
        <v>0</v>
      </c>
      <c r="J27" s="188">
        <f t="shared" si="6"/>
        <v>0</v>
      </c>
      <c r="K27" s="188">
        <f t="shared" si="7"/>
        <v>0</v>
      </c>
      <c r="L27" s="188">
        <f t="shared" si="8"/>
        <v>112</v>
      </c>
      <c r="M27" s="188">
        <v>112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f t="shared" si="9"/>
        <v>58</v>
      </c>
      <c r="U27" s="188">
        <f t="shared" si="10"/>
        <v>0</v>
      </c>
      <c r="V27" s="188">
        <f t="shared" si="11"/>
        <v>58</v>
      </c>
      <c r="W27" s="188">
        <f t="shared" si="12"/>
        <v>0</v>
      </c>
      <c r="X27" s="188">
        <f t="shared" si="13"/>
        <v>0</v>
      </c>
      <c r="Y27" s="188">
        <f t="shared" si="14"/>
        <v>0</v>
      </c>
      <c r="Z27" s="188">
        <f t="shared" si="15"/>
        <v>0</v>
      </c>
      <c r="AA27" s="188">
        <f t="shared" si="16"/>
        <v>0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58</v>
      </c>
      <c r="AS27" s="188">
        <v>0</v>
      </c>
      <c r="AT27" s="188">
        <v>58</v>
      </c>
      <c r="AU27" s="188">
        <v>0</v>
      </c>
      <c r="AV27" s="188">
        <v>0</v>
      </c>
      <c r="AW27" s="188">
        <v>0</v>
      </c>
      <c r="AX27" s="188">
        <v>0</v>
      </c>
      <c r="AY27" s="188">
        <v>0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0</v>
      </c>
      <c r="BQ27" s="188">
        <v>0</v>
      </c>
      <c r="BR27" s="188">
        <v>0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38</v>
      </c>
      <c r="B28" s="182" t="s">
        <v>55</v>
      </c>
      <c r="C28" s="184" t="s">
        <v>226</v>
      </c>
      <c r="D28" s="188">
        <f t="shared" si="0"/>
        <v>442</v>
      </c>
      <c r="E28" s="188">
        <f t="shared" si="1"/>
        <v>334</v>
      </c>
      <c r="F28" s="188">
        <f t="shared" si="2"/>
        <v>108</v>
      </c>
      <c r="G28" s="188">
        <f t="shared" si="3"/>
        <v>0</v>
      </c>
      <c r="H28" s="188">
        <f t="shared" si="4"/>
        <v>0</v>
      </c>
      <c r="I28" s="188">
        <f t="shared" si="5"/>
        <v>0</v>
      </c>
      <c r="J28" s="188">
        <f t="shared" si="6"/>
        <v>0</v>
      </c>
      <c r="K28" s="188">
        <f t="shared" si="7"/>
        <v>0</v>
      </c>
      <c r="L28" s="188">
        <f t="shared" si="8"/>
        <v>94</v>
      </c>
      <c r="M28" s="188">
        <v>82</v>
      </c>
      <c r="N28" s="188">
        <v>12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9"/>
        <v>90</v>
      </c>
      <c r="U28" s="188">
        <f t="shared" si="10"/>
        <v>0</v>
      </c>
      <c r="V28" s="188">
        <f t="shared" si="11"/>
        <v>90</v>
      </c>
      <c r="W28" s="188">
        <f t="shared" si="12"/>
        <v>0</v>
      </c>
      <c r="X28" s="188">
        <f t="shared" si="13"/>
        <v>0</v>
      </c>
      <c r="Y28" s="188">
        <f t="shared" si="14"/>
        <v>0</v>
      </c>
      <c r="Z28" s="188">
        <f t="shared" si="15"/>
        <v>0</v>
      </c>
      <c r="AA28" s="188">
        <f t="shared" si="16"/>
        <v>0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0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90</v>
      </c>
      <c r="AS28" s="188">
        <v>0</v>
      </c>
      <c r="AT28" s="188">
        <v>90</v>
      </c>
      <c r="AU28" s="188">
        <v>0</v>
      </c>
      <c r="AV28" s="188">
        <v>0</v>
      </c>
      <c r="AW28" s="188">
        <v>0</v>
      </c>
      <c r="AX28" s="188">
        <v>0</v>
      </c>
      <c r="AY28" s="188">
        <v>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258</v>
      </c>
      <c r="BQ28" s="188">
        <v>252</v>
      </c>
      <c r="BR28" s="188">
        <v>6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38</v>
      </c>
      <c r="B29" s="182" t="s">
        <v>56</v>
      </c>
      <c r="C29" s="184" t="s">
        <v>57</v>
      </c>
      <c r="D29" s="188">
        <f t="shared" si="0"/>
        <v>266</v>
      </c>
      <c r="E29" s="188">
        <f t="shared" si="1"/>
        <v>220</v>
      </c>
      <c r="F29" s="188">
        <f t="shared" si="2"/>
        <v>35</v>
      </c>
      <c r="G29" s="188">
        <f t="shared" si="3"/>
        <v>0</v>
      </c>
      <c r="H29" s="188">
        <f t="shared" si="4"/>
        <v>8</v>
      </c>
      <c r="I29" s="188">
        <f t="shared" si="5"/>
        <v>0</v>
      </c>
      <c r="J29" s="188">
        <f t="shared" si="6"/>
        <v>0</v>
      </c>
      <c r="K29" s="188">
        <f t="shared" si="7"/>
        <v>3</v>
      </c>
      <c r="L29" s="188">
        <f t="shared" si="8"/>
        <v>223</v>
      </c>
      <c r="M29" s="188">
        <v>220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3</v>
      </c>
      <c r="T29" s="188">
        <f t="shared" si="9"/>
        <v>43</v>
      </c>
      <c r="U29" s="188">
        <f t="shared" si="10"/>
        <v>0</v>
      </c>
      <c r="V29" s="188">
        <f t="shared" si="11"/>
        <v>35</v>
      </c>
      <c r="W29" s="188">
        <f t="shared" si="12"/>
        <v>0</v>
      </c>
      <c r="X29" s="188">
        <f t="shared" si="13"/>
        <v>8</v>
      </c>
      <c r="Y29" s="188">
        <f t="shared" si="14"/>
        <v>0</v>
      </c>
      <c r="Z29" s="188">
        <f t="shared" si="15"/>
        <v>0</v>
      </c>
      <c r="AA29" s="188">
        <f t="shared" si="16"/>
        <v>0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17</v>
      </c>
      <c r="AK29" s="188">
        <v>0</v>
      </c>
      <c r="AL29" s="188">
        <v>17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26</v>
      </c>
      <c r="AS29" s="188">
        <v>0</v>
      </c>
      <c r="AT29" s="188">
        <v>18</v>
      </c>
      <c r="AU29" s="188">
        <v>0</v>
      </c>
      <c r="AV29" s="188">
        <v>8</v>
      </c>
      <c r="AW29" s="188">
        <v>0</v>
      </c>
      <c r="AX29" s="188">
        <v>0</v>
      </c>
      <c r="AY29" s="188">
        <v>0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0</v>
      </c>
      <c r="BQ29" s="188">
        <v>0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38</v>
      </c>
      <c r="B30" s="182" t="s">
        <v>58</v>
      </c>
      <c r="C30" s="184" t="s">
        <v>59</v>
      </c>
      <c r="D30" s="188">
        <f t="shared" si="0"/>
        <v>202</v>
      </c>
      <c r="E30" s="188">
        <f t="shared" si="1"/>
        <v>159</v>
      </c>
      <c r="F30" s="188">
        <f t="shared" si="2"/>
        <v>32</v>
      </c>
      <c r="G30" s="188">
        <f t="shared" si="3"/>
        <v>6</v>
      </c>
      <c r="H30" s="188">
        <f t="shared" si="4"/>
        <v>4</v>
      </c>
      <c r="I30" s="188">
        <f t="shared" si="5"/>
        <v>0</v>
      </c>
      <c r="J30" s="188">
        <f t="shared" si="6"/>
        <v>0</v>
      </c>
      <c r="K30" s="188">
        <f t="shared" si="7"/>
        <v>1</v>
      </c>
      <c r="L30" s="188">
        <f t="shared" si="8"/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9"/>
        <v>202</v>
      </c>
      <c r="U30" s="188">
        <f t="shared" si="10"/>
        <v>159</v>
      </c>
      <c r="V30" s="188">
        <f t="shared" si="11"/>
        <v>32</v>
      </c>
      <c r="W30" s="188">
        <f t="shared" si="12"/>
        <v>6</v>
      </c>
      <c r="X30" s="188">
        <f t="shared" si="13"/>
        <v>4</v>
      </c>
      <c r="Y30" s="188">
        <f t="shared" si="14"/>
        <v>0</v>
      </c>
      <c r="Z30" s="188">
        <f t="shared" si="15"/>
        <v>0</v>
      </c>
      <c r="AA30" s="188">
        <f t="shared" si="16"/>
        <v>1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9</v>
      </c>
      <c r="AK30" s="188">
        <v>0</v>
      </c>
      <c r="AL30" s="188">
        <v>9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193</v>
      </c>
      <c r="AS30" s="188">
        <v>159</v>
      </c>
      <c r="AT30" s="188">
        <v>23</v>
      </c>
      <c r="AU30" s="188">
        <v>6</v>
      </c>
      <c r="AV30" s="188">
        <v>4</v>
      </c>
      <c r="AW30" s="188">
        <v>0</v>
      </c>
      <c r="AX30" s="188">
        <v>0</v>
      </c>
      <c r="AY30" s="188">
        <v>1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0</v>
      </c>
      <c r="BQ30" s="188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38</v>
      </c>
      <c r="B31" s="182" t="s">
        <v>60</v>
      </c>
      <c r="C31" s="184" t="s">
        <v>61</v>
      </c>
      <c r="D31" s="188">
        <f t="shared" si="0"/>
        <v>170</v>
      </c>
      <c r="E31" s="188">
        <f t="shared" si="1"/>
        <v>70</v>
      </c>
      <c r="F31" s="188">
        <f t="shared" si="2"/>
        <v>86</v>
      </c>
      <c r="G31" s="188">
        <f t="shared" si="3"/>
        <v>0</v>
      </c>
      <c r="H31" s="188">
        <f t="shared" si="4"/>
        <v>14</v>
      </c>
      <c r="I31" s="188">
        <f t="shared" si="5"/>
        <v>0</v>
      </c>
      <c r="J31" s="188">
        <f t="shared" si="6"/>
        <v>0</v>
      </c>
      <c r="K31" s="188">
        <f t="shared" si="7"/>
        <v>0</v>
      </c>
      <c r="L31" s="188">
        <f t="shared" si="8"/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170</v>
      </c>
      <c r="U31" s="188">
        <f t="shared" si="10"/>
        <v>70</v>
      </c>
      <c r="V31" s="188">
        <f t="shared" si="11"/>
        <v>86</v>
      </c>
      <c r="W31" s="188">
        <f t="shared" si="12"/>
        <v>0</v>
      </c>
      <c r="X31" s="188">
        <f t="shared" si="13"/>
        <v>14</v>
      </c>
      <c r="Y31" s="188">
        <f t="shared" si="14"/>
        <v>0</v>
      </c>
      <c r="Z31" s="188">
        <f t="shared" si="15"/>
        <v>0</v>
      </c>
      <c r="AA31" s="188">
        <f t="shared" si="16"/>
        <v>0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170</v>
      </c>
      <c r="AS31" s="188">
        <v>70</v>
      </c>
      <c r="AT31" s="188">
        <v>86</v>
      </c>
      <c r="AU31" s="188">
        <v>0</v>
      </c>
      <c r="AV31" s="188">
        <v>14</v>
      </c>
      <c r="AW31" s="188">
        <v>0</v>
      </c>
      <c r="AX31" s="188">
        <v>0</v>
      </c>
      <c r="AY31" s="188">
        <v>0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0</v>
      </c>
      <c r="BQ31" s="188">
        <v>0</v>
      </c>
      <c r="BR31" s="188">
        <v>0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38</v>
      </c>
      <c r="B32" s="182" t="s">
        <v>28</v>
      </c>
      <c r="C32" s="184" t="s">
        <v>29</v>
      </c>
      <c r="D32" s="188">
        <f t="shared" si="0"/>
        <v>395</v>
      </c>
      <c r="E32" s="188">
        <f t="shared" si="1"/>
        <v>329</v>
      </c>
      <c r="F32" s="188">
        <f t="shared" si="2"/>
        <v>55</v>
      </c>
      <c r="G32" s="188">
        <f t="shared" si="3"/>
        <v>0</v>
      </c>
      <c r="H32" s="188">
        <f t="shared" si="4"/>
        <v>11</v>
      </c>
      <c r="I32" s="188">
        <f t="shared" si="5"/>
        <v>0</v>
      </c>
      <c r="J32" s="188">
        <f t="shared" si="6"/>
        <v>0</v>
      </c>
      <c r="K32" s="188">
        <f t="shared" si="7"/>
        <v>0</v>
      </c>
      <c r="L32" s="188">
        <f t="shared" si="8"/>
        <v>329</v>
      </c>
      <c r="M32" s="188">
        <v>329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9"/>
        <v>66</v>
      </c>
      <c r="U32" s="188">
        <f t="shared" si="10"/>
        <v>0</v>
      </c>
      <c r="V32" s="188">
        <f t="shared" si="11"/>
        <v>55</v>
      </c>
      <c r="W32" s="188">
        <f t="shared" si="12"/>
        <v>0</v>
      </c>
      <c r="X32" s="188">
        <f t="shared" si="13"/>
        <v>11</v>
      </c>
      <c r="Y32" s="188">
        <f t="shared" si="14"/>
        <v>0</v>
      </c>
      <c r="Z32" s="188">
        <f t="shared" si="15"/>
        <v>0</v>
      </c>
      <c r="AA32" s="188">
        <f t="shared" si="16"/>
        <v>0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66</v>
      </c>
      <c r="AS32" s="188">
        <v>0</v>
      </c>
      <c r="AT32" s="188">
        <v>55</v>
      </c>
      <c r="AU32" s="188">
        <v>0</v>
      </c>
      <c r="AV32" s="188">
        <v>11</v>
      </c>
      <c r="AW32" s="188">
        <v>0</v>
      </c>
      <c r="AX32" s="188">
        <v>0</v>
      </c>
      <c r="AY32" s="188">
        <v>0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38</v>
      </c>
      <c r="B33" s="182" t="s">
        <v>30</v>
      </c>
      <c r="C33" s="184" t="s">
        <v>31</v>
      </c>
      <c r="D33" s="188">
        <f t="shared" si="0"/>
        <v>984</v>
      </c>
      <c r="E33" s="188">
        <f t="shared" si="1"/>
        <v>590</v>
      </c>
      <c r="F33" s="188">
        <f t="shared" si="2"/>
        <v>261</v>
      </c>
      <c r="G33" s="188">
        <f t="shared" si="3"/>
        <v>68</v>
      </c>
      <c r="H33" s="188">
        <f t="shared" si="4"/>
        <v>28</v>
      </c>
      <c r="I33" s="188">
        <f t="shared" si="5"/>
        <v>32</v>
      </c>
      <c r="J33" s="188">
        <f t="shared" si="6"/>
        <v>0</v>
      </c>
      <c r="K33" s="188">
        <f t="shared" si="7"/>
        <v>5</v>
      </c>
      <c r="L33" s="188">
        <f t="shared" si="8"/>
        <v>595</v>
      </c>
      <c r="M33" s="188">
        <v>590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5</v>
      </c>
      <c r="T33" s="188">
        <f t="shared" si="9"/>
        <v>389</v>
      </c>
      <c r="U33" s="188">
        <f t="shared" si="10"/>
        <v>0</v>
      </c>
      <c r="V33" s="188">
        <f t="shared" si="11"/>
        <v>261</v>
      </c>
      <c r="W33" s="188">
        <f t="shared" si="12"/>
        <v>68</v>
      </c>
      <c r="X33" s="188">
        <f t="shared" si="13"/>
        <v>28</v>
      </c>
      <c r="Y33" s="188">
        <f t="shared" si="14"/>
        <v>32</v>
      </c>
      <c r="Z33" s="188">
        <f t="shared" si="15"/>
        <v>0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26</v>
      </c>
      <c r="AK33" s="188">
        <v>0</v>
      </c>
      <c r="AL33" s="188">
        <v>26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363</v>
      </c>
      <c r="AS33" s="188">
        <v>0</v>
      </c>
      <c r="AT33" s="188">
        <v>235</v>
      </c>
      <c r="AU33" s="188">
        <v>68</v>
      </c>
      <c r="AV33" s="188">
        <v>28</v>
      </c>
      <c r="AW33" s="188">
        <v>32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0</v>
      </c>
      <c r="BQ33" s="188">
        <v>0</v>
      </c>
      <c r="BR33" s="188">
        <v>0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201" t="s">
        <v>32</v>
      </c>
      <c r="B34" s="202"/>
      <c r="C34" s="202"/>
      <c r="D34" s="188">
        <f aca="true" t="shared" si="23" ref="D34:AI34">SUM(D7:D33)</f>
        <v>96761</v>
      </c>
      <c r="E34" s="188">
        <f t="shared" si="23"/>
        <v>51364</v>
      </c>
      <c r="F34" s="188">
        <f t="shared" si="23"/>
        <v>15451</v>
      </c>
      <c r="G34" s="188">
        <f t="shared" si="23"/>
        <v>8257</v>
      </c>
      <c r="H34" s="188">
        <f t="shared" si="23"/>
        <v>2152</v>
      </c>
      <c r="I34" s="188">
        <f t="shared" si="23"/>
        <v>5923</v>
      </c>
      <c r="J34" s="188">
        <f t="shared" si="23"/>
        <v>633</v>
      </c>
      <c r="K34" s="188">
        <f t="shared" si="23"/>
        <v>12981</v>
      </c>
      <c r="L34" s="188">
        <f t="shared" si="23"/>
        <v>16653</v>
      </c>
      <c r="M34" s="188">
        <f t="shared" si="23"/>
        <v>13892</v>
      </c>
      <c r="N34" s="188">
        <f t="shared" si="23"/>
        <v>474</v>
      </c>
      <c r="O34" s="188">
        <f t="shared" si="23"/>
        <v>1386</v>
      </c>
      <c r="P34" s="188">
        <f t="shared" si="23"/>
        <v>382</v>
      </c>
      <c r="Q34" s="188">
        <f t="shared" si="23"/>
        <v>0</v>
      </c>
      <c r="R34" s="188">
        <f t="shared" si="23"/>
        <v>289</v>
      </c>
      <c r="S34" s="188">
        <f t="shared" si="23"/>
        <v>230</v>
      </c>
      <c r="T34" s="188">
        <f t="shared" si="23"/>
        <v>68095</v>
      </c>
      <c r="U34" s="188">
        <f t="shared" si="23"/>
        <v>25707</v>
      </c>
      <c r="V34" s="188">
        <f t="shared" si="23"/>
        <v>14875</v>
      </c>
      <c r="W34" s="188">
        <f t="shared" si="23"/>
        <v>6867</v>
      </c>
      <c r="X34" s="188">
        <f t="shared" si="23"/>
        <v>1770</v>
      </c>
      <c r="Y34" s="188">
        <f t="shared" si="23"/>
        <v>5921</v>
      </c>
      <c r="Z34" s="188">
        <f t="shared" si="23"/>
        <v>207</v>
      </c>
      <c r="AA34" s="188">
        <f t="shared" si="23"/>
        <v>12748</v>
      </c>
      <c r="AB34" s="188">
        <f t="shared" si="23"/>
        <v>8646</v>
      </c>
      <c r="AC34" s="188">
        <f t="shared" si="23"/>
        <v>582</v>
      </c>
      <c r="AD34" s="188">
        <f t="shared" si="23"/>
        <v>226</v>
      </c>
      <c r="AE34" s="188">
        <f t="shared" si="23"/>
        <v>0</v>
      </c>
      <c r="AF34" s="188">
        <f t="shared" si="23"/>
        <v>0</v>
      </c>
      <c r="AG34" s="188">
        <f t="shared" si="23"/>
        <v>0</v>
      </c>
      <c r="AH34" s="188">
        <f t="shared" si="23"/>
        <v>0</v>
      </c>
      <c r="AI34" s="188">
        <f t="shared" si="23"/>
        <v>7838</v>
      </c>
      <c r="AJ34" s="188">
        <f aca="true" t="shared" si="24" ref="AJ34:BO34">SUM(AJ7:AJ33)</f>
        <v>8303</v>
      </c>
      <c r="AK34" s="188">
        <f t="shared" si="24"/>
        <v>37</v>
      </c>
      <c r="AL34" s="188">
        <f t="shared" si="24"/>
        <v>7985</v>
      </c>
      <c r="AM34" s="188">
        <f t="shared" si="24"/>
        <v>27</v>
      </c>
      <c r="AN34" s="188">
        <f t="shared" si="24"/>
        <v>2</v>
      </c>
      <c r="AO34" s="188">
        <f t="shared" si="24"/>
        <v>5</v>
      </c>
      <c r="AP34" s="188">
        <f t="shared" si="24"/>
        <v>2</v>
      </c>
      <c r="AQ34" s="188">
        <f t="shared" si="24"/>
        <v>245</v>
      </c>
      <c r="AR34" s="188">
        <f t="shared" si="24"/>
        <v>47319</v>
      </c>
      <c r="AS34" s="188">
        <f t="shared" si="24"/>
        <v>25088</v>
      </c>
      <c r="AT34" s="188">
        <f t="shared" si="24"/>
        <v>6664</v>
      </c>
      <c r="AU34" s="188">
        <f t="shared" si="24"/>
        <v>6840</v>
      </c>
      <c r="AV34" s="188">
        <f t="shared" si="24"/>
        <v>1768</v>
      </c>
      <c r="AW34" s="188">
        <f t="shared" si="24"/>
        <v>5916</v>
      </c>
      <c r="AX34" s="188">
        <f t="shared" si="24"/>
        <v>205</v>
      </c>
      <c r="AY34" s="188">
        <f t="shared" si="24"/>
        <v>838</v>
      </c>
      <c r="AZ34" s="188">
        <f t="shared" si="24"/>
        <v>361</v>
      </c>
      <c r="BA34" s="188">
        <f t="shared" si="24"/>
        <v>0</v>
      </c>
      <c r="BB34" s="188">
        <f t="shared" si="24"/>
        <v>0</v>
      </c>
      <c r="BC34" s="188">
        <f t="shared" si="24"/>
        <v>0</v>
      </c>
      <c r="BD34" s="188">
        <f t="shared" si="24"/>
        <v>0</v>
      </c>
      <c r="BE34" s="188">
        <f t="shared" si="24"/>
        <v>0</v>
      </c>
      <c r="BF34" s="188">
        <f t="shared" si="24"/>
        <v>0</v>
      </c>
      <c r="BG34" s="188">
        <f t="shared" si="24"/>
        <v>361</v>
      </c>
      <c r="BH34" s="188">
        <f t="shared" si="24"/>
        <v>3466</v>
      </c>
      <c r="BI34" s="188">
        <f t="shared" si="24"/>
        <v>0</v>
      </c>
      <c r="BJ34" s="188">
        <f t="shared" si="24"/>
        <v>0</v>
      </c>
      <c r="BK34" s="188">
        <f t="shared" si="24"/>
        <v>0</v>
      </c>
      <c r="BL34" s="188">
        <f t="shared" si="24"/>
        <v>0</v>
      </c>
      <c r="BM34" s="188">
        <f t="shared" si="24"/>
        <v>0</v>
      </c>
      <c r="BN34" s="188">
        <f t="shared" si="24"/>
        <v>0</v>
      </c>
      <c r="BO34" s="188">
        <f t="shared" si="24"/>
        <v>3466</v>
      </c>
      <c r="BP34" s="188">
        <f aca="true" t="shared" si="25" ref="BP34:BW34">SUM(BP7:BP33)</f>
        <v>12013</v>
      </c>
      <c r="BQ34" s="188">
        <f t="shared" si="25"/>
        <v>11765</v>
      </c>
      <c r="BR34" s="188">
        <f t="shared" si="25"/>
        <v>102</v>
      </c>
      <c r="BS34" s="188">
        <f t="shared" si="25"/>
        <v>4</v>
      </c>
      <c r="BT34" s="188">
        <f t="shared" si="25"/>
        <v>0</v>
      </c>
      <c r="BU34" s="188">
        <f t="shared" si="25"/>
        <v>2</v>
      </c>
      <c r="BV34" s="188">
        <f t="shared" si="25"/>
        <v>137</v>
      </c>
      <c r="BW34" s="188">
        <f t="shared" si="25"/>
        <v>3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34:C3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173</v>
      </c>
      <c r="B1" s="254"/>
      <c r="C1" s="183" t="s">
        <v>103</v>
      </c>
    </row>
    <row r="2" spans="6:13" s="47" customFormat="1" ht="15" customHeight="1">
      <c r="F2" s="279" t="s">
        <v>104</v>
      </c>
      <c r="G2" s="280"/>
      <c r="H2" s="280"/>
      <c r="I2" s="280"/>
      <c r="J2" s="277" t="s">
        <v>105</v>
      </c>
      <c r="K2" s="274" t="s">
        <v>106</v>
      </c>
      <c r="L2" s="275"/>
      <c r="M2" s="276"/>
    </row>
    <row r="3" spans="1:13" s="47" customFormat="1" ht="15" customHeight="1" thickBot="1">
      <c r="A3" s="260" t="s">
        <v>107</v>
      </c>
      <c r="B3" s="261"/>
      <c r="C3" s="258"/>
      <c r="D3" s="49">
        <f>SUMIF('ごみ処理概要'!$A$7:$C$34,'ごみ集計結果'!$A$1,'ごみ処理概要'!$E$7:$E$34)</f>
        <v>1494722</v>
      </c>
      <c r="F3" s="281"/>
      <c r="G3" s="282"/>
      <c r="H3" s="282"/>
      <c r="I3" s="282"/>
      <c r="J3" s="278"/>
      <c r="K3" s="50" t="s">
        <v>108</v>
      </c>
      <c r="L3" s="51" t="s">
        <v>109</v>
      </c>
      <c r="M3" s="52" t="s">
        <v>110</v>
      </c>
    </row>
    <row r="4" spans="1:13" s="47" customFormat="1" ht="15" customHeight="1" thickBot="1">
      <c r="A4" s="260" t="s">
        <v>111</v>
      </c>
      <c r="B4" s="261"/>
      <c r="C4" s="258"/>
      <c r="D4" s="49">
        <f>D5-D3</f>
        <v>3693</v>
      </c>
      <c r="F4" s="271" t="s">
        <v>112</v>
      </c>
      <c r="G4" s="268" t="s">
        <v>115</v>
      </c>
      <c r="H4" s="53" t="s">
        <v>113</v>
      </c>
      <c r="J4" s="162">
        <f>SUMIF('ごみ処理量内訳'!$A$7:$C$34,'ごみ集計結果'!$A$1,'ごみ処理量内訳'!$E$7:$E$34)</f>
        <v>440686</v>
      </c>
      <c r="K4" s="54" t="s">
        <v>217</v>
      </c>
      <c r="L4" s="55" t="s">
        <v>217</v>
      </c>
      <c r="M4" s="56" t="s">
        <v>217</v>
      </c>
    </row>
    <row r="5" spans="1:13" s="47" customFormat="1" ht="15" customHeight="1">
      <c r="A5" s="262" t="s">
        <v>114</v>
      </c>
      <c r="B5" s="263"/>
      <c r="C5" s="264"/>
      <c r="D5" s="49">
        <f>SUMIF('ごみ処理概要'!$A$7:$C$34,'ごみ集計結果'!$A$1,'ごみ処理概要'!$D$7:$D$34)</f>
        <v>1498415</v>
      </c>
      <c r="F5" s="272"/>
      <c r="G5" s="269"/>
      <c r="H5" s="283" t="s">
        <v>116</v>
      </c>
      <c r="I5" s="57" t="s">
        <v>117</v>
      </c>
      <c r="J5" s="58">
        <f>SUMIF('ごみ処理量内訳'!$A$7:$C$34,'ごみ集計結果'!$A$1,'ごみ処理量内訳'!$W$7:$W$34)</f>
        <v>17299</v>
      </c>
      <c r="K5" s="59" t="s">
        <v>218</v>
      </c>
      <c r="L5" s="60" t="s">
        <v>218</v>
      </c>
      <c r="M5" s="61" t="s">
        <v>218</v>
      </c>
    </row>
    <row r="6" spans="4:13" s="47" customFormat="1" ht="15" customHeight="1">
      <c r="D6" s="62"/>
      <c r="F6" s="272"/>
      <c r="G6" s="269"/>
      <c r="H6" s="284"/>
      <c r="I6" s="63" t="s">
        <v>118</v>
      </c>
      <c r="J6" s="64">
        <f>SUMIF('ごみ処理量内訳'!$A$7:$C$34,'ごみ集計結果'!$A$1,'ごみ処理量内訳'!$X$7:$X$34)</f>
        <v>6954</v>
      </c>
      <c r="K6" s="48" t="s">
        <v>240</v>
      </c>
      <c r="L6" s="65" t="s">
        <v>240</v>
      </c>
      <c r="M6" s="66" t="s">
        <v>240</v>
      </c>
    </row>
    <row r="7" spans="1:13" s="47" customFormat="1" ht="15" customHeight="1">
      <c r="A7" s="255" t="s">
        <v>119</v>
      </c>
      <c r="B7" s="265" t="s">
        <v>271</v>
      </c>
      <c r="C7" s="67" t="s">
        <v>120</v>
      </c>
      <c r="D7" s="49">
        <f>SUMIF('ごみ搬入量内訳'!$A$7:$C$34,'ごみ集計結果'!$A$1,'ごみ搬入量内訳'!$I$7:$I$34)</f>
        <v>10</v>
      </c>
      <c r="F7" s="272"/>
      <c r="G7" s="269"/>
      <c r="H7" s="284"/>
      <c r="I7" s="63" t="s">
        <v>121</v>
      </c>
      <c r="J7" s="64">
        <f>SUMIF('ごみ処理量内訳'!$A$7:$C$34,'ごみ集計結果'!$A$1,'ごみ処理量内訳'!$Y$7:$Y$34)</f>
        <v>2</v>
      </c>
      <c r="K7" s="48" t="s">
        <v>219</v>
      </c>
      <c r="L7" s="65" t="s">
        <v>219</v>
      </c>
      <c r="M7" s="66" t="s">
        <v>219</v>
      </c>
    </row>
    <row r="8" spans="1:13" s="47" customFormat="1" ht="15" customHeight="1">
      <c r="A8" s="256"/>
      <c r="B8" s="266"/>
      <c r="C8" s="67" t="s">
        <v>122</v>
      </c>
      <c r="D8" s="49">
        <f>SUMIF('ごみ搬入量内訳'!$A$7:$C$34,'ごみ集計結果'!$A$1,'ごみ搬入量内訳'!$M$7:$M$34)</f>
        <v>358936</v>
      </c>
      <c r="F8" s="272"/>
      <c r="G8" s="269"/>
      <c r="H8" s="284"/>
      <c r="I8" s="63" t="s">
        <v>123</v>
      </c>
      <c r="J8" s="64">
        <f>SUMIF('ごみ処理量内訳'!$A$7:$C$34,'ごみ集計結果'!$A$1,'ごみ処理量内訳'!$Z$7:$Z$34)</f>
        <v>238</v>
      </c>
      <c r="K8" s="48" t="s">
        <v>220</v>
      </c>
      <c r="L8" s="65" t="s">
        <v>220</v>
      </c>
      <c r="M8" s="66" t="s">
        <v>220</v>
      </c>
    </row>
    <row r="9" spans="1:13" s="47" customFormat="1" ht="15" customHeight="1" thickBot="1">
      <c r="A9" s="256"/>
      <c r="B9" s="266"/>
      <c r="C9" s="67" t="s">
        <v>124</v>
      </c>
      <c r="D9" s="49">
        <f>SUMIF('ごみ搬入量内訳'!$A$7:$C$34,'ごみ集計結果'!$A$1,'ごみ搬入量内訳'!$Q$7:$Q$34)</f>
        <v>28661</v>
      </c>
      <c r="F9" s="272"/>
      <c r="G9" s="269"/>
      <c r="H9" s="285"/>
      <c r="I9" s="68" t="s">
        <v>125</v>
      </c>
      <c r="J9" s="69">
        <f>SUMIF('ごみ処理量内訳'!$A$7:$C$34,'ごみ集計結果'!$A$1,'ごみ処理量内訳'!$AA$7:$AA$34)</f>
        <v>3262</v>
      </c>
      <c r="K9" s="70" t="s">
        <v>221</v>
      </c>
      <c r="L9" s="51" t="s">
        <v>221</v>
      </c>
      <c r="M9" s="52" t="s">
        <v>221</v>
      </c>
    </row>
    <row r="10" spans="1:13" s="47" customFormat="1" ht="15" customHeight="1" thickBot="1">
      <c r="A10" s="256"/>
      <c r="B10" s="266"/>
      <c r="C10" s="67" t="s">
        <v>126</v>
      </c>
      <c r="D10" s="49">
        <f>SUMIF('ごみ搬入量内訳'!$A$7:$C$34,'ごみ集計結果'!$A$1,'ごみ搬入量内訳'!$U$7:$U$34)</f>
        <v>66548</v>
      </c>
      <c r="F10" s="272"/>
      <c r="G10" s="270"/>
      <c r="H10" s="71" t="s">
        <v>127</v>
      </c>
      <c r="I10" s="72"/>
      <c r="J10" s="163">
        <f>SUM(J4:J9)</f>
        <v>468441</v>
      </c>
      <c r="K10" s="73" t="s">
        <v>240</v>
      </c>
      <c r="L10" s="164">
        <f>SUMIF('ごみ処理量内訳'!$A$7:$C$34,'ごみ集計結果'!$A$1,'ごみ処理量内訳'!$AD$7:$AD$34)</f>
        <v>44397</v>
      </c>
      <c r="M10" s="165">
        <f>SUMIF('資源化量内訳'!$A$7:$C$34,'ごみ集計結果'!$A$1,'資源化量内訳'!$AB$7:$AB$34)</f>
        <v>8646</v>
      </c>
    </row>
    <row r="11" spans="1:13" s="47" customFormat="1" ht="15" customHeight="1">
      <c r="A11" s="256"/>
      <c r="B11" s="266"/>
      <c r="C11" s="67" t="s">
        <v>128</v>
      </c>
      <c r="D11" s="49">
        <f>SUMIF('ごみ搬入量内訳'!$A$7:$C$34,'ごみ集計結果'!$A$1,'ごみ搬入量内訳'!$Y$7:$Y$34)</f>
        <v>5289</v>
      </c>
      <c r="F11" s="272"/>
      <c r="G11" s="286" t="s">
        <v>129</v>
      </c>
      <c r="H11" s="151" t="s">
        <v>117</v>
      </c>
      <c r="I11" s="148"/>
      <c r="J11" s="74">
        <f>SUMIF('ごみ処理量内訳'!$A$7:$C$34,'ごみ集計結果'!$A$1,'ごみ処理量内訳'!$G$7:$G$34)</f>
        <v>36988</v>
      </c>
      <c r="K11" s="58">
        <f>SUMIF('ごみ処理量内訳'!$A$7:$C$34,'ごみ集計結果'!$A$1,'ごみ処理量内訳'!$W$7:$W$34)</f>
        <v>17299</v>
      </c>
      <c r="L11" s="75">
        <f>SUMIF('ごみ処理量内訳'!$A$7:$C$34,'ごみ集計結果'!$A$1,'ごみ処理量内訳'!$AF$7:$AF$34)</f>
        <v>11386</v>
      </c>
      <c r="M11" s="76">
        <f>SUMIF('資源化量内訳'!$A$7:$C$34,'ごみ集計結果'!$A$1,'資源化量内訳'!$AJ$7:$AJ$34)</f>
        <v>8303</v>
      </c>
    </row>
    <row r="12" spans="1:13" s="47" customFormat="1" ht="15" customHeight="1">
      <c r="A12" s="256"/>
      <c r="B12" s="266"/>
      <c r="C12" s="67" t="s">
        <v>130</v>
      </c>
      <c r="D12" s="49">
        <f>SUMIF('ごみ搬入量内訳'!$A$7:$C$34,'ごみ集計結果'!$A$1,'ごみ搬入量内訳'!$AC$7:$AC$34)</f>
        <v>12323</v>
      </c>
      <c r="F12" s="272"/>
      <c r="G12" s="287"/>
      <c r="H12" s="149" t="s">
        <v>118</v>
      </c>
      <c r="I12" s="149"/>
      <c r="J12" s="64">
        <f>SUMIF('ごみ処理量内訳'!$A$7:$C$34,'ごみ集計結果'!$A$1,'ごみ処理量内訳'!$H$7:$H$34)</f>
        <v>61211</v>
      </c>
      <c r="K12" s="64">
        <f>SUMIF('ごみ処理量内訳'!$A$7:$C$34,'ごみ集計結果'!$A$1,'ごみ処理量内訳'!$X$7:$X$34)</f>
        <v>6954</v>
      </c>
      <c r="L12" s="49">
        <f>SUMIF('ごみ処理量内訳'!$A$7:$C$34,'ごみ集計結果'!$A$1,'ごみ処理量内訳'!$AG$7:$AG$34)</f>
        <v>6938</v>
      </c>
      <c r="M12" s="77">
        <f>SUMIF('資源化量内訳'!$A$7:$C$34,'ごみ集計結果'!$A$1,'資源化量内訳'!$AR$7:$AR$34)</f>
        <v>47319</v>
      </c>
    </row>
    <row r="13" spans="1:13" s="47" customFormat="1" ht="15" customHeight="1">
      <c r="A13" s="256"/>
      <c r="B13" s="267"/>
      <c r="C13" s="78" t="s">
        <v>127</v>
      </c>
      <c r="D13" s="49">
        <f>SUM(D7:D12)</f>
        <v>471767</v>
      </c>
      <c r="F13" s="272"/>
      <c r="G13" s="287"/>
      <c r="H13" s="149" t="s">
        <v>121</v>
      </c>
      <c r="I13" s="149"/>
      <c r="J13" s="64">
        <f>SUMIF('ごみ処理量内訳'!$A$7:$C$34,'ごみ集計結果'!$A$1,'ごみ処理量内訳'!$I$7:$I$34)</f>
        <v>363</v>
      </c>
      <c r="K13" s="64">
        <f>SUMIF('ごみ処理量内訳'!$A$7:$C$34,'ごみ集計結果'!$A$1,'ごみ処理量内訳'!$Y$7:$Y$34)</f>
        <v>2</v>
      </c>
      <c r="L13" s="49">
        <f>SUMIF('ごみ処理量内訳'!$A$7:$C$34,'ごみ集計結果'!$A$1,'ごみ処理量内訳'!$AH$7:$AH$34)</f>
        <v>0</v>
      </c>
      <c r="M13" s="77">
        <f>SUMIF('資源化量内訳'!$A$7:$C$34,'ごみ集計結果'!$A$1,'資源化量内訳'!$AZ$7:$AZ$34)</f>
        <v>361</v>
      </c>
    </row>
    <row r="14" spans="1:13" s="47" customFormat="1" ht="15" customHeight="1">
      <c r="A14" s="256"/>
      <c r="B14" s="259" t="s">
        <v>131</v>
      </c>
      <c r="C14" s="259"/>
      <c r="D14" s="49">
        <f>SUMIF('ごみ搬入量内訳'!$A$7:$C$34,'ごみ集計結果'!$A$1,'ごみ搬入量内訳'!$AG$7:$AG$34)</f>
        <v>136452</v>
      </c>
      <c r="F14" s="272"/>
      <c r="G14" s="287"/>
      <c r="H14" s="149" t="s">
        <v>123</v>
      </c>
      <c r="I14" s="149"/>
      <c r="J14" s="64">
        <f>SUMIF('ごみ処理量内訳'!$A$7:$C$34,'ごみ集計結果'!$A$1,'ごみ処理量内訳'!$J$7:$J$34)</f>
        <v>7189</v>
      </c>
      <c r="K14" s="64">
        <f>SUMIF('ごみ処理量内訳'!$A$7:$C$34,'ごみ集計結果'!$A$1,'ごみ処理量内訳'!$Z$7:$Z$34)</f>
        <v>238</v>
      </c>
      <c r="L14" s="49">
        <f>SUMIF('ごみ処理量内訳'!$A$7:$C$34,'ごみ集計結果'!$A$1,'ごみ処理量内訳'!$AI$7:$AI$34)</f>
        <v>820</v>
      </c>
      <c r="M14" s="77">
        <f>SUMIF('資源化量内訳'!$A$7:$C$34,'ごみ集計結果'!$A$1,'資源化量内訳'!$BH$7:$BH$34)</f>
        <v>3466</v>
      </c>
    </row>
    <row r="15" spans="1:13" s="47" customFormat="1" ht="15" customHeight="1" thickBot="1">
      <c r="A15" s="256"/>
      <c r="B15" s="259" t="s">
        <v>132</v>
      </c>
      <c r="C15" s="259"/>
      <c r="D15" s="49">
        <f>SUMIF('ごみ搬入量内訳'!$A$7:$C$34,'ごみ集計結果'!$A$1,'ごみ搬入量内訳'!$AH$7:$AH$34)</f>
        <v>2092</v>
      </c>
      <c r="F15" s="272"/>
      <c r="G15" s="287"/>
      <c r="H15" s="150" t="s">
        <v>125</v>
      </c>
      <c r="I15" s="150"/>
      <c r="J15" s="69">
        <f>SUMIF('ごみ処理量内訳'!$A$7:$C$34,'ごみ集計結果'!$A$1,'ごみ処理量内訳'!$K$7:$K$34)</f>
        <v>5840</v>
      </c>
      <c r="K15" s="69">
        <f>SUMIF('ごみ処理量内訳'!$A$7:$C$34,'ごみ集計結果'!$A$1,'ごみ処理量内訳'!$AA$7:$AA$34)</f>
        <v>3262</v>
      </c>
      <c r="L15" s="79">
        <f>SUMIF('ごみ処理量内訳'!$A$7:$C$34,'ごみ集計結果'!$A$1,'ごみ処理量内訳'!$AJ$7:$AJ$34)</f>
        <v>2578</v>
      </c>
      <c r="M15" s="52" t="s">
        <v>221</v>
      </c>
    </row>
    <row r="16" spans="1:13" s="47" customFormat="1" ht="15" customHeight="1" thickBot="1">
      <c r="A16" s="257"/>
      <c r="B16" s="258" t="s">
        <v>158</v>
      </c>
      <c r="C16" s="259"/>
      <c r="D16" s="49">
        <f>SUM(D13:D15)</f>
        <v>610311</v>
      </c>
      <c r="F16" s="272"/>
      <c r="G16" s="270"/>
      <c r="H16" s="81" t="s">
        <v>127</v>
      </c>
      <c r="I16" s="80"/>
      <c r="J16" s="166">
        <f>SUM(J11:J15)</f>
        <v>111591</v>
      </c>
      <c r="K16" s="167">
        <f>SUM(K11:K15)</f>
        <v>27755</v>
      </c>
      <c r="L16" s="168">
        <f>SUM(L11:L15)</f>
        <v>21722</v>
      </c>
      <c r="M16" s="169">
        <f>SUM(M11:M15)</f>
        <v>59449</v>
      </c>
    </row>
    <row r="17" spans="4:13" s="47" customFormat="1" ht="15" customHeight="1" thickBot="1">
      <c r="D17" s="62"/>
      <c r="F17" s="273"/>
      <c r="G17" s="288" t="s">
        <v>279</v>
      </c>
      <c r="H17" s="289"/>
      <c r="I17" s="289"/>
      <c r="J17" s="162">
        <f>J4+J16</f>
        <v>552277</v>
      </c>
      <c r="K17" s="170">
        <f>K16</f>
        <v>27755</v>
      </c>
      <c r="L17" s="171">
        <f>L10+L16</f>
        <v>66119</v>
      </c>
      <c r="M17" s="172">
        <f>M10+M16</f>
        <v>68095</v>
      </c>
    </row>
    <row r="18" spans="1:13" s="47" customFormat="1" ht="15" customHeight="1">
      <c r="A18" s="259" t="s">
        <v>133</v>
      </c>
      <c r="B18" s="259"/>
      <c r="C18" s="259"/>
      <c r="D18" s="49">
        <f>SUMIF('ごみ搬入量内訳'!$A$7:$C$34,'ごみ集計結果'!$A$1,'ごみ搬入量内訳'!$E$7:$E$34)</f>
        <v>443137</v>
      </c>
      <c r="F18" s="251" t="s">
        <v>134</v>
      </c>
      <c r="G18" s="252"/>
      <c r="H18" s="252"/>
      <c r="I18" s="253"/>
      <c r="J18" s="74">
        <f>SUMIF('資源化量内訳'!$A$7:$C$34,'ごみ集計結果'!$A$1,'資源化量内訳'!$L$7:$L$34)</f>
        <v>16653</v>
      </c>
      <c r="K18" s="82" t="s">
        <v>217</v>
      </c>
      <c r="L18" s="83" t="s">
        <v>217</v>
      </c>
      <c r="M18" s="76">
        <f>J18</f>
        <v>16653</v>
      </c>
    </row>
    <row r="19" spans="1:13" s="47" customFormat="1" ht="15" customHeight="1" thickBot="1">
      <c r="A19" s="290" t="s">
        <v>135</v>
      </c>
      <c r="B19" s="259"/>
      <c r="C19" s="259"/>
      <c r="D19" s="49">
        <f>SUMIF('ごみ搬入量内訳'!$A$7:$C$34,'ごみ集計結果'!$A$1,'ごみ搬入量内訳'!$F$7:$F$34)</f>
        <v>165082</v>
      </c>
      <c r="F19" s="248" t="s">
        <v>136</v>
      </c>
      <c r="G19" s="249"/>
      <c r="H19" s="249"/>
      <c r="I19" s="250"/>
      <c r="J19" s="173">
        <f>SUMIF('ごみ処理量内訳'!$A$7:$C$34,'ごみ集計結果'!$A$1,'ごみ処理量内訳'!$AC$7:$AC$34)</f>
        <v>39289</v>
      </c>
      <c r="K19" s="84" t="s">
        <v>217</v>
      </c>
      <c r="L19" s="85">
        <f>J19</f>
        <v>39289</v>
      </c>
      <c r="M19" s="86" t="s">
        <v>217</v>
      </c>
    </row>
    <row r="20" spans="1:13" s="47" customFormat="1" ht="15" customHeight="1" thickBot="1">
      <c r="A20" s="290" t="s">
        <v>137</v>
      </c>
      <c r="B20" s="259"/>
      <c r="C20" s="259"/>
      <c r="D20" s="49">
        <f>D15</f>
        <v>2092</v>
      </c>
      <c r="F20" s="245" t="s">
        <v>158</v>
      </c>
      <c r="G20" s="246"/>
      <c r="H20" s="246"/>
      <c r="I20" s="247"/>
      <c r="J20" s="174">
        <f>J4+J11+J12+J13+J14+J15+J18+J19</f>
        <v>608219</v>
      </c>
      <c r="K20" s="175">
        <f>SUM(K17:K19)</f>
        <v>27755</v>
      </c>
      <c r="L20" s="176">
        <f>SUM(L17:L19)</f>
        <v>105408</v>
      </c>
      <c r="M20" s="177">
        <f>SUM(M17:M19)</f>
        <v>84748</v>
      </c>
    </row>
    <row r="21" spans="1:9" s="47" customFormat="1" ht="15" customHeight="1">
      <c r="A21" s="290" t="s">
        <v>142</v>
      </c>
      <c r="B21" s="259"/>
      <c r="C21" s="259"/>
      <c r="D21" s="49">
        <f>SUM(D18:D20)</f>
        <v>610311</v>
      </c>
      <c r="F21" s="181" t="s">
        <v>272</v>
      </c>
      <c r="G21" s="180"/>
      <c r="H21" s="180"/>
      <c r="I21" s="180"/>
    </row>
    <row r="22" spans="11:13" s="47" customFormat="1" ht="15" customHeight="1">
      <c r="K22" s="87"/>
      <c r="L22" s="88" t="s">
        <v>138</v>
      </c>
      <c r="M22" s="89" t="s">
        <v>139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収集ごみ（混合ごみ＋可燃ごみ＋不燃ごみ＋資源ごみ＋粗大ごみ＋その他）＝471,767t/年</v>
      </c>
      <c r="K23" s="89" t="s">
        <v>140</v>
      </c>
      <c r="L23" s="92">
        <f>SUMIF('資源化量内訳'!$A$7:$C$34,'ごみ集計結果'!$A$1,'資源化量内訳'!$M$7:M$34)+SUMIF('資源化量内訳'!$A$7:$C$34,'ごみ集計結果'!$A$1,'資源化量内訳'!$U$7:U$34)</f>
        <v>39599</v>
      </c>
      <c r="M23" s="49">
        <f>SUMIF('資源化量内訳'!$A$7:$C$34,'ごみ集計結果'!$A$1,'資源化量内訳'!BQ$7:BQ$34)</f>
        <v>11765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計画収集量（収集ごみ＋直接搬入ごみ）＝608,219t/年</v>
      </c>
      <c r="K24" s="89" t="s">
        <v>141</v>
      </c>
      <c r="L24" s="92">
        <f>SUMIF('資源化量内訳'!$A$7:$C$34,'ごみ集計結果'!$A$1,'資源化量内訳'!$N$7:N$34)+SUMIF('資源化量内訳'!$A$7:$C$34,'ごみ集計結果'!$A$1,'資源化量内訳'!V$7:V$34)</f>
        <v>15349</v>
      </c>
      <c r="M24" s="49">
        <f>SUMIF('資源化量内訳'!$A$7:$C$34,'ごみ集計結果'!$A$1,'資源化量内訳'!BR$7:BR$34)</f>
        <v>102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ごみ総排出量（計画収集量＋自家処理量）＝610,311t/年</v>
      </c>
      <c r="K25" s="89" t="s">
        <v>222</v>
      </c>
      <c r="L25" s="92">
        <f>SUMIF('資源化量内訳'!$A$7:$C$34,'ごみ集計結果'!$A$1,'資源化量内訳'!O$7:O$34)+SUMIF('資源化量内訳'!$A$7:$C$34,'ごみ集計結果'!$A$1,'資源化量内訳'!W$7:W$34)</f>
        <v>8253</v>
      </c>
      <c r="M25" s="49">
        <f>SUMIF('資源化量内訳'!$A$7:$C$34,'ごみ集計結果'!$A$1,'資源化量内訳'!BS$7:BS$34)</f>
        <v>4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ごみ処理量（直接最終処分量＋直接焼却量＋焼却以外の中間処理量＋直接資源化量）＝608,219t/年</v>
      </c>
      <c r="K26" s="89" t="s">
        <v>223</v>
      </c>
      <c r="L26" s="92">
        <f>SUMIF('資源化量内訳'!$A$7:$C$34,'ごみ集計結果'!$A$1,'資源化量内訳'!P$7:P$34)+SUMIF('資源化量内訳'!$A$7:$C$34,'ごみ集計結果'!$A$1,'資源化量内訳'!X$7:X$34)</f>
        <v>2152</v>
      </c>
      <c r="M26" s="49">
        <f>SUMIF('資源化量内訳'!$A$7:$C$34,'ごみ集計結果'!$A$1,'資源化量内訳'!BT$7:BT$34)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１人１日あたりごみ排出量（ごみ総排出量/総人口）＝1,116g/人日</v>
      </c>
      <c r="K27" s="89" t="s">
        <v>224</v>
      </c>
      <c r="L27" s="92">
        <f>SUMIF('資源化量内訳'!$A$7:$C$34,'ごみ集計結果'!$A$1,'資源化量内訳'!Q$7:Q$34)+SUMIF('資源化量内訳'!$A$7:$C$34,'ごみ集計結果'!$A$1,'資源化量内訳'!Y$7:Y$34)</f>
        <v>5921</v>
      </c>
      <c r="M27" s="49">
        <f>SUMIF('資源化量内訳'!$A$7:$C$34,'ごみ集計結果'!$A$1,'資源化量内訳'!BU$7:BU$34)</f>
        <v>2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リサイクル率（[資源化量合計＋集団回収量]/[ごみ処理量＋集団回収量]）＝15.6％</v>
      </c>
      <c r="K28" s="89" t="s">
        <v>68</v>
      </c>
      <c r="L28" s="92">
        <f>SUMIF('資源化量内訳'!$A$7:$C$34,'ごみ集計結果'!$A$1,'資源化量内訳'!R$7:R$34)+SUMIF('資源化量内訳'!$A$7:$C$34,'ごみ集計結果'!$A$1,'資源化量内訳'!Z$7:Z$34)</f>
        <v>496</v>
      </c>
      <c r="M28" s="49">
        <f>SUMIF('資源化量内訳'!$A$7:$C$34,'ごみ集計結果'!$A$1,'資源化量内訳'!BV$7:BV$34)</f>
        <v>137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中間処理による減量化量（施設処理量-施設処理後資源化量-施設処理後残渣処分量）＝418,063t/年</v>
      </c>
      <c r="K29" s="89" t="s">
        <v>128</v>
      </c>
      <c r="L29" s="92">
        <f>SUMIF('資源化量内訳'!$A$7:$C$34,'ごみ集計結果'!$A$1,'資源化量内訳'!S$7:S$34)+SUMIF('資源化量内訳'!$A$7:$C$34,'ごみ集計結果'!$A$1,'資源化量内訳'!AA$7:AA$34)</f>
        <v>12978</v>
      </c>
      <c r="M29" s="49">
        <f>SUMIF('資源化量内訳'!$A$7:$C$34,'ごみ集計結果'!$A$1,'資源化量内訳'!BW$7:BW$34)</f>
        <v>3</v>
      </c>
    </row>
    <row r="30" spans="11:13" ht="15" customHeight="1">
      <c r="K30" s="89" t="s">
        <v>158</v>
      </c>
      <c r="L30" s="178">
        <f>SUM(L23:L29)</f>
        <v>84748</v>
      </c>
      <c r="M30" s="179">
        <f>SUM(M23:M29)</f>
        <v>12013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愛媛県のごみ処理フローシート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174</v>
      </c>
      <c r="B2" s="295"/>
      <c r="C2" s="295"/>
      <c r="D2" s="295"/>
      <c r="E2" s="101"/>
      <c r="F2" s="102" t="s">
        <v>241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242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78</v>
      </c>
      <c r="G3" s="112">
        <f>'ごみ集計結果'!J19</f>
        <v>39289</v>
      </c>
      <c r="H3" s="101"/>
      <c r="I3" s="104"/>
      <c r="J3" s="105"/>
      <c r="K3" s="101"/>
      <c r="L3" s="101"/>
      <c r="M3" s="105"/>
      <c r="N3" s="105"/>
      <c r="O3" s="101"/>
      <c r="P3" s="111" t="s">
        <v>88</v>
      </c>
      <c r="Q3" s="112">
        <f>G3+N5+Q9</f>
        <v>105408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243</v>
      </c>
      <c r="G5" s="107"/>
      <c r="H5" s="101"/>
      <c r="I5" s="115" t="s">
        <v>244</v>
      </c>
      <c r="J5" s="107"/>
      <c r="K5" s="101"/>
      <c r="L5" s="116" t="s">
        <v>245</v>
      </c>
      <c r="M5" s="153" t="s">
        <v>90</v>
      </c>
      <c r="N5" s="117">
        <f>'ごみ集計結果'!L10</f>
        <v>44397</v>
      </c>
      <c r="O5" s="101"/>
      <c r="P5" s="101"/>
      <c r="Q5" s="101"/>
    </row>
    <row r="6" spans="1:17" s="108" customFormat="1" ht="21.75" customHeight="1" thickBot="1">
      <c r="A6" s="114"/>
      <c r="B6" s="292" t="s">
        <v>246</v>
      </c>
      <c r="C6" s="292"/>
      <c r="D6" s="292"/>
      <c r="E6" s="101"/>
      <c r="F6" s="111" t="s">
        <v>79</v>
      </c>
      <c r="G6" s="112">
        <f>'ごみ集計結果'!J4</f>
        <v>440686</v>
      </c>
      <c r="H6" s="101"/>
      <c r="I6" s="111" t="s">
        <v>82</v>
      </c>
      <c r="J6" s="112">
        <f>G6+N8</f>
        <v>468441</v>
      </c>
      <c r="K6" s="101"/>
      <c r="L6" s="118" t="s">
        <v>247</v>
      </c>
      <c r="M6" s="155" t="s">
        <v>91</v>
      </c>
      <c r="N6" s="119">
        <f>'ごみ集計結果'!M10</f>
        <v>8646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248</v>
      </c>
      <c r="C8" s="121" t="s">
        <v>74</v>
      </c>
      <c r="D8" s="122">
        <f>'ごみ集計結果'!D7</f>
        <v>10</v>
      </c>
      <c r="E8" s="101"/>
      <c r="F8" s="101"/>
      <c r="G8" s="114"/>
      <c r="H8" s="101"/>
      <c r="I8" s="123"/>
      <c r="L8" s="124" t="s">
        <v>249</v>
      </c>
      <c r="M8" s="127" t="s">
        <v>81</v>
      </c>
      <c r="N8" s="122">
        <f>N10+N14+N18+N22+N26</f>
        <v>27755</v>
      </c>
      <c r="O8" s="101"/>
      <c r="P8" s="106" t="s">
        <v>250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89</v>
      </c>
      <c r="Q9" s="112">
        <f>N11+N15+N19+N23+N27</f>
        <v>21722</v>
      </c>
    </row>
    <row r="10" spans="1:17" s="108" customFormat="1" ht="21.75" customHeight="1" thickBot="1">
      <c r="A10" s="114"/>
      <c r="B10" s="120" t="s">
        <v>251</v>
      </c>
      <c r="C10" s="152" t="s">
        <v>69</v>
      </c>
      <c r="D10" s="122">
        <f>'ごみ集計結果'!D8</f>
        <v>358936</v>
      </c>
      <c r="E10" s="101"/>
      <c r="F10" s="101"/>
      <c r="G10" s="114"/>
      <c r="H10" s="101"/>
      <c r="I10" s="115" t="s">
        <v>252</v>
      </c>
      <c r="J10" s="107"/>
      <c r="K10" s="101"/>
      <c r="L10" s="116" t="s">
        <v>249</v>
      </c>
      <c r="M10" s="153" t="s">
        <v>92</v>
      </c>
      <c r="N10" s="117">
        <f>'ごみ集計結果'!K11</f>
        <v>17299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83</v>
      </c>
      <c r="J11" s="112">
        <f>'ごみ集計結果'!J11</f>
        <v>36988</v>
      </c>
      <c r="K11" s="101"/>
      <c r="L11" s="128" t="s">
        <v>250</v>
      </c>
      <c r="M11" s="157" t="s">
        <v>93</v>
      </c>
      <c r="N11" s="129">
        <f>'ごみ集計結果'!L11</f>
        <v>11386</v>
      </c>
      <c r="O11" s="101"/>
      <c r="P11" s="101"/>
      <c r="Q11" s="101"/>
    </row>
    <row r="12" spans="1:17" s="108" customFormat="1" ht="21.75" customHeight="1" thickBot="1">
      <c r="A12" s="114"/>
      <c r="B12" s="120" t="s">
        <v>253</v>
      </c>
      <c r="C12" s="152" t="s">
        <v>70</v>
      </c>
      <c r="D12" s="122">
        <f>'ごみ集計結果'!D9</f>
        <v>28661</v>
      </c>
      <c r="E12" s="101"/>
      <c r="F12" s="101"/>
      <c r="G12" s="114"/>
      <c r="H12" s="101"/>
      <c r="I12" s="104"/>
      <c r="J12" s="114"/>
      <c r="K12" s="101"/>
      <c r="L12" s="130" t="s">
        <v>247</v>
      </c>
      <c r="M12" s="156" t="s">
        <v>94</v>
      </c>
      <c r="N12" s="112">
        <f>'ごみ集計結果'!M11</f>
        <v>8303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254</v>
      </c>
      <c r="C14" s="152" t="s">
        <v>71</v>
      </c>
      <c r="D14" s="122">
        <f>'ごみ集計結果'!D10</f>
        <v>66548</v>
      </c>
      <c r="E14" s="101"/>
      <c r="F14" s="101"/>
      <c r="G14" s="114"/>
      <c r="H14" s="101"/>
      <c r="I14" s="102" t="s">
        <v>255</v>
      </c>
      <c r="J14" s="107"/>
      <c r="K14" s="101"/>
      <c r="L14" s="116" t="s">
        <v>249</v>
      </c>
      <c r="M14" s="153" t="s">
        <v>95</v>
      </c>
      <c r="N14" s="117">
        <f>'ごみ集計結果'!K12</f>
        <v>6954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84</v>
      </c>
      <c r="J15" s="112">
        <f>'ごみ集計結果'!J12</f>
        <v>61211</v>
      </c>
      <c r="K15" s="101"/>
      <c r="L15" s="128" t="s">
        <v>250</v>
      </c>
      <c r="M15" s="157" t="s">
        <v>96</v>
      </c>
      <c r="N15" s="129">
        <f>'ごみ集計結果'!L12</f>
        <v>6938</v>
      </c>
      <c r="O15" s="101"/>
    </row>
    <row r="16" spans="1:15" s="108" customFormat="1" ht="21.75" customHeight="1" thickBot="1">
      <c r="A16" s="114"/>
      <c r="B16" s="136" t="s">
        <v>256</v>
      </c>
      <c r="C16" s="152" t="s">
        <v>72</v>
      </c>
      <c r="D16" s="122">
        <f>'ごみ集計結果'!D11</f>
        <v>5289</v>
      </c>
      <c r="E16" s="101"/>
      <c r="H16" s="101"/>
      <c r="I16" s="104"/>
      <c r="J16" s="114"/>
      <c r="K16" s="101"/>
      <c r="L16" s="130" t="s">
        <v>247</v>
      </c>
      <c r="M16" s="156" t="s">
        <v>97</v>
      </c>
      <c r="N16" s="112">
        <f>'ごみ集計結果'!M12</f>
        <v>47319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257</v>
      </c>
      <c r="C18" s="152" t="s">
        <v>73</v>
      </c>
      <c r="D18" s="122">
        <f>'ごみ集計結果'!D12</f>
        <v>12323</v>
      </c>
      <c r="E18" s="101"/>
      <c r="F18" s="115" t="s">
        <v>258</v>
      </c>
      <c r="G18" s="103"/>
      <c r="H18" s="101"/>
      <c r="I18" s="115" t="s">
        <v>259</v>
      </c>
      <c r="J18" s="107"/>
      <c r="K18" s="101"/>
      <c r="L18" s="116" t="s">
        <v>249</v>
      </c>
      <c r="M18" s="153" t="s">
        <v>98</v>
      </c>
      <c r="N18" s="117">
        <f>'ごみ集計結果'!K13</f>
        <v>2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111591</v>
      </c>
      <c r="H19" s="101"/>
      <c r="I19" s="111" t="s">
        <v>85</v>
      </c>
      <c r="J19" s="112">
        <f>'ごみ集計結果'!J13</f>
        <v>363</v>
      </c>
      <c r="K19" s="101"/>
      <c r="L19" s="128" t="s">
        <v>250</v>
      </c>
      <c r="M19" s="157" t="s">
        <v>99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260</v>
      </c>
      <c r="C20" s="152" t="s">
        <v>75</v>
      </c>
      <c r="D20" s="122">
        <f>'ごみ集計結果'!D14</f>
        <v>136452</v>
      </c>
      <c r="E20" s="101"/>
      <c r="F20" s="101"/>
      <c r="G20" s="114"/>
      <c r="H20" s="101"/>
      <c r="I20" s="104"/>
      <c r="J20" s="114"/>
      <c r="K20" s="101"/>
      <c r="L20" s="130" t="s">
        <v>247</v>
      </c>
      <c r="M20" s="156" t="s">
        <v>100</v>
      </c>
      <c r="N20" s="112">
        <f>'ごみ集計結果'!M13</f>
        <v>361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261</v>
      </c>
      <c r="C22" s="127" t="s">
        <v>76</v>
      </c>
      <c r="D22" s="122">
        <f>'ごみ集計結果'!D15</f>
        <v>2092</v>
      </c>
      <c r="E22" s="101"/>
      <c r="F22" s="101"/>
      <c r="G22" s="114"/>
      <c r="H22" s="101"/>
      <c r="I22" s="115" t="s">
        <v>262</v>
      </c>
      <c r="J22" s="107"/>
      <c r="K22" s="101"/>
      <c r="L22" s="116" t="s">
        <v>249</v>
      </c>
      <c r="M22" s="153" t="s">
        <v>101</v>
      </c>
      <c r="N22" s="117">
        <f>'ごみ集計結果'!K14</f>
        <v>238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86</v>
      </c>
      <c r="J23" s="112">
        <f>'ごみ集計結果'!J14</f>
        <v>7189</v>
      </c>
      <c r="K23" s="101"/>
      <c r="L23" s="128" t="s">
        <v>250</v>
      </c>
      <c r="M23" s="157" t="s">
        <v>102</v>
      </c>
      <c r="N23" s="129">
        <f>'ごみ集計結果'!L14</f>
        <v>820</v>
      </c>
      <c r="O23" s="101"/>
      <c r="Q23" s="101"/>
    </row>
    <row r="24" spans="1:16" s="108" customFormat="1" ht="21.75" customHeight="1" thickBot="1">
      <c r="A24" s="114"/>
      <c r="B24" s="140" t="s">
        <v>263</v>
      </c>
      <c r="C24" s="127" t="s">
        <v>77</v>
      </c>
      <c r="D24" s="122">
        <f>'ごみ集計結果'!M30</f>
        <v>12013</v>
      </c>
      <c r="E24" s="101"/>
      <c r="F24" s="101"/>
      <c r="G24" s="114"/>
      <c r="H24" s="101"/>
      <c r="I24" s="104"/>
      <c r="J24" s="105"/>
      <c r="K24" s="101"/>
      <c r="L24" s="130" t="s">
        <v>247</v>
      </c>
      <c r="M24" s="156" t="s">
        <v>265</v>
      </c>
      <c r="N24" s="112">
        <f>'ごみ集計結果'!M14</f>
        <v>3466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264</v>
      </c>
      <c r="J26" s="107"/>
      <c r="K26" s="101"/>
      <c r="L26" s="142" t="s">
        <v>249</v>
      </c>
      <c r="M26" s="154" t="s">
        <v>266</v>
      </c>
      <c r="N26" s="117">
        <f>'ごみ集計結果'!K15</f>
        <v>3262</v>
      </c>
      <c r="O26" s="141"/>
      <c r="P26" s="101" t="s">
        <v>62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87</v>
      </c>
      <c r="J27" s="112">
        <f>'ごみ集計結果'!J15</f>
        <v>5840</v>
      </c>
      <c r="K27" s="101"/>
      <c r="L27" s="130" t="s">
        <v>250</v>
      </c>
      <c r="M27" s="156" t="s">
        <v>267</v>
      </c>
      <c r="N27" s="119">
        <f>'ごみ集計結果'!L15</f>
        <v>2578</v>
      </c>
      <c r="O27" s="101"/>
      <c r="P27" s="293">
        <f>N12+N16+N20+N24+N6</f>
        <v>68095</v>
      </c>
      <c r="Q27" s="293"/>
    </row>
    <row r="28" spans="1:17" s="108" customFormat="1" ht="21.75" customHeight="1" thickBot="1">
      <c r="A28" s="101"/>
      <c r="B28" s="158" t="s">
        <v>64</v>
      </c>
      <c r="C28" s="143" t="s">
        <v>268</v>
      </c>
      <c r="D28" s="144">
        <f>'ごみ集計結果'!D3</f>
        <v>1494722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65</v>
      </c>
      <c r="C29" s="160" t="s">
        <v>269</v>
      </c>
      <c r="D29" s="146">
        <f>'ごみ集計結果'!D4</f>
        <v>3693</v>
      </c>
      <c r="E29" s="101"/>
      <c r="F29" s="115" t="s">
        <v>66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67</v>
      </c>
      <c r="Q29" s="125"/>
    </row>
    <row r="30" spans="1:17" s="108" customFormat="1" ht="21.75" customHeight="1" thickBot="1">
      <c r="A30" s="101"/>
      <c r="B30" s="159" t="s">
        <v>63</v>
      </c>
      <c r="C30" s="161" t="s">
        <v>270</v>
      </c>
      <c r="D30" s="147">
        <f>'ごみ集計結果'!D5</f>
        <v>1498415</v>
      </c>
      <c r="E30" s="101"/>
      <c r="F30" s="111" t="s">
        <v>80</v>
      </c>
      <c r="G30" s="112">
        <f>'ごみ集計結果'!J18</f>
        <v>16653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84748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2006-06-30T04:34:20Z</dcterms:modified>
  <cp:category/>
  <cp:version/>
  <cp:contentType/>
  <cp:contentStatus/>
</cp:coreProperties>
</file>