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'ごみ処理概要'!$A$2:$AQ$54</definedName>
    <definedName name="_xlnm.Print_Area" localSheetId="2">'ごみ処理量内訳'!$A$2:$AJ$54</definedName>
    <definedName name="_xlnm.Print_Area" localSheetId="1">'ごみ搬入量内訳'!$A$2:$AH$54</definedName>
    <definedName name="_xlnm.Print_Area" localSheetId="3">'資源化量内訳'!$A$2:$BW$54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<sst xmlns="http://schemas.openxmlformats.org/spreadsheetml/2006/main" count="1185" uniqueCount="324">
  <si>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</si>
  <si>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</si>
  <si>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</si>
  <si>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</si>
  <si>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</si>
  <si>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</si>
  <si>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</si>
  <si>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</si>
  <si>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</si>
  <si>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</si>
  <si>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</si>
  <si>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</si>
  <si>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</si>
  <si>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</si>
  <si>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</si>
  <si>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</si>
  <si>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</si>
  <si>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</si>
  <si>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21221</t>
  </si>
  <si>
    <t>海津市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</si>
  <si>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</si>
  <si>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</si>
  <si>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</si>
  <si>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</si>
  <si>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</si>
  <si>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</si>
  <si>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</si>
  <si>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</si>
  <si>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</si>
  <si>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</si>
  <si>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</si>
  <si>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</si>
  <si>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21604</t>
  </si>
  <si>
    <t>白川村</t>
  </si>
  <si>
    <t>岐阜県合計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</si>
  <si>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</si>
  <si>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</si>
  <si>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</si>
  <si>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</si>
  <si>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</si>
  <si>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</si>
  <si>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</si>
  <si>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</si>
  <si>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</si>
  <si>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</si>
  <si>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</si>
  <si>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</si>
  <si>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</si>
  <si>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</si>
  <si>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</si>
  <si>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</si>
  <si>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</si>
  <si>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</si>
  <si>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</si>
  <si>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</si>
  <si>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</si>
  <si>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</si>
  <si>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</si>
  <si>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</si>
  <si>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</si>
  <si>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</si>
  <si>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</si>
  <si>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</si>
  <si>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</si>
  <si>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</si>
  <si>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</si>
  <si>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</si>
  <si>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</si>
  <si>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</si>
  <si>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</si>
  <si>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</si>
  <si>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</si>
  <si>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</si>
  <si>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</si>
  <si>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</si>
  <si>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</si>
  <si>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</si>
  <si>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</si>
  <si>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</si>
  <si>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</si>
  <si>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</si>
  <si>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</si>
  <si>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</si>
  <si>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</si>
  <si>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</si>
  <si>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</si>
  <si>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</si>
  <si>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</si>
  <si>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</si>
  <si>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</si>
  <si>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</si>
  <si>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</si>
  <si>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</si>
  <si>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</si>
  <si>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</si>
  <si>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</si>
  <si>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</si>
  <si>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</si>
  <si>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</si>
  <si>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</si>
  <si>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</si>
  <si>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</si>
  <si>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</si>
  <si>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</si>
  <si>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</si>
  <si>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</si>
  <si>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</si>
  <si>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</si>
  <si>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</si>
  <si>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</si>
  <si>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</si>
  <si>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</si>
  <si>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</si>
  <si>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</si>
  <si>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</si>
  <si>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</si>
  <si>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</si>
  <si>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</si>
  <si>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</si>
  <si>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</si>
  <si>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</si>
  <si>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</si>
  <si>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</si>
  <si>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</si>
  <si>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</si>
  <si>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</si>
  <si>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</si>
  <si>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</si>
  <si>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</si>
  <si>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</si>
  <si>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</si>
  <si>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</si>
  <si>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</si>
  <si>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</si>
  <si>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</si>
  <si>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</si>
  <si>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</si>
  <si>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</si>
  <si>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</si>
  <si>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</si>
  <si>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</si>
  <si>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</si>
  <si>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</si>
  <si>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</si>
  <si>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</si>
  <si>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</si>
  <si>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</si>
  <si>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</si>
  <si>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</si>
  <si>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</si>
  <si>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</si>
  <si>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</si>
  <si>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</si>
  <si>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</si>
  <si>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</si>
  <si>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</si>
  <si>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</si>
  <si>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</si>
  <si>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</si>
  <si>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</si>
  <si>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</si>
  <si>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</si>
  <si>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</si>
  <si>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</si>
  <si>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</si>
  <si>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</si>
  <si>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</si>
  <si>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</si>
  <si>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</si>
  <si>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</si>
  <si>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</si>
  <si>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</si>
  <si>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</si>
  <si>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</si>
  <si>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21302</t>
  </si>
  <si>
    <t>岐南町</t>
  </si>
  <si>
    <t>21303</t>
  </si>
  <si>
    <t>笠松町</t>
  </si>
  <si>
    <t>21304</t>
  </si>
  <si>
    <t>21341</t>
  </si>
  <si>
    <t>養老町</t>
  </si>
  <si>
    <t>21342</t>
  </si>
  <si>
    <t>上石津町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</si>
  <si>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</si>
  <si>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</si>
  <si>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</si>
  <si>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</si>
  <si>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</si>
  <si>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</si>
  <si>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</si>
  <si>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</si>
  <si>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</si>
  <si>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</si>
  <si>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21384</t>
  </si>
  <si>
    <t>墨俣町</t>
  </si>
  <si>
    <t>21401</t>
  </si>
  <si>
    <t>揖斐川町</t>
  </si>
  <si>
    <t>21403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</si>
  <si>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</si>
  <si>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</si>
  <si>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</si>
  <si>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</si>
  <si>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</si>
  <si>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</si>
  <si>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</si>
  <si>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</si>
  <si>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</si>
  <si>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</si>
  <si>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</si>
  <si>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</si>
  <si>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</si>
  <si>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</si>
  <si>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</si>
  <si>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</si>
  <si>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</si>
  <si>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</si>
  <si>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</si>
  <si>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</si>
  <si>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</si>
  <si>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</si>
  <si>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岐阜県</t>
  </si>
  <si>
    <t>（平成16年度実績）</t>
  </si>
  <si>
    <t>柳津町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</si>
  <si>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</si>
  <si>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</si>
  <si>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</si>
  <si>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</si>
  <si>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</si>
  <si>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</si>
  <si>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</si>
  <si>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</si>
  <si>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</si>
  <si>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</si>
  <si>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</si>
  <si>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</si>
  <si>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</si>
  <si>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</si>
  <si>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</si>
  <si>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</si>
  <si>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</si>
  <si>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</si>
  <si>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</si>
  <si>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</si>
  <si>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</si>
  <si>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</si>
  <si>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</si>
  <si>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</si>
  <si>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</si>
  <si>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</si>
  <si>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</si>
  <si>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</si>
  <si>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</si>
  <si>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</si>
  <si>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</si>
  <si>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</si>
  <si>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</si>
  <si>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</si>
  <si>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</si>
  <si>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</si>
  <si>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</si>
  <si>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</si>
  <si>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</si>
  <si>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</si>
  <si>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</si>
  <si>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</si>
  <si>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</si>
  <si>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</si>
  <si>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</si>
  <si>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</si>
  <si>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</si>
  <si>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</si>
  <si>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</si>
  <si>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</si>
  <si>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</si>
  <si>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</si>
  <si>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</si>
  <si>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</si>
  <si>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</si>
  <si>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</si>
  <si>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</si>
  <si>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</si>
  <si>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</si>
  <si>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</si>
  <si>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</si>
  <si>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</si>
  <si>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</si>
  <si>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</si>
  <si>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</si>
  <si>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</si>
  <si>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</si>
  <si>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</si>
  <si>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</si>
  <si>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</si>
  <si>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</si>
  <si>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</si>
  <si>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</si>
  <si>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</si>
  <si>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</si>
  <si>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</si>
  <si>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</si>
  <si>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</si>
  <si>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</si>
  <si>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</si>
  <si>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</si>
  <si>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</si>
  <si>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</si>
  <si>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21507</t>
  </si>
  <si>
    <t>東白川村</t>
  </si>
  <si>
    <t>21521</t>
  </si>
  <si>
    <t>御嵩町</t>
  </si>
  <si>
    <t>21523</t>
  </si>
  <si>
    <t>兼山町</t>
  </si>
  <si>
    <t>21541</t>
  </si>
  <si>
    <t>笠原町</t>
  </si>
  <si>
    <t>合計：施設処理＋直接資源化量＋直接最終処分量</t>
  </si>
  <si>
    <t>ﾍﾟｯﾄﾎﾞﾄﾙ</t>
  </si>
  <si>
    <t>ﾌﾟﾗｽﾁｯｸ類</t>
  </si>
  <si>
    <t>大野町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</si>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</sst>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252</v>
      </c>
      <c r="B2" s="200" t="s">
        <v>253</v>
      </c>
      <c r="C2" s="203" t="s">
        <v>254</v>
      </c>
      <c r="D2" s="208" t="s">
        <v>320</v>
      </c>
      <c r="E2" s="198"/>
      <c r="F2" s="208" t="s">
        <v>321</v>
      </c>
      <c r="G2" s="198"/>
      <c r="H2" s="198"/>
      <c r="I2" s="199"/>
      <c r="J2" s="215" t="s">
        <v>134</v>
      </c>
      <c r="K2" s="216"/>
      <c r="L2" s="217"/>
      <c r="M2" s="203" t="s">
        <v>135</v>
      </c>
      <c r="N2" s="7" t="s">
        <v>322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323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136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240</v>
      </c>
      <c r="P3" s="205" t="s">
        <v>137</v>
      </c>
      <c r="Q3" s="206"/>
      <c r="R3" s="206"/>
      <c r="S3" s="206"/>
      <c r="T3" s="206"/>
      <c r="U3" s="207"/>
      <c r="V3" s="14" t="s">
        <v>138</v>
      </c>
      <c r="W3" s="8"/>
      <c r="X3" s="8"/>
      <c r="Y3" s="8"/>
      <c r="Z3" s="8"/>
      <c r="AA3" s="8"/>
      <c r="AB3" s="8"/>
      <c r="AC3" s="15"/>
      <c r="AD3" s="12" t="s">
        <v>136</v>
      </c>
      <c r="AE3" s="212"/>
      <c r="AF3" s="203" t="s">
        <v>255</v>
      </c>
      <c r="AG3" s="203" t="s">
        <v>213</v>
      </c>
      <c r="AH3" s="203" t="s">
        <v>256</v>
      </c>
      <c r="AI3" s="203" t="s">
        <v>257</v>
      </c>
      <c r="AJ3" s="203" t="s">
        <v>258</v>
      </c>
      <c r="AK3" s="203" t="s">
        <v>259</v>
      </c>
      <c r="AL3" s="12" t="s">
        <v>139</v>
      </c>
      <c r="AM3" s="212"/>
      <c r="AN3" s="203" t="s">
        <v>260</v>
      </c>
      <c r="AO3" s="203" t="s">
        <v>261</v>
      </c>
      <c r="AP3" s="203" t="s">
        <v>262</v>
      </c>
      <c r="AQ3" s="12" t="s">
        <v>136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136</v>
      </c>
      <c r="Q4" s="6" t="s">
        <v>263</v>
      </c>
      <c r="R4" s="6" t="s">
        <v>264</v>
      </c>
      <c r="S4" s="6" t="s">
        <v>35</v>
      </c>
      <c r="T4" s="6" t="s">
        <v>36</v>
      </c>
      <c r="U4" s="6" t="s">
        <v>37</v>
      </c>
      <c r="V4" s="12" t="s">
        <v>136</v>
      </c>
      <c r="W4" s="6" t="s">
        <v>140</v>
      </c>
      <c r="X4" s="6" t="s">
        <v>235</v>
      </c>
      <c r="Y4" s="6" t="s">
        <v>141</v>
      </c>
      <c r="Z4" s="18" t="s">
        <v>242</v>
      </c>
      <c r="AA4" s="6" t="s">
        <v>142</v>
      </c>
      <c r="AB4" s="18" t="s">
        <v>273</v>
      </c>
      <c r="AC4" s="6" t="s">
        <v>236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143</v>
      </c>
      <c r="E6" s="21" t="s">
        <v>143</v>
      </c>
      <c r="F6" s="22" t="s">
        <v>38</v>
      </c>
      <c r="G6" s="22" t="s">
        <v>38</v>
      </c>
      <c r="H6" s="22" t="s">
        <v>38</v>
      </c>
      <c r="I6" s="22" t="s">
        <v>38</v>
      </c>
      <c r="J6" s="23" t="s">
        <v>144</v>
      </c>
      <c r="K6" s="23" t="s">
        <v>144</v>
      </c>
      <c r="L6" s="23" t="s">
        <v>144</v>
      </c>
      <c r="M6" s="22" t="s">
        <v>38</v>
      </c>
      <c r="N6" s="22" t="s">
        <v>38</v>
      </c>
      <c r="O6" s="22" t="s">
        <v>38</v>
      </c>
      <c r="P6" s="22" t="s">
        <v>38</v>
      </c>
      <c r="Q6" s="22" t="s">
        <v>38</v>
      </c>
      <c r="R6" s="22" t="s">
        <v>38</v>
      </c>
      <c r="S6" s="22" t="s">
        <v>38</v>
      </c>
      <c r="T6" s="22" t="s">
        <v>38</v>
      </c>
      <c r="U6" s="22" t="s">
        <v>38</v>
      </c>
      <c r="V6" s="22" t="s">
        <v>38</v>
      </c>
      <c r="W6" s="22" t="s">
        <v>38</v>
      </c>
      <c r="X6" s="22" t="s">
        <v>38</v>
      </c>
      <c r="Y6" s="22" t="s">
        <v>38</v>
      </c>
      <c r="Z6" s="22" t="s">
        <v>38</v>
      </c>
      <c r="AA6" s="22" t="s">
        <v>38</v>
      </c>
      <c r="AB6" s="22" t="s">
        <v>38</v>
      </c>
      <c r="AC6" s="22" t="s">
        <v>38</v>
      </c>
      <c r="AD6" s="22" t="s">
        <v>38</v>
      </c>
      <c r="AE6" s="22" t="s">
        <v>39</v>
      </c>
      <c r="AF6" s="22" t="s">
        <v>38</v>
      </c>
      <c r="AG6" s="22" t="s">
        <v>38</v>
      </c>
      <c r="AH6" s="22" t="s">
        <v>38</v>
      </c>
      <c r="AI6" s="22" t="s">
        <v>38</v>
      </c>
      <c r="AJ6" s="22" t="s">
        <v>38</v>
      </c>
      <c r="AK6" s="22" t="s">
        <v>38</v>
      </c>
      <c r="AL6" s="22" t="s">
        <v>38</v>
      </c>
      <c r="AM6" s="22" t="s">
        <v>39</v>
      </c>
      <c r="AN6" s="22" t="s">
        <v>38</v>
      </c>
      <c r="AO6" s="22" t="s">
        <v>38</v>
      </c>
      <c r="AP6" s="22" t="s">
        <v>38</v>
      </c>
      <c r="AQ6" s="22" t="s">
        <v>38</v>
      </c>
    </row>
    <row r="7" spans="1:43" ht="13.5" customHeight="1">
      <c r="A7" s="182" t="s">
        <v>145</v>
      </c>
      <c r="B7" s="182" t="s">
        <v>146</v>
      </c>
      <c r="C7" s="184" t="s">
        <v>147</v>
      </c>
      <c r="D7" s="188">
        <v>402380</v>
      </c>
      <c r="E7" s="188">
        <v>402380</v>
      </c>
      <c r="F7" s="188">
        <f>'ごみ搬入量内訳'!H7</f>
        <v>144393</v>
      </c>
      <c r="G7" s="188">
        <f>'ごみ搬入量内訳'!AG7</f>
        <v>6081</v>
      </c>
      <c r="H7" s="188">
        <f>'ごみ搬入量内訳'!AH7</f>
        <v>2394</v>
      </c>
      <c r="I7" s="188">
        <f aca="true" t="shared" si="0" ref="I7:I33">SUM(F7:H7)</f>
        <v>152868</v>
      </c>
      <c r="J7" s="188">
        <f aca="true" t="shared" si="1" ref="J7:J33">I7/D7/365*1000000</f>
        <v>1040.848049992953</v>
      </c>
      <c r="K7" s="188">
        <f>('ごみ搬入量内訳'!E7+'ごみ搬入量内訳'!AH7)/'ごみ処理概要'!D7/365*1000000</f>
        <v>721.5764829402044</v>
      </c>
      <c r="L7" s="188">
        <f>'ごみ搬入量内訳'!F7/'ごみ処理概要'!D7/365*1000000</f>
        <v>319.2715670527485</v>
      </c>
      <c r="M7" s="188">
        <f>'資源化量内訳'!BP7</f>
        <v>19697</v>
      </c>
      <c r="N7" s="188">
        <f>'ごみ処理量内訳'!E7</f>
        <v>129696</v>
      </c>
      <c r="O7" s="188">
        <f>'ごみ処理量内訳'!L7</f>
        <v>0</v>
      </c>
      <c r="P7" s="188">
        <f aca="true" t="shared" si="2" ref="P7:P33">SUM(Q7:U7)</f>
        <v>13914</v>
      </c>
      <c r="Q7" s="188">
        <f>'ごみ処理量内訳'!G7</f>
        <v>6735</v>
      </c>
      <c r="R7" s="188">
        <f>'ごみ処理量内訳'!H7</f>
        <v>7179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3">SUM(W7:AC7)</f>
        <v>5996</v>
      </c>
      <c r="W7" s="188">
        <f>'資源化量内訳'!M7</f>
        <v>3427</v>
      </c>
      <c r="X7" s="188">
        <f>'資源化量内訳'!N7</f>
        <v>1642</v>
      </c>
      <c r="Y7" s="188">
        <f>'資源化量内訳'!O7</f>
        <v>450</v>
      </c>
      <c r="Z7" s="188">
        <f>'資源化量内訳'!P7</f>
        <v>200</v>
      </c>
      <c r="AA7" s="188">
        <f>'資源化量内訳'!Q7</f>
        <v>277</v>
      </c>
      <c r="AB7" s="188">
        <f>'資源化量内訳'!R7</f>
        <v>0</v>
      </c>
      <c r="AC7" s="188">
        <f>'資源化量内訳'!S7</f>
        <v>0</v>
      </c>
      <c r="AD7" s="188">
        <f aca="true" t="shared" si="4" ref="AD7:AD33">N7+O7+P7+V7</f>
        <v>149606</v>
      </c>
      <c r="AE7" s="189">
        <f aca="true" t="shared" si="5" ref="AE7:AE33">(N7+P7+V7)/AD7*100</f>
        <v>100</v>
      </c>
      <c r="AF7" s="188">
        <f>'資源化量内訳'!AB7</f>
        <v>532</v>
      </c>
      <c r="AG7" s="188">
        <f>'資源化量内訳'!AJ7</f>
        <v>1616</v>
      </c>
      <c r="AH7" s="188">
        <f>'資源化量内訳'!AR7</f>
        <v>6521</v>
      </c>
      <c r="AI7" s="188">
        <f>'資源化量内訳'!AZ7</f>
        <v>0</v>
      </c>
      <c r="AJ7" s="188">
        <f>'資源化量内訳'!BH7</f>
        <v>0</v>
      </c>
      <c r="AK7" s="188" t="s">
        <v>318</v>
      </c>
      <c r="AL7" s="188">
        <f aca="true" t="shared" si="6" ref="AL7:AL33">SUM(AF7:AJ7)</f>
        <v>8669</v>
      </c>
      <c r="AM7" s="189">
        <f aca="true" t="shared" si="7" ref="AM7:AM33">(V7+AL7+M7)/(M7+AD7)*100</f>
        <v>20.29615541366662</v>
      </c>
      <c r="AN7" s="188">
        <f>'ごみ処理量内訳'!AC7</f>
        <v>0</v>
      </c>
      <c r="AO7" s="188">
        <f>'ごみ処理量内訳'!AD7</f>
        <v>16725</v>
      </c>
      <c r="AP7" s="188">
        <f>'ごみ処理量内訳'!AE7</f>
        <v>0</v>
      </c>
      <c r="AQ7" s="188">
        <f aca="true" t="shared" si="8" ref="AQ7:AQ33">SUM(AN7:AP7)</f>
        <v>16725</v>
      </c>
    </row>
    <row r="8" spans="1:43" ht="13.5" customHeight="1">
      <c r="A8" s="182" t="s">
        <v>145</v>
      </c>
      <c r="B8" s="182" t="s">
        <v>148</v>
      </c>
      <c r="C8" s="184" t="s">
        <v>149</v>
      </c>
      <c r="D8" s="188">
        <v>148379</v>
      </c>
      <c r="E8" s="188">
        <v>148379</v>
      </c>
      <c r="F8" s="188">
        <f>'ごみ搬入量内訳'!H8</f>
        <v>53780</v>
      </c>
      <c r="G8" s="188">
        <f>'ごみ搬入量内訳'!AG8</f>
        <v>12906</v>
      </c>
      <c r="H8" s="188">
        <f>'ごみ搬入量内訳'!AH8</f>
        <v>0</v>
      </c>
      <c r="I8" s="188">
        <f t="shared" si="0"/>
        <v>66686</v>
      </c>
      <c r="J8" s="188">
        <f t="shared" si="1"/>
        <v>1231.3155491209247</v>
      </c>
      <c r="K8" s="188">
        <f>('ごみ搬入量内訳'!E8+'ごみ搬入量内訳'!AH8)/'ごみ処理概要'!D8/365*1000000</f>
        <v>704.5822217392762</v>
      </c>
      <c r="L8" s="188">
        <f>'ごみ搬入量内訳'!F8/'ごみ処理概要'!D8/365*1000000</f>
        <v>526.7333273816487</v>
      </c>
      <c r="M8" s="188">
        <f>'資源化量内訳'!BP8</f>
        <v>8239</v>
      </c>
      <c r="N8" s="188">
        <f>'ごみ処理量内訳'!E8</f>
        <v>51150</v>
      </c>
      <c r="O8" s="188">
        <f>'ごみ処理量内訳'!L8</f>
        <v>4848</v>
      </c>
      <c r="P8" s="188">
        <f t="shared" si="2"/>
        <v>6743</v>
      </c>
      <c r="Q8" s="188">
        <f>'ごみ処理量内訳'!G8</f>
        <v>6083</v>
      </c>
      <c r="R8" s="188">
        <f>'ごみ処理量内訳'!H8</f>
        <v>622</v>
      </c>
      <c r="S8" s="188">
        <f>'ごみ処理量内訳'!I8</f>
        <v>38</v>
      </c>
      <c r="T8" s="188">
        <f>'ごみ処理量内訳'!J8</f>
        <v>0</v>
      </c>
      <c r="U8" s="188">
        <f>'ごみ処理量内訳'!K8</f>
        <v>0</v>
      </c>
      <c r="V8" s="188">
        <f t="shared" si="3"/>
        <v>1227</v>
      </c>
      <c r="W8" s="188">
        <f>'資源化量内訳'!M8</f>
        <v>0</v>
      </c>
      <c r="X8" s="188">
        <f>'資源化量内訳'!N8</f>
        <v>0</v>
      </c>
      <c r="Y8" s="188">
        <f>'資源化量内訳'!O8</f>
        <v>1227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63968</v>
      </c>
      <c r="AE8" s="189">
        <f t="shared" si="5"/>
        <v>92.42121060530265</v>
      </c>
      <c r="AF8" s="188">
        <f>'資源化量内訳'!AB8</f>
        <v>0</v>
      </c>
      <c r="AG8" s="188">
        <f>'資源化量内訳'!AJ8</f>
        <v>1763</v>
      </c>
      <c r="AH8" s="188">
        <f>'資源化量内訳'!AR8</f>
        <v>615</v>
      </c>
      <c r="AI8" s="188">
        <f>'資源化量内訳'!AZ8</f>
        <v>38</v>
      </c>
      <c r="AJ8" s="188">
        <f>'資源化量内訳'!BH8</f>
        <v>0</v>
      </c>
      <c r="AK8" s="188" t="s">
        <v>318</v>
      </c>
      <c r="AL8" s="188">
        <f t="shared" si="6"/>
        <v>2416</v>
      </c>
      <c r="AM8" s="189">
        <f t="shared" si="7"/>
        <v>16.455468306396888</v>
      </c>
      <c r="AN8" s="188">
        <f>'ごみ処理量内訳'!AC8</f>
        <v>4848</v>
      </c>
      <c r="AO8" s="188">
        <f>'ごみ処理量内訳'!AD8</f>
        <v>6212</v>
      </c>
      <c r="AP8" s="188">
        <f>'ごみ処理量内訳'!AE8</f>
        <v>1123</v>
      </c>
      <c r="AQ8" s="188">
        <f t="shared" si="8"/>
        <v>12183</v>
      </c>
    </row>
    <row r="9" spans="1:43" ht="13.5" customHeight="1">
      <c r="A9" s="182" t="s">
        <v>145</v>
      </c>
      <c r="B9" s="182" t="s">
        <v>150</v>
      </c>
      <c r="C9" s="184" t="s">
        <v>151</v>
      </c>
      <c r="D9" s="188">
        <v>96932</v>
      </c>
      <c r="E9" s="188">
        <v>96932</v>
      </c>
      <c r="F9" s="188">
        <f>'ごみ搬入量内訳'!H9</f>
        <v>29364</v>
      </c>
      <c r="G9" s="188">
        <f>'ごみ搬入量内訳'!AG9</f>
        <v>10271</v>
      </c>
      <c r="H9" s="188">
        <f>'ごみ搬入量内訳'!AH9</f>
        <v>523</v>
      </c>
      <c r="I9" s="188">
        <f t="shared" si="0"/>
        <v>40158</v>
      </c>
      <c r="J9" s="188">
        <f t="shared" si="1"/>
        <v>1135.0422750816983</v>
      </c>
      <c r="K9" s="188">
        <f>('ごみ搬入量内訳'!E9+'ごみ搬入量内訳'!AH9)/'ごみ処理概要'!D9/365*1000000</f>
        <v>871.4483645928314</v>
      </c>
      <c r="L9" s="188">
        <f>'ごみ搬入量内訳'!F9/'ごみ処理概要'!D9/365*1000000</f>
        <v>263.5939104888669</v>
      </c>
      <c r="M9" s="188">
        <f>'資源化量内訳'!BP9</f>
        <v>2844</v>
      </c>
      <c r="N9" s="188">
        <f>'ごみ処理量内訳'!E9</f>
        <v>24892</v>
      </c>
      <c r="O9" s="188">
        <f>'ごみ処理量内訳'!L9</f>
        <v>7127</v>
      </c>
      <c r="P9" s="188">
        <f t="shared" si="2"/>
        <v>4454</v>
      </c>
      <c r="Q9" s="188">
        <f>'ごみ処理量内訳'!G9</f>
        <v>0</v>
      </c>
      <c r="R9" s="188">
        <f>'ごみ処理量内訳'!H9</f>
        <v>4454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3162</v>
      </c>
      <c r="W9" s="188">
        <f>'資源化量内訳'!M9</f>
        <v>3129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33</v>
      </c>
      <c r="AC9" s="188">
        <f>'資源化量内訳'!S9</f>
        <v>0</v>
      </c>
      <c r="AD9" s="188">
        <f t="shared" si="4"/>
        <v>39635</v>
      </c>
      <c r="AE9" s="189">
        <f t="shared" si="5"/>
        <v>82.01841806484168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4454</v>
      </c>
      <c r="AI9" s="188">
        <f>'資源化量内訳'!AZ9</f>
        <v>0</v>
      </c>
      <c r="AJ9" s="188">
        <f>'資源化量内訳'!BH9</f>
        <v>0</v>
      </c>
      <c r="AK9" s="188" t="s">
        <v>318</v>
      </c>
      <c r="AL9" s="188">
        <f t="shared" si="6"/>
        <v>4454</v>
      </c>
      <c r="AM9" s="189">
        <f t="shared" si="7"/>
        <v>24.623931825137127</v>
      </c>
      <c r="AN9" s="188">
        <f>'ごみ処理量内訳'!AC9</f>
        <v>7127</v>
      </c>
      <c r="AO9" s="188">
        <f>'ごみ処理量内訳'!AD9</f>
        <v>1777</v>
      </c>
      <c r="AP9" s="188">
        <f>'ごみ処理量内訳'!AE9</f>
        <v>0</v>
      </c>
      <c r="AQ9" s="188">
        <f t="shared" si="8"/>
        <v>8904</v>
      </c>
    </row>
    <row r="10" spans="1:43" ht="13.5" customHeight="1">
      <c r="A10" s="182" t="s">
        <v>145</v>
      </c>
      <c r="B10" s="182" t="s">
        <v>152</v>
      </c>
      <c r="C10" s="184" t="s">
        <v>153</v>
      </c>
      <c r="D10" s="188">
        <v>105092</v>
      </c>
      <c r="E10" s="188">
        <v>105092</v>
      </c>
      <c r="F10" s="188">
        <f>'ごみ搬入量内訳'!H10</f>
        <v>35368</v>
      </c>
      <c r="G10" s="188">
        <f>'ごみ搬入量内訳'!AG10</f>
        <v>5065</v>
      </c>
      <c r="H10" s="188">
        <f>'ごみ搬入量内訳'!AH10</f>
        <v>0</v>
      </c>
      <c r="I10" s="188">
        <f t="shared" si="0"/>
        <v>40433</v>
      </c>
      <c r="J10" s="188">
        <f t="shared" si="1"/>
        <v>1054.0796869957126</v>
      </c>
      <c r="K10" s="188">
        <f>('ごみ搬入量内訳'!E10+'ごみ搬入量内訳'!AH10)/'ごみ処理概要'!D10/365*1000000</f>
        <v>687.4863459491984</v>
      </c>
      <c r="L10" s="188">
        <f>'ごみ搬入量内訳'!F10/'ごみ処理概要'!D10/365*1000000</f>
        <v>366.59334104651424</v>
      </c>
      <c r="M10" s="188">
        <f>'資源化量内訳'!BP10</f>
        <v>3510</v>
      </c>
      <c r="N10" s="188">
        <f>'ごみ処理量内訳'!E10</f>
        <v>34672</v>
      </c>
      <c r="O10" s="188">
        <f>'ごみ処理量内訳'!L10</f>
        <v>103</v>
      </c>
      <c r="P10" s="188">
        <f t="shared" si="2"/>
        <v>2326</v>
      </c>
      <c r="Q10" s="188">
        <f>'ごみ処理量内訳'!G10</f>
        <v>0</v>
      </c>
      <c r="R10" s="188">
        <f>'ごみ処理量内訳'!H10</f>
        <v>2278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48</v>
      </c>
      <c r="V10" s="188">
        <f t="shared" si="3"/>
        <v>2425</v>
      </c>
      <c r="W10" s="188">
        <f>'資源化量内訳'!M10</f>
        <v>2317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86</v>
      </c>
      <c r="AC10" s="188">
        <f>'資源化量内訳'!S10</f>
        <v>22</v>
      </c>
      <c r="AD10" s="188">
        <f t="shared" si="4"/>
        <v>39526</v>
      </c>
      <c r="AE10" s="189">
        <f t="shared" si="5"/>
        <v>99.73941203258615</v>
      </c>
      <c r="AF10" s="188">
        <f>'資源化量内訳'!AB10</f>
        <v>4613</v>
      </c>
      <c r="AG10" s="188">
        <f>'資源化量内訳'!AJ10</f>
        <v>0</v>
      </c>
      <c r="AH10" s="188">
        <f>'資源化量内訳'!AR10</f>
        <v>2130</v>
      </c>
      <c r="AI10" s="188">
        <f>'資源化量内訳'!AZ10</f>
        <v>0</v>
      </c>
      <c r="AJ10" s="188">
        <f>'資源化量内訳'!BH10</f>
        <v>0</v>
      </c>
      <c r="AK10" s="188" t="s">
        <v>318</v>
      </c>
      <c r="AL10" s="188">
        <f t="shared" si="6"/>
        <v>6743</v>
      </c>
      <c r="AM10" s="189">
        <f t="shared" si="7"/>
        <v>29.459057533227995</v>
      </c>
      <c r="AN10" s="188">
        <f>'ごみ処理量内訳'!AC10</f>
        <v>103</v>
      </c>
      <c r="AO10" s="188">
        <f>'ごみ処理量内訳'!AD10</f>
        <v>2473</v>
      </c>
      <c r="AP10" s="188">
        <f>'ごみ処理量内訳'!AE10</f>
        <v>48</v>
      </c>
      <c r="AQ10" s="188">
        <f t="shared" si="8"/>
        <v>2624</v>
      </c>
    </row>
    <row r="11" spans="1:43" ht="13.5" customHeight="1">
      <c r="A11" s="182" t="s">
        <v>145</v>
      </c>
      <c r="B11" s="182" t="s">
        <v>154</v>
      </c>
      <c r="C11" s="184" t="s">
        <v>155</v>
      </c>
      <c r="D11" s="188">
        <v>93021</v>
      </c>
      <c r="E11" s="188">
        <v>93021</v>
      </c>
      <c r="F11" s="188">
        <f>'ごみ搬入量内訳'!H11</f>
        <v>27026</v>
      </c>
      <c r="G11" s="188">
        <f>'ごみ搬入量内訳'!AG11</f>
        <v>5393</v>
      </c>
      <c r="H11" s="188">
        <f>'ごみ搬入量内訳'!AH11</f>
        <v>0</v>
      </c>
      <c r="I11" s="188">
        <f t="shared" si="0"/>
        <v>32419</v>
      </c>
      <c r="J11" s="188">
        <f t="shared" si="1"/>
        <v>954.8293189945473</v>
      </c>
      <c r="K11" s="188">
        <f>('ごみ搬入量内訳'!E11+'ごみ搬入量内訳'!AH11)/'ごみ処理概要'!D11/365*1000000</f>
        <v>599.7761884081854</v>
      </c>
      <c r="L11" s="188">
        <f>'ごみ搬入量内訳'!F11/'ごみ処理概要'!D11/365*1000000</f>
        <v>355.05313058636193</v>
      </c>
      <c r="M11" s="188">
        <f>'資源化量内訳'!BP11</f>
        <v>2017</v>
      </c>
      <c r="N11" s="188">
        <f>'ごみ処理量内訳'!E11</f>
        <v>24471</v>
      </c>
      <c r="O11" s="188">
        <f>'ごみ処理量内訳'!L11</f>
        <v>171</v>
      </c>
      <c r="P11" s="188">
        <f t="shared" si="2"/>
        <v>8217</v>
      </c>
      <c r="Q11" s="188">
        <f>'ごみ処理量内訳'!G11</f>
        <v>4116</v>
      </c>
      <c r="R11" s="188">
        <f>'ごみ処理量内訳'!H11</f>
        <v>1482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2619</v>
      </c>
      <c r="V11" s="188">
        <f t="shared" si="3"/>
        <v>2213</v>
      </c>
      <c r="W11" s="188">
        <f>'資源化量内訳'!M11</f>
        <v>2120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93</v>
      </c>
      <c r="AC11" s="188">
        <f>'資源化量内訳'!S11</f>
        <v>0</v>
      </c>
      <c r="AD11" s="188">
        <f t="shared" si="4"/>
        <v>35072</v>
      </c>
      <c r="AE11" s="189">
        <f t="shared" si="5"/>
        <v>99.51243156934306</v>
      </c>
      <c r="AF11" s="188">
        <f>'資源化量内訳'!AB11</f>
        <v>2987</v>
      </c>
      <c r="AG11" s="188">
        <f>'資源化量内訳'!AJ11</f>
        <v>1358</v>
      </c>
      <c r="AH11" s="188">
        <f>'資源化量内訳'!AR11</f>
        <v>1367</v>
      </c>
      <c r="AI11" s="188">
        <f>'資源化量内訳'!AZ11</f>
        <v>0</v>
      </c>
      <c r="AJ11" s="188">
        <f>'資源化量内訳'!BH11</f>
        <v>0</v>
      </c>
      <c r="AK11" s="188" t="s">
        <v>318</v>
      </c>
      <c r="AL11" s="188">
        <f t="shared" si="6"/>
        <v>5712</v>
      </c>
      <c r="AM11" s="189">
        <f t="shared" si="7"/>
        <v>26.80579147456119</v>
      </c>
      <c r="AN11" s="188">
        <f>'ごみ処理量内訳'!AC11</f>
        <v>171</v>
      </c>
      <c r="AO11" s="188">
        <f>'ごみ処理量内訳'!AD11</f>
        <v>2452</v>
      </c>
      <c r="AP11" s="188">
        <f>'ごみ処理量内訳'!AE11</f>
        <v>0</v>
      </c>
      <c r="AQ11" s="188">
        <f t="shared" si="8"/>
        <v>2623</v>
      </c>
    </row>
    <row r="12" spans="1:43" ht="13.5" customHeight="1">
      <c r="A12" s="182" t="s">
        <v>145</v>
      </c>
      <c r="B12" s="182" t="s">
        <v>156</v>
      </c>
      <c r="C12" s="184" t="s">
        <v>157</v>
      </c>
      <c r="D12" s="188">
        <v>85793</v>
      </c>
      <c r="E12" s="188">
        <v>85793</v>
      </c>
      <c r="F12" s="188">
        <f>'ごみ搬入量内訳'!H12</f>
        <v>23900</v>
      </c>
      <c r="G12" s="188">
        <f>'ごみ搬入量内訳'!AG12</f>
        <v>6940</v>
      </c>
      <c r="H12" s="188">
        <f>'ごみ搬入量内訳'!AH12</f>
        <v>0</v>
      </c>
      <c r="I12" s="188">
        <f t="shared" si="0"/>
        <v>30840</v>
      </c>
      <c r="J12" s="188">
        <f t="shared" si="1"/>
        <v>984.8490049879538</v>
      </c>
      <c r="K12" s="188">
        <f>('ごみ搬入量内訳'!E12+'ごみ搬入量内訳'!AH12)/'ごみ処理概要'!D12/365*1000000</f>
        <v>623.7377031590373</v>
      </c>
      <c r="L12" s="188">
        <f>'ごみ搬入量内訳'!F12/'ごみ処理概要'!D12/365*1000000</f>
        <v>361.1113018289163</v>
      </c>
      <c r="M12" s="188">
        <f>'資源化量内訳'!BP12</f>
        <v>4758</v>
      </c>
      <c r="N12" s="188">
        <f>'ごみ処理量内訳'!E12</f>
        <v>28557</v>
      </c>
      <c r="O12" s="188">
        <f>'ごみ処理量内訳'!L12</f>
        <v>0</v>
      </c>
      <c r="P12" s="188">
        <f t="shared" si="2"/>
        <v>1776</v>
      </c>
      <c r="Q12" s="188">
        <f>'ごみ処理量内訳'!G12</f>
        <v>0</v>
      </c>
      <c r="R12" s="188">
        <f>'ごみ処理量内訳'!H12</f>
        <v>1776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507</v>
      </c>
      <c r="W12" s="188">
        <f>'資源化量内訳'!M12</f>
        <v>507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0</v>
      </c>
      <c r="AD12" s="188">
        <f t="shared" si="4"/>
        <v>30840</v>
      </c>
      <c r="AE12" s="189">
        <f t="shared" si="5"/>
        <v>100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1269</v>
      </c>
      <c r="AI12" s="188">
        <f>'資源化量内訳'!AZ12</f>
        <v>0</v>
      </c>
      <c r="AJ12" s="188">
        <f>'資源化量内訳'!BH12</f>
        <v>0</v>
      </c>
      <c r="AK12" s="188" t="s">
        <v>318</v>
      </c>
      <c r="AL12" s="188">
        <f t="shared" si="6"/>
        <v>1269</v>
      </c>
      <c r="AM12" s="189">
        <f t="shared" si="7"/>
        <v>18.354963762009103</v>
      </c>
      <c r="AN12" s="188">
        <f>'ごみ処理量内訳'!AC12</f>
        <v>0</v>
      </c>
      <c r="AO12" s="188">
        <f>'ごみ処理量内訳'!AD12</f>
        <v>1572</v>
      </c>
      <c r="AP12" s="188">
        <f>'ごみ処理量内訳'!AE12</f>
        <v>0</v>
      </c>
      <c r="AQ12" s="188">
        <f t="shared" si="8"/>
        <v>1572</v>
      </c>
    </row>
    <row r="13" spans="1:43" ht="13.5" customHeight="1">
      <c r="A13" s="182" t="s">
        <v>145</v>
      </c>
      <c r="B13" s="182" t="s">
        <v>158</v>
      </c>
      <c r="C13" s="184" t="s">
        <v>159</v>
      </c>
      <c r="D13" s="188">
        <v>24371</v>
      </c>
      <c r="E13" s="188">
        <v>23171</v>
      </c>
      <c r="F13" s="188">
        <f>'ごみ搬入量内訳'!H13</f>
        <v>7089</v>
      </c>
      <c r="G13" s="188">
        <f>'ごみ搬入量内訳'!AG13</f>
        <v>1615</v>
      </c>
      <c r="H13" s="188">
        <f>'ごみ搬入量内訳'!AH13</f>
        <v>81</v>
      </c>
      <c r="I13" s="188">
        <f t="shared" si="0"/>
        <v>8785</v>
      </c>
      <c r="J13" s="188">
        <f t="shared" si="1"/>
        <v>987.5874256569256</v>
      </c>
      <c r="K13" s="188">
        <f>('ごみ搬入量内訳'!E13+'ごみ搬入量内訳'!AH13)/'ごみ処理概要'!D13/365*1000000</f>
        <v>671.5819329396098</v>
      </c>
      <c r="L13" s="188">
        <f>'ごみ搬入量内訳'!F13/'ごみ処理概要'!D13/365*1000000</f>
        <v>316.0054927173156</v>
      </c>
      <c r="M13" s="188">
        <f>'資源化量内訳'!BP13</f>
        <v>417</v>
      </c>
      <c r="N13" s="188">
        <f>'ごみ処理量内訳'!E13</f>
        <v>6347</v>
      </c>
      <c r="O13" s="188">
        <f>'ごみ処理量内訳'!L13</f>
        <v>92</v>
      </c>
      <c r="P13" s="188">
        <f t="shared" si="2"/>
        <v>2956</v>
      </c>
      <c r="Q13" s="188">
        <f>'ごみ処理量内訳'!G13</f>
        <v>1061</v>
      </c>
      <c r="R13" s="188">
        <f>'ごみ処理量内訳'!H13</f>
        <v>1216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679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9395</v>
      </c>
      <c r="AE13" s="189">
        <f t="shared" si="5"/>
        <v>99.02075572112827</v>
      </c>
      <c r="AF13" s="188">
        <f>'資源化量内訳'!AB13</f>
        <v>774</v>
      </c>
      <c r="AG13" s="188">
        <f>'資源化量内訳'!AJ13</f>
        <v>350</v>
      </c>
      <c r="AH13" s="188">
        <f>'資源化量内訳'!AR13</f>
        <v>1189</v>
      </c>
      <c r="AI13" s="188">
        <f>'資源化量内訳'!AZ13</f>
        <v>0</v>
      </c>
      <c r="AJ13" s="188">
        <f>'資源化量内訳'!BH13</f>
        <v>0</v>
      </c>
      <c r="AK13" s="188" t="s">
        <v>318</v>
      </c>
      <c r="AL13" s="188">
        <f t="shared" si="6"/>
        <v>2313</v>
      </c>
      <c r="AM13" s="189">
        <f t="shared" si="7"/>
        <v>27.82307378719935</v>
      </c>
      <c r="AN13" s="188">
        <f>'ごみ処理量内訳'!AC13</f>
        <v>92</v>
      </c>
      <c r="AO13" s="188">
        <f>'ごみ処理量内訳'!AD13</f>
        <v>636</v>
      </c>
      <c r="AP13" s="188">
        <f>'ごみ処理量内訳'!AE13</f>
        <v>0</v>
      </c>
      <c r="AQ13" s="188">
        <f t="shared" si="8"/>
        <v>728</v>
      </c>
    </row>
    <row r="14" spans="1:43" ht="13.5" customHeight="1">
      <c r="A14" s="182" t="s">
        <v>145</v>
      </c>
      <c r="B14" s="182" t="s">
        <v>160</v>
      </c>
      <c r="C14" s="184" t="s">
        <v>161</v>
      </c>
      <c r="D14" s="188">
        <v>41431</v>
      </c>
      <c r="E14" s="188">
        <v>41431</v>
      </c>
      <c r="F14" s="188">
        <f>'ごみ搬入量内訳'!H14</f>
        <v>14347</v>
      </c>
      <c r="G14" s="188">
        <f>'ごみ搬入量内訳'!AG14</f>
        <v>323</v>
      </c>
      <c r="H14" s="188">
        <f>'ごみ搬入量内訳'!AH14</f>
        <v>0</v>
      </c>
      <c r="I14" s="188">
        <f t="shared" si="0"/>
        <v>14670</v>
      </c>
      <c r="J14" s="188">
        <f t="shared" si="1"/>
        <v>970.0895663130943</v>
      </c>
      <c r="K14" s="188">
        <f>('ごみ搬入量内訳'!E14+'ごみ搬入量内訳'!AH14)/'ごみ処理概要'!D14/365*1000000</f>
        <v>664.9114239453418</v>
      </c>
      <c r="L14" s="188">
        <f>'ごみ搬入量内訳'!F14/'ごみ処理概要'!D14/365*1000000</f>
        <v>305.17814236775257</v>
      </c>
      <c r="M14" s="188">
        <f>'資源化量内訳'!BP14</f>
        <v>1722</v>
      </c>
      <c r="N14" s="188">
        <f>'ごみ処理量内訳'!E14</f>
        <v>11171</v>
      </c>
      <c r="O14" s="188">
        <f>'ごみ処理量内訳'!L14</f>
        <v>2222</v>
      </c>
      <c r="P14" s="188">
        <f t="shared" si="2"/>
        <v>1050</v>
      </c>
      <c r="Q14" s="188">
        <f>'ごみ処理量内訳'!G14</f>
        <v>0</v>
      </c>
      <c r="R14" s="188">
        <f>'ごみ処理量内訳'!H14</f>
        <v>1050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518</v>
      </c>
      <c r="W14" s="188">
        <f>'資源化量内訳'!M14</f>
        <v>291</v>
      </c>
      <c r="X14" s="188">
        <f>'資源化量内訳'!N14</f>
        <v>227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14961</v>
      </c>
      <c r="AE14" s="189">
        <f t="shared" si="5"/>
        <v>85.14805160082882</v>
      </c>
      <c r="AF14" s="188">
        <f>'資源化量内訳'!AB14</f>
        <v>635</v>
      </c>
      <c r="AG14" s="188">
        <f>'資源化量内訳'!AJ14</f>
        <v>0</v>
      </c>
      <c r="AH14" s="188">
        <f>'資源化量内訳'!AR14</f>
        <v>532</v>
      </c>
      <c r="AI14" s="188">
        <f>'資源化量内訳'!AZ14</f>
        <v>0</v>
      </c>
      <c r="AJ14" s="188">
        <f>'資源化量内訳'!BH14</f>
        <v>0</v>
      </c>
      <c r="AK14" s="188" t="s">
        <v>318</v>
      </c>
      <c r="AL14" s="188">
        <f t="shared" si="6"/>
        <v>1167</v>
      </c>
      <c r="AM14" s="189">
        <f t="shared" si="7"/>
        <v>20.42198645327579</v>
      </c>
      <c r="AN14" s="188">
        <f>'ごみ処理量内訳'!AC14</f>
        <v>2222</v>
      </c>
      <c r="AO14" s="188">
        <f>'ごみ処理量内訳'!AD14</f>
        <v>433</v>
      </c>
      <c r="AP14" s="188">
        <f>'ごみ処理量内訳'!AE14</f>
        <v>0</v>
      </c>
      <c r="AQ14" s="188">
        <f t="shared" si="8"/>
        <v>2655</v>
      </c>
    </row>
    <row r="15" spans="1:43" ht="13.5" customHeight="1">
      <c r="A15" s="182" t="s">
        <v>145</v>
      </c>
      <c r="B15" s="182" t="s">
        <v>162</v>
      </c>
      <c r="C15" s="184" t="s">
        <v>163</v>
      </c>
      <c r="D15" s="188">
        <v>67084</v>
      </c>
      <c r="E15" s="188">
        <v>67084</v>
      </c>
      <c r="F15" s="188">
        <f>'ごみ搬入量内訳'!H15</f>
        <v>20355</v>
      </c>
      <c r="G15" s="188">
        <f>'ごみ搬入量内訳'!AG15</f>
        <v>307</v>
      </c>
      <c r="H15" s="188">
        <f>'ごみ搬入量内訳'!AH15</f>
        <v>0</v>
      </c>
      <c r="I15" s="188">
        <f t="shared" si="0"/>
        <v>20662</v>
      </c>
      <c r="J15" s="188">
        <f t="shared" si="1"/>
        <v>843.8408439878688</v>
      </c>
      <c r="K15" s="188">
        <f>('ごみ搬入量内訳'!E15+'ごみ搬入量内訳'!AH15)/'ごみ処理概要'!D15/365*1000000</f>
        <v>666.2675214799193</v>
      </c>
      <c r="L15" s="188">
        <f>'ごみ搬入量内訳'!F15/'ごみ処理概要'!D15/365*1000000</f>
        <v>177.57332250794954</v>
      </c>
      <c r="M15" s="188">
        <f>'資源化量内訳'!BP15</f>
        <v>1314</v>
      </c>
      <c r="N15" s="188">
        <f>'ごみ処理量内訳'!E15</f>
        <v>15235</v>
      </c>
      <c r="O15" s="188">
        <f>'ごみ処理量内訳'!L15</f>
        <v>0</v>
      </c>
      <c r="P15" s="188">
        <f t="shared" si="2"/>
        <v>389</v>
      </c>
      <c r="Q15" s="188">
        <f>'ごみ処理量内訳'!G15</f>
        <v>0</v>
      </c>
      <c r="R15" s="188">
        <f>'ごみ処理量内訳'!H15</f>
        <v>0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389</v>
      </c>
      <c r="V15" s="188">
        <f t="shared" si="3"/>
        <v>5038</v>
      </c>
      <c r="W15" s="188">
        <f>'資源化量内訳'!M15</f>
        <v>2949</v>
      </c>
      <c r="X15" s="188">
        <f>'資源化量内訳'!N15</f>
        <v>379</v>
      </c>
      <c r="Y15" s="188">
        <f>'資源化量内訳'!O15</f>
        <v>559</v>
      </c>
      <c r="Z15" s="188">
        <f>'資源化量内訳'!P15</f>
        <v>110</v>
      </c>
      <c r="AA15" s="188">
        <f>'資源化量内訳'!Q15</f>
        <v>414</v>
      </c>
      <c r="AB15" s="188">
        <f>'資源化量内訳'!R15</f>
        <v>0</v>
      </c>
      <c r="AC15" s="188">
        <f>'資源化量内訳'!S15</f>
        <v>627</v>
      </c>
      <c r="AD15" s="188">
        <f t="shared" si="4"/>
        <v>20662</v>
      </c>
      <c r="AE15" s="189">
        <f t="shared" si="5"/>
        <v>100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0</v>
      </c>
      <c r="AI15" s="188">
        <f>'資源化量内訳'!AZ15</f>
        <v>0</v>
      </c>
      <c r="AJ15" s="188">
        <f>'資源化量内訳'!BH15</f>
        <v>0</v>
      </c>
      <c r="AK15" s="188" t="s">
        <v>318</v>
      </c>
      <c r="AL15" s="188">
        <f t="shared" si="6"/>
        <v>0</v>
      </c>
      <c r="AM15" s="189">
        <f t="shared" si="7"/>
        <v>28.90425919184565</v>
      </c>
      <c r="AN15" s="188">
        <f>'ごみ処理量内訳'!AC15</f>
        <v>0</v>
      </c>
      <c r="AO15" s="188">
        <f>'ごみ処理量内訳'!AD15</f>
        <v>445</v>
      </c>
      <c r="AP15" s="188">
        <f>'ごみ処理量内訳'!AE15</f>
        <v>0</v>
      </c>
      <c r="AQ15" s="188">
        <f t="shared" si="8"/>
        <v>445</v>
      </c>
    </row>
    <row r="16" spans="1:43" ht="13.5" customHeight="1">
      <c r="A16" s="182" t="s">
        <v>145</v>
      </c>
      <c r="B16" s="182" t="s">
        <v>164</v>
      </c>
      <c r="C16" s="184" t="s">
        <v>165</v>
      </c>
      <c r="D16" s="188">
        <v>57111</v>
      </c>
      <c r="E16" s="188">
        <v>57111</v>
      </c>
      <c r="F16" s="188">
        <f>'ごみ搬入量内訳'!H16</f>
        <v>14329</v>
      </c>
      <c r="G16" s="188">
        <f>'ごみ搬入量内訳'!AG16</f>
        <v>1267</v>
      </c>
      <c r="H16" s="188">
        <f>'ごみ搬入量内訳'!AH16</f>
        <v>0</v>
      </c>
      <c r="I16" s="188">
        <f t="shared" si="0"/>
        <v>15596</v>
      </c>
      <c r="J16" s="188">
        <f t="shared" si="1"/>
        <v>748.1705297278576</v>
      </c>
      <c r="K16" s="188">
        <f>('ごみ搬入量内訳'!E16+'ごみ搬入量内訳'!AH16)/'ごみ処理概要'!D16/365*1000000</f>
        <v>547.5518354907518</v>
      </c>
      <c r="L16" s="188">
        <f>'ごみ搬入量内訳'!F16/'ごみ処理概要'!D16/365*1000000</f>
        <v>200.61869423710567</v>
      </c>
      <c r="M16" s="188">
        <f>'資源化量内訳'!BP16</f>
        <v>2900</v>
      </c>
      <c r="N16" s="188">
        <f>'ごみ処理量内訳'!E16</f>
        <v>4362</v>
      </c>
      <c r="O16" s="188">
        <f>'ごみ処理量内訳'!L16</f>
        <v>0</v>
      </c>
      <c r="P16" s="188">
        <f t="shared" si="2"/>
        <v>11498</v>
      </c>
      <c r="Q16" s="188">
        <f>'ごみ処理量内訳'!G16</f>
        <v>0</v>
      </c>
      <c r="R16" s="188">
        <f>'ごみ処理量内訳'!H16</f>
        <v>2220</v>
      </c>
      <c r="S16" s="188">
        <f>'ごみ処理量内訳'!I16</f>
        <v>0</v>
      </c>
      <c r="T16" s="188">
        <f>'ごみ処理量内訳'!J16</f>
        <v>8791</v>
      </c>
      <c r="U16" s="188">
        <f>'ごみ処理量内訳'!K16</f>
        <v>487</v>
      </c>
      <c r="V16" s="188">
        <f t="shared" si="3"/>
        <v>127</v>
      </c>
      <c r="W16" s="188">
        <f>'資源化量内訳'!M16</f>
        <v>79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14</v>
      </c>
      <c r="AC16" s="188">
        <f>'資源化量内訳'!S16</f>
        <v>34</v>
      </c>
      <c r="AD16" s="188">
        <f t="shared" si="4"/>
        <v>15987</v>
      </c>
      <c r="AE16" s="189">
        <f t="shared" si="5"/>
        <v>100</v>
      </c>
      <c r="AF16" s="188">
        <f>'資源化量内訳'!AB16</f>
        <v>9</v>
      </c>
      <c r="AG16" s="188">
        <f>'資源化量内訳'!AJ16</f>
        <v>0</v>
      </c>
      <c r="AH16" s="188">
        <f>'資源化量内訳'!AR16</f>
        <v>1255</v>
      </c>
      <c r="AI16" s="188">
        <f>'資源化量内訳'!AZ16</f>
        <v>0</v>
      </c>
      <c r="AJ16" s="188">
        <f>'資源化量内訳'!BH16</f>
        <v>1171</v>
      </c>
      <c r="AK16" s="188" t="s">
        <v>318</v>
      </c>
      <c r="AL16" s="188">
        <f t="shared" si="6"/>
        <v>2435</v>
      </c>
      <c r="AM16" s="189">
        <f t="shared" si="7"/>
        <v>28.91936252448774</v>
      </c>
      <c r="AN16" s="188">
        <f>'ごみ処理量内訳'!AC16</f>
        <v>0</v>
      </c>
      <c r="AO16" s="188">
        <f>'ごみ処理量内訳'!AD16</f>
        <v>683</v>
      </c>
      <c r="AP16" s="188">
        <f>'ごみ処理量内訳'!AE16</f>
        <v>1056</v>
      </c>
      <c r="AQ16" s="188">
        <f t="shared" si="8"/>
        <v>1739</v>
      </c>
    </row>
    <row r="17" spans="1:43" ht="13.5" customHeight="1">
      <c r="A17" s="182" t="s">
        <v>145</v>
      </c>
      <c r="B17" s="182" t="s">
        <v>166</v>
      </c>
      <c r="C17" s="184" t="s">
        <v>167</v>
      </c>
      <c r="D17" s="188">
        <v>47854</v>
      </c>
      <c r="E17" s="188">
        <v>47854</v>
      </c>
      <c r="F17" s="188">
        <f>'ごみ搬入量内訳'!H17</f>
        <v>14961</v>
      </c>
      <c r="G17" s="188">
        <f>'ごみ搬入量内訳'!AG17</f>
        <v>1693</v>
      </c>
      <c r="H17" s="188">
        <f>'ごみ搬入量内訳'!AH17</f>
        <v>0</v>
      </c>
      <c r="I17" s="188">
        <f t="shared" si="0"/>
        <v>16654</v>
      </c>
      <c r="J17" s="188">
        <f t="shared" si="1"/>
        <v>953.4709169614656</v>
      </c>
      <c r="K17" s="188">
        <f>('ごみ搬入量内訳'!E17+'ごみ搬入量内訳'!AH17)/'ごみ処理概要'!D17/365*1000000</f>
        <v>662.4601885529673</v>
      </c>
      <c r="L17" s="188">
        <f>'ごみ搬入量内訳'!F17/'ごみ処理概要'!D17/365*1000000</f>
        <v>291.01072840849827</v>
      </c>
      <c r="M17" s="188">
        <f>'資源化量内訳'!BP17</f>
        <v>2124</v>
      </c>
      <c r="N17" s="188">
        <f>'ごみ処理量内訳'!E17</f>
        <v>13640</v>
      </c>
      <c r="O17" s="188">
        <f>'ごみ処理量内訳'!L17</f>
        <v>1603</v>
      </c>
      <c r="P17" s="188">
        <f t="shared" si="2"/>
        <v>1411</v>
      </c>
      <c r="Q17" s="188">
        <f>'ごみ処理量内訳'!G17</f>
        <v>0</v>
      </c>
      <c r="R17" s="188">
        <f>'ごみ処理量内訳'!H17</f>
        <v>1411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16654</v>
      </c>
      <c r="AE17" s="189">
        <f t="shared" si="5"/>
        <v>90.37468476041792</v>
      </c>
      <c r="AF17" s="188">
        <f>'資源化量内訳'!AB17</f>
        <v>660</v>
      </c>
      <c r="AG17" s="188">
        <f>'資源化量内訳'!AJ17</f>
        <v>0</v>
      </c>
      <c r="AH17" s="188">
        <f>'資源化量内訳'!AR17</f>
        <v>808</v>
      </c>
      <c r="AI17" s="188">
        <f>'資源化量内訳'!AZ17</f>
        <v>0</v>
      </c>
      <c r="AJ17" s="188">
        <f>'資源化量内訳'!BH17</f>
        <v>0</v>
      </c>
      <c r="AK17" s="188" t="s">
        <v>318</v>
      </c>
      <c r="AL17" s="188">
        <f t="shared" si="6"/>
        <v>1468</v>
      </c>
      <c r="AM17" s="189">
        <f t="shared" si="7"/>
        <v>19.128767706891043</v>
      </c>
      <c r="AN17" s="188">
        <f>'ごみ処理量内訳'!AC17</f>
        <v>1603</v>
      </c>
      <c r="AO17" s="188">
        <f>'ごみ処理量内訳'!AD17</f>
        <v>382</v>
      </c>
      <c r="AP17" s="188">
        <f>'ごみ処理量内訳'!AE17</f>
        <v>0</v>
      </c>
      <c r="AQ17" s="188">
        <f t="shared" si="8"/>
        <v>1985</v>
      </c>
    </row>
    <row r="18" spans="1:43" ht="13.5" customHeight="1">
      <c r="A18" s="182" t="s">
        <v>145</v>
      </c>
      <c r="B18" s="182" t="s">
        <v>168</v>
      </c>
      <c r="C18" s="184" t="s">
        <v>169</v>
      </c>
      <c r="D18" s="188">
        <v>62632</v>
      </c>
      <c r="E18" s="188">
        <v>62632</v>
      </c>
      <c r="F18" s="188">
        <f>'ごみ搬入量内訳'!H18</f>
        <v>20491</v>
      </c>
      <c r="G18" s="188">
        <f>'ごみ搬入量内訳'!AG18</f>
        <v>2378</v>
      </c>
      <c r="H18" s="188">
        <f>'ごみ搬入量内訳'!AH18</f>
        <v>0</v>
      </c>
      <c r="I18" s="188">
        <f t="shared" si="0"/>
        <v>22869</v>
      </c>
      <c r="J18" s="188">
        <f t="shared" si="1"/>
        <v>1000.3639436797155</v>
      </c>
      <c r="K18" s="188">
        <f>('ごみ搬入量内訳'!E18+'ごみ搬入量内訳'!AH18)/'ごみ処理概要'!D18/365*1000000</f>
        <v>816.3799152081215</v>
      </c>
      <c r="L18" s="188">
        <f>'ごみ搬入量内訳'!F18/'ごみ処理概要'!D18/365*1000000</f>
        <v>183.984028471594</v>
      </c>
      <c r="M18" s="188">
        <f>'資源化量内訳'!BP18</f>
        <v>1733</v>
      </c>
      <c r="N18" s="188">
        <f>'ごみ処理量内訳'!E18</f>
        <v>18411</v>
      </c>
      <c r="O18" s="188">
        <f>'ごみ処理量内訳'!L18</f>
        <v>2130</v>
      </c>
      <c r="P18" s="188">
        <f t="shared" si="2"/>
        <v>347</v>
      </c>
      <c r="Q18" s="188">
        <f>'ごみ処理量内訳'!G18</f>
        <v>0</v>
      </c>
      <c r="R18" s="188">
        <f>'ごみ処理量内訳'!H18</f>
        <v>347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1981</v>
      </c>
      <c r="W18" s="188">
        <f>'資源化量内訳'!M18</f>
        <v>1438</v>
      </c>
      <c r="X18" s="188">
        <f>'資源化量内訳'!N18</f>
        <v>0</v>
      </c>
      <c r="Y18" s="188">
        <f>'資源化量内訳'!O18</f>
        <v>502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41</v>
      </c>
      <c r="AC18" s="188">
        <f>'資源化量内訳'!S18</f>
        <v>0</v>
      </c>
      <c r="AD18" s="188">
        <f t="shared" si="4"/>
        <v>22869</v>
      </c>
      <c r="AE18" s="189">
        <f t="shared" si="5"/>
        <v>90.68608159517251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347</v>
      </c>
      <c r="AI18" s="188">
        <f>'資源化量内訳'!AZ18</f>
        <v>0</v>
      </c>
      <c r="AJ18" s="188">
        <f>'資源化量内訳'!BH18</f>
        <v>0</v>
      </c>
      <c r="AK18" s="188" t="s">
        <v>318</v>
      </c>
      <c r="AL18" s="188">
        <f t="shared" si="6"/>
        <v>347</v>
      </c>
      <c r="AM18" s="189">
        <f t="shared" si="7"/>
        <v>16.506788066010895</v>
      </c>
      <c r="AN18" s="188">
        <f>'ごみ処理量内訳'!AC18</f>
        <v>2130</v>
      </c>
      <c r="AO18" s="188">
        <f>'ごみ処理量内訳'!AD18</f>
        <v>2284</v>
      </c>
      <c r="AP18" s="188">
        <f>'ごみ処理量内訳'!AE18</f>
        <v>0</v>
      </c>
      <c r="AQ18" s="188">
        <f t="shared" si="8"/>
        <v>4414</v>
      </c>
    </row>
    <row r="19" spans="1:43" ht="13.5" customHeight="1">
      <c r="A19" s="182" t="s">
        <v>145</v>
      </c>
      <c r="B19" s="182" t="s">
        <v>170</v>
      </c>
      <c r="C19" s="184" t="s">
        <v>171</v>
      </c>
      <c r="D19" s="188">
        <v>144944</v>
      </c>
      <c r="E19" s="188">
        <v>144944</v>
      </c>
      <c r="F19" s="188">
        <f>'ごみ搬入量内訳'!H19</f>
        <v>48015</v>
      </c>
      <c r="G19" s="188">
        <f>'ごみ搬入量内訳'!AG19</f>
        <v>5714</v>
      </c>
      <c r="H19" s="188">
        <f>'ごみ搬入量内訳'!AH19</f>
        <v>0</v>
      </c>
      <c r="I19" s="188">
        <f t="shared" si="0"/>
        <v>53729</v>
      </c>
      <c r="J19" s="188">
        <f t="shared" si="1"/>
        <v>1015.5835338201472</v>
      </c>
      <c r="K19" s="188">
        <f>('ごみ搬入量内訳'!E19+'ごみ搬入量内訳'!AH19)/'ごみ処理概要'!D19/365*1000000</f>
        <v>792.6159862212255</v>
      </c>
      <c r="L19" s="188">
        <f>'ごみ搬入量内訳'!F19/'ごみ処理概要'!D19/365*1000000</f>
        <v>222.96754759892153</v>
      </c>
      <c r="M19" s="188">
        <f>'資源化量内訳'!BP19</f>
        <v>6901</v>
      </c>
      <c r="N19" s="188">
        <f>'ごみ処理量内訳'!E19</f>
        <v>43664</v>
      </c>
      <c r="O19" s="188">
        <f>'ごみ処理量内訳'!L19</f>
        <v>646</v>
      </c>
      <c r="P19" s="188">
        <f t="shared" si="2"/>
        <v>9338</v>
      </c>
      <c r="Q19" s="188">
        <f>'ごみ処理量内訳'!G19</f>
        <v>6391</v>
      </c>
      <c r="R19" s="188">
        <f>'ごみ処理量内訳'!H19</f>
        <v>2693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254</v>
      </c>
      <c r="V19" s="188">
        <f t="shared" si="3"/>
        <v>81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81</v>
      </c>
      <c r="AD19" s="188">
        <f t="shared" si="4"/>
        <v>53729</v>
      </c>
      <c r="AE19" s="189">
        <f t="shared" si="5"/>
        <v>98.79766978726572</v>
      </c>
      <c r="AF19" s="188">
        <f>'資源化量内訳'!AB19</f>
        <v>3417</v>
      </c>
      <c r="AG19" s="188">
        <f>'資源化量内訳'!AJ19</f>
        <v>840</v>
      </c>
      <c r="AH19" s="188">
        <f>'資源化量内訳'!AR19</f>
        <v>2693</v>
      </c>
      <c r="AI19" s="188">
        <f>'資源化量内訳'!AZ19</f>
        <v>0</v>
      </c>
      <c r="AJ19" s="188">
        <f>'資源化量内訳'!BH19</f>
        <v>0</v>
      </c>
      <c r="AK19" s="188" t="s">
        <v>318</v>
      </c>
      <c r="AL19" s="188">
        <f t="shared" si="6"/>
        <v>6950</v>
      </c>
      <c r="AM19" s="189">
        <f t="shared" si="7"/>
        <v>22.97872340425532</v>
      </c>
      <c r="AN19" s="188">
        <f>'ごみ処理量内訳'!AC19</f>
        <v>646</v>
      </c>
      <c r="AO19" s="188">
        <f>'ごみ処理量内訳'!AD19</f>
        <v>2560</v>
      </c>
      <c r="AP19" s="188">
        <f>'ごみ処理量内訳'!AE19</f>
        <v>254</v>
      </c>
      <c r="AQ19" s="188">
        <f t="shared" si="8"/>
        <v>3460</v>
      </c>
    </row>
    <row r="20" spans="1:43" ht="13.5" customHeight="1">
      <c r="A20" s="182" t="s">
        <v>145</v>
      </c>
      <c r="B20" s="182" t="s">
        <v>172</v>
      </c>
      <c r="C20" s="184" t="s">
        <v>173</v>
      </c>
      <c r="D20" s="188">
        <v>93065</v>
      </c>
      <c r="E20" s="188">
        <v>93065</v>
      </c>
      <c r="F20" s="188">
        <f>'ごみ搬入量内訳'!H20</f>
        <v>26616</v>
      </c>
      <c r="G20" s="188">
        <f>'ごみ搬入量内訳'!AG20</f>
        <v>468</v>
      </c>
      <c r="H20" s="188">
        <f>'ごみ搬入量内訳'!AH20</f>
        <v>0</v>
      </c>
      <c r="I20" s="188">
        <f t="shared" si="0"/>
        <v>27084</v>
      </c>
      <c r="J20" s="188">
        <f t="shared" si="1"/>
        <v>797.3216539625788</v>
      </c>
      <c r="K20" s="188">
        <f>('ごみ搬入量内訳'!E20+'ごみ搬入量内訳'!AH20)/'ごみ処理概要'!D20/365*1000000</f>
        <v>571.6140361464848</v>
      </c>
      <c r="L20" s="188">
        <f>'ごみ搬入量内訳'!F20/'ごみ処理概要'!D20/365*1000000</f>
        <v>225.70761781609406</v>
      </c>
      <c r="M20" s="188">
        <f>'資源化量内訳'!BP20</f>
        <v>5097</v>
      </c>
      <c r="N20" s="188">
        <f>'ごみ処理量内訳'!E20</f>
        <v>24289</v>
      </c>
      <c r="O20" s="188">
        <f>'ごみ処理量内訳'!L20</f>
        <v>528</v>
      </c>
      <c r="P20" s="188">
        <f t="shared" si="2"/>
        <v>2144</v>
      </c>
      <c r="Q20" s="188">
        <f>'ごみ処理量内訳'!G20</f>
        <v>0</v>
      </c>
      <c r="R20" s="188">
        <f>'ごみ処理量内訳'!H20</f>
        <v>2144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123</v>
      </c>
      <c r="W20" s="188">
        <f>'資源化量内訳'!M20</f>
        <v>84</v>
      </c>
      <c r="X20" s="188">
        <f>'資源化量内訳'!N20</f>
        <v>0</v>
      </c>
      <c r="Y20" s="188">
        <f>'資源化量内訳'!O20</f>
        <v>39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27084</v>
      </c>
      <c r="AE20" s="189">
        <f t="shared" si="5"/>
        <v>98.05050952591937</v>
      </c>
      <c r="AF20" s="188">
        <f>'資源化量内訳'!AB20</f>
        <v>2026</v>
      </c>
      <c r="AG20" s="188">
        <f>'資源化量内訳'!AJ20</f>
        <v>0</v>
      </c>
      <c r="AH20" s="188">
        <f>'資源化量内訳'!AR20</f>
        <v>1246</v>
      </c>
      <c r="AI20" s="188">
        <f>'資源化量内訳'!AZ20</f>
        <v>0</v>
      </c>
      <c r="AJ20" s="188">
        <f>'資源化量内訳'!BH20</f>
        <v>0</v>
      </c>
      <c r="AK20" s="188" t="s">
        <v>318</v>
      </c>
      <c r="AL20" s="188">
        <f t="shared" si="6"/>
        <v>3272</v>
      </c>
      <c r="AM20" s="189">
        <f t="shared" si="7"/>
        <v>26.388241508964917</v>
      </c>
      <c r="AN20" s="188">
        <f>'ごみ処理量内訳'!AC20</f>
        <v>528</v>
      </c>
      <c r="AO20" s="188">
        <f>'ごみ処理量内訳'!AD20</f>
        <v>512</v>
      </c>
      <c r="AP20" s="188">
        <f>'ごみ処理量内訳'!AE20</f>
        <v>0</v>
      </c>
      <c r="AQ20" s="188">
        <f t="shared" si="8"/>
        <v>1040</v>
      </c>
    </row>
    <row r="21" spans="1:43" ht="13.5" customHeight="1">
      <c r="A21" s="182" t="s">
        <v>145</v>
      </c>
      <c r="B21" s="182" t="s">
        <v>20</v>
      </c>
      <c r="C21" s="184" t="s">
        <v>21</v>
      </c>
      <c r="D21" s="188">
        <v>31409</v>
      </c>
      <c r="E21" s="188">
        <v>27000</v>
      </c>
      <c r="F21" s="188">
        <f>'ごみ搬入量内訳'!H21</f>
        <v>6158</v>
      </c>
      <c r="G21" s="188">
        <f>'ごみ搬入量内訳'!AG21</f>
        <v>356</v>
      </c>
      <c r="H21" s="188">
        <f>'ごみ搬入量内訳'!AH21</f>
        <v>695</v>
      </c>
      <c r="I21" s="188">
        <f t="shared" si="0"/>
        <v>7209</v>
      </c>
      <c r="J21" s="188">
        <f t="shared" si="1"/>
        <v>628.8224690855121</v>
      </c>
      <c r="K21" s="188">
        <f>('ごみ搬入量内訳'!E21+'ごみ搬入量内訳'!AH21)/'ごみ処理概要'!D21/365*1000000</f>
        <v>502.0810281670423</v>
      </c>
      <c r="L21" s="188">
        <f>'ごみ搬入量内訳'!F21/'ごみ処理概要'!D21/365*1000000</f>
        <v>126.74144091846982</v>
      </c>
      <c r="M21" s="188">
        <f>'資源化量内訳'!BP21</f>
        <v>1368</v>
      </c>
      <c r="N21" s="188">
        <f>'ごみ処理量内訳'!E21</f>
        <v>5631</v>
      </c>
      <c r="O21" s="188">
        <f>'ごみ処理量内訳'!L21</f>
        <v>68</v>
      </c>
      <c r="P21" s="188">
        <f t="shared" si="2"/>
        <v>483</v>
      </c>
      <c r="Q21" s="188">
        <f>'ごみ処理量内訳'!G21</f>
        <v>483</v>
      </c>
      <c r="R21" s="188">
        <f>'ごみ処理量内訳'!H21</f>
        <v>0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400</v>
      </c>
      <c r="W21" s="188">
        <f>'資源化量内訳'!M21</f>
        <v>0</v>
      </c>
      <c r="X21" s="188">
        <f>'資源化量内訳'!N21</f>
        <v>85</v>
      </c>
      <c r="Y21" s="188">
        <f>'資源化量内訳'!O21</f>
        <v>253</v>
      </c>
      <c r="Z21" s="188">
        <f>'資源化量内訳'!P21</f>
        <v>57</v>
      </c>
      <c r="AA21" s="188">
        <f>'資源化量内訳'!Q21</f>
        <v>5</v>
      </c>
      <c r="AB21" s="188">
        <f>'資源化量内訳'!R21</f>
        <v>0</v>
      </c>
      <c r="AC21" s="188">
        <f>'資源化量内訳'!S21</f>
        <v>0</v>
      </c>
      <c r="AD21" s="188">
        <f t="shared" si="4"/>
        <v>6582</v>
      </c>
      <c r="AE21" s="189">
        <f t="shared" si="5"/>
        <v>98.96687936797326</v>
      </c>
      <c r="AF21" s="188">
        <f>'資源化量内訳'!AB21</f>
        <v>0</v>
      </c>
      <c r="AG21" s="188">
        <f>'資源化量内訳'!AJ21</f>
        <v>176</v>
      </c>
      <c r="AH21" s="188">
        <f>'資源化量内訳'!AR21</f>
        <v>0</v>
      </c>
      <c r="AI21" s="188">
        <f>'資源化量内訳'!AZ21</f>
        <v>0</v>
      </c>
      <c r="AJ21" s="188">
        <f>'資源化量内訳'!BH21</f>
        <v>0</v>
      </c>
      <c r="AK21" s="188" t="s">
        <v>318</v>
      </c>
      <c r="AL21" s="188">
        <f t="shared" si="6"/>
        <v>176</v>
      </c>
      <c r="AM21" s="189">
        <f t="shared" si="7"/>
        <v>24.452830188679243</v>
      </c>
      <c r="AN21" s="188">
        <f>'ごみ処理量内訳'!AC21</f>
        <v>68</v>
      </c>
      <c r="AO21" s="188">
        <f>'ごみ処理量内訳'!AD21</f>
        <v>839</v>
      </c>
      <c r="AP21" s="188">
        <f>'ごみ処理量内訳'!AE21</f>
        <v>107</v>
      </c>
      <c r="AQ21" s="188">
        <f t="shared" si="8"/>
        <v>1014</v>
      </c>
    </row>
    <row r="22" spans="1:43" ht="13.5" customHeight="1">
      <c r="A22" s="182" t="s">
        <v>145</v>
      </c>
      <c r="B22" s="182" t="s">
        <v>22</v>
      </c>
      <c r="C22" s="184" t="s">
        <v>23</v>
      </c>
      <c r="D22" s="188">
        <v>47046</v>
      </c>
      <c r="E22" s="188">
        <v>46474</v>
      </c>
      <c r="F22" s="188">
        <f>'ごみ搬入量内訳'!H22</f>
        <v>14217</v>
      </c>
      <c r="G22" s="188">
        <f>'ごみ搬入量内訳'!AG22</f>
        <v>182</v>
      </c>
      <c r="H22" s="188">
        <f>'ごみ搬入量内訳'!AH22</f>
        <v>136</v>
      </c>
      <c r="I22" s="188">
        <f t="shared" si="0"/>
        <v>14535</v>
      </c>
      <c r="J22" s="188">
        <f t="shared" si="1"/>
        <v>846.446410071402</v>
      </c>
      <c r="K22" s="188">
        <f>('ごみ搬入量内訳'!E22+'ごみ搬入量内訳'!AH22)/'ごみ処理概要'!D22/365*1000000</f>
        <v>509.73136755108237</v>
      </c>
      <c r="L22" s="188">
        <f>'ごみ搬入量内訳'!F22/'ごみ処理概要'!D22/365*1000000</f>
        <v>336.7150425203197</v>
      </c>
      <c r="M22" s="188">
        <f>'資源化量内訳'!BP22</f>
        <v>1676</v>
      </c>
      <c r="N22" s="188">
        <f>'ごみ処理量内訳'!E22</f>
        <v>12003</v>
      </c>
      <c r="O22" s="188">
        <f>'ごみ処理量内訳'!L22</f>
        <v>0</v>
      </c>
      <c r="P22" s="188">
        <f t="shared" si="2"/>
        <v>935</v>
      </c>
      <c r="Q22" s="188">
        <f>'ごみ処理量内訳'!G22</f>
        <v>935</v>
      </c>
      <c r="R22" s="188">
        <f>'ごみ処理量内訳'!H22</f>
        <v>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1461</v>
      </c>
      <c r="W22" s="188">
        <f>'資源化量内訳'!M22</f>
        <v>0</v>
      </c>
      <c r="X22" s="188">
        <f>'資源化量内訳'!N22</f>
        <v>891</v>
      </c>
      <c r="Y22" s="188">
        <f>'資源化量内訳'!O22</f>
        <v>236</v>
      </c>
      <c r="Z22" s="188">
        <f>'資源化量内訳'!P22</f>
        <v>147</v>
      </c>
      <c r="AA22" s="188">
        <f>'資源化量内訳'!Q22</f>
        <v>128</v>
      </c>
      <c r="AB22" s="188">
        <f>'資源化量内訳'!R22</f>
        <v>0</v>
      </c>
      <c r="AC22" s="188">
        <f>'資源化量内訳'!S22</f>
        <v>59</v>
      </c>
      <c r="AD22" s="188">
        <f t="shared" si="4"/>
        <v>14399</v>
      </c>
      <c r="AE22" s="189">
        <f t="shared" si="5"/>
        <v>100</v>
      </c>
      <c r="AF22" s="188">
        <f>'資源化量内訳'!AB22</f>
        <v>0</v>
      </c>
      <c r="AG22" s="188">
        <f>'資源化量内訳'!AJ22</f>
        <v>434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318</v>
      </c>
      <c r="AL22" s="188">
        <f t="shared" si="6"/>
        <v>434</v>
      </c>
      <c r="AM22" s="189">
        <f t="shared" si="7"/>
        <v>22.214618973561432</v>
      </c>
      <c r="AN22" s="188">
        <f>'ごみ処理量内訳'!AC22</f>
        <v>0</v>
      </c>
      <c r="AO22" s="188">
        <f>'ごみ処理量内訳'!AD22</f>
        <v>602</v>
      </c>
      <c r="AP22" s="188">
        <f>'ごみ処理量内訳'!AE22</f>
        <v>0</v>
      </c>
      <c r="AQ22" s="188">
        <f t="shared" si="8"/>
        <v>602</v>
      </c>
    </row>
    <row r="23" spans="1:43" ht="13.5" customHeight="1">
      <c r="A23" s="182" t="s">
        <v>145</v>
      </c>
      <c r="B23" s="182" t="s">
        <v>24</v>
      </c>
      <c r="C23" s="184" t="s">
        <v>25</v>
      </c>
      <c r="D23" s="188">
        <v>29869</v>
      </c>
      <c r="E23" s="188">
        <v>29869</v>
      </c>
      <c r="F23" s="188">
        <f>'ごみ搬入量内訳'!H23</f>
        <v>5902</v>
      </c>
      <c r="G23" s="188">
        <f>'ごみ搬入量内訳'!AG23</f>
        <v>3760</v>
      </c>
      <c r="H23" s="188">
        <f>'ごみ搬入量内訳'!AH23</f>
        <v>0</v>
      </c>
      <c r="I23" s="188">
        <f t="shared" si="0"/>
        <v>9662</v>
      </c>
      <c r="J23" s="188">
        <f t="shared" si="1"/>
        <v>886.2443629419239</v>
      </c>
      <c r="K23" s="188">
        <f>('ごみ搬入量内訳'!E23+'ごみ搬入量内訳'!AH23)/'ごみ処理概要'!D23/365*1000000</f>
        <v>734.6233805425243</v>
      </c>
      <c r="L23" s="188">
        <f>'ごみ搬入量内訳'!F23/'ごみ処理概要'!D23/365*1000000</f>
        <v>151.62098239939974</v>
      </c>
      <c r="M23" s="188">
        <f>'資源化量内訳'!BP23</f>
        <v>1314</v>
      </c>
      <c r="N23" s="188">
        <f>'ごみ処理量内訳'!E23</f>
        <v>7810</v>
      </c>
      <c r="O23" s="188">
        <f>'ごみ処理量内訳'!L23</f>
        <v>325</v>
      </c>
      <c r="P23" s="188">
        <f t="shared" si="2"/>
        <v>1119</v>
      </c>
      <c r="Q23" s="188">
        <f>'ごみ処理量内訳'!G23</f>
        <v>0</v>
      </c>
      <c r="R23" s="188">
        <f>'ごみ処理量内訳'!H23</f>
        <v>1119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408</v>
      </c>
      <c r="W23" s="188">
        <f>'資源化量内訳'!M23</f>
        <v>384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2</v>
      </c>
      <c r="AC23" s="188">
        <f>'資源化量内訳'!S23</f>
        <v>22</v>
      </c>
      <c r="AD23" s="188">
        <f t="shared" si="4"/>
        <v>9662</v>
      </c>
      <c r="AE23" s="189">
        <f t="shared" si="5"/>
        <v>96.6363071827779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890</v>
      </c>
      <c r="AI23" s="188">
        <f>'資源化量内訳'!AZ23</f>
        <v>0</v>
      </c>
      <c r="AJ23" s="188">
        <f>'資源化量内訳'!BH23</f>
        <v>0</v>
      </c>
      <c r="AK23" s="188" t="s">
        <v>318</v>
      </c>
      <c r="AL23" s="188">
        <f t="shared" si="6"/>
        <v>890</v>
      </c>
      <c r="AM23" s="189">
        <f t="shared" si="7"/>
        <v>23.79737609329446</v>
      </c>
      <c r="AN23" s="188">
        <f>'ごみ処理量内訳'!AC23</f>
        <v>325</v>
      </c>
      <c r="AO23" s="188">
        <f>'ごみ処理量内訳'!AD23</f>
        <v>839</v>
      </c>
      <c r="AP23" s="188">
        <f>'ごみ処理量内訳'!AE23</f>
        <v>149</v>
      </c>
      <c r="AQ23" s="188">
        <f t="shared" si="8"/>
        <v>1313</v>
      </c>
    </row>
    <row r="24" spans="1:43" ht="13.5" customHeight="1">
      <c r="A24" s="182" t="s">
        <v>145</v>
      </c>
      <c r="B24" s="182" t="s">
        <v>26</v>
      </c>
      <c r="C24" s="184" t="s">
        <v>27</v>
      </c>
      <c r="D24" s="188">
        <v>34955</v>
      </c>
      <c r="E24" s="188">
        <v>34955</v>
      </c>
      <c r="F24" s="188">
        <f>'ごみ搬入量内訳'!H24</f>
        <v>8053</v>
      </c>
      <c r="G24" s="188">
        <f>'ごみ搬入量内訳'!AG24</f>
        <v>0</v>
      </c>
      <c r="H24" s="188">
        <f>'ごみ搬入量内訳'!AH24</f>
        <v>1040</v>
      </c>
      <c r="I24" s="188">
        <f t="shared" si="0"/>
        <v>9093</v>
      </c>
      <c r="J24" s="188">
        <f t="shared" si="1"/>
        <v>712.6971468208636</v>
      </c>
      <c r="K24" s="188">
        <f>('ごみ搬入量内訳'!E24+'ごみ搬入量内訳'!AH24)/'ごみ処理概要'!D24/365*1000000</f>
        <v>455.2232518129964</v>
      </c>
      <c r="L24" s="188">
        <f>'ごみ搬入量内訳'!F24/'ごみ処理概要'!D24/365*1000000</f>
        <v>257.4738950078672</v>
      </c>
      <c r="M24" s="188">
        <f>'資源化量内訳'!BP24</f>
        <v>1469</v>
      </c>
      <c r="N24" s="188">
        <f>'ごみ処理量内訳'!E24</f>
        <v>6842</v>
      </c>
      <c r="O24" s="188">
        <f>'ごみ処理量内訳'!L24</f>
        <v>0</v>
      </c>
      <c r="P24" s="188">
        <f t="shared" si="2"/>
        <v>957</v>
      </c>
      <c r="Q24" s="188">
        <f>'ごみ処理量内訳'!G24</f>
        <v>521</v>
      </c>
      <c r="R24" s="188">
        <f>'ごみ処理量内訳'!H24</f>
        <v>436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254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254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8053</v>
      </c>
      <c r="AE24" s="189">
        <f t="shared" si="5"/>
        <v>100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436</v>
      </c>
      <c r="AI24" s="188">
        <f>'資源化量内訳'!AZ24</f>
        <v>0</v>
      </c>
      <c r="AJ24" s="188">
        <f>'資源化量内訳'!BH24</f>
        <v>0</v>
      </c>
      <c r="AK24" s="188" t="s">
        <v>318</v>
      </c>
      <c r="AL24" s="188">
        <f t="shared" si="6"/>
        <v>436</v>
      </c>
      <c r="AM24" s="189">
        <f t="shared" si="7"/>
        <v>22.67380802352447</v>
      </c>
      <c r="AN24" s="188">
        <f>'ごみ処理量内訳'!AC24</f>
        <v>0</v>
      </c>
      <c r="AO24" s="188">
        <f>'ごみ処理量内訳'!AD24</f>
        <v>248</v>
      </c>
      <c r="AP24" s="188">
        <f>'ごみ処理量内訳'!AE24</f>
        <v>0</v>
      </c>
      <c r="AQ24" s="188">
        <f t="shared" si="8"/>
        <v>248</v>
      </c>
    </row>
    <row r="25" spans="1:43" ht="13.5" customHeight="1">
      <c r="A25" s="182" t="s">
        <v>145</v>
      </c>
      <c r="B25" s="182" t="s">
        <v>28</v>
      </c>
      <c r="C25" s="184" t="s">
        <v>29</v>
      </c>
      <c r="D25" s="188">
        <v>49643</v>
      </c>
      <c r="E25" s="188">
        <v>49643</v>
      </c>
      <c r="F25" s="188">
        <f>'ごみ搬入量内訳'!H25</f>
        <v>9889</v>
      </c>
      <c r="G25" s="188">
        <f>'ごみ搬入量内訳'!AG25</f>
        <v>4855</v>
      </c>
      <c r="H25" s="188">
        <f>'ごみ搬入量内訳'!AH25</f>
        <v>0</v>
      </c>
      <c r="I25" s="188">
        <f t="shared" si="0"/>
        <v>14744</v>
      </c>
      <c r="J25" s="188">
        <f t="shared" si="1"/>
        <v>813.7002306054269</v>
      </c>
      <c r="K25" s="188">
        <f>('ごみ搬入量内訳'!E25+'ごみ搬入量内訳'!AH25)/'ごみ処理概要'!D25/365*1000000</f>
        <v>545.7597382295894</v>
      </c>
      <c r="L25" s="188">
        <f>'ごみ搬入量内訳'!F25/'ごみ処理概要'!D25/365*1000000</f>
        <v>267.94049237583744</v>
      </c>
      <c r="M25" s="188">
        <f>'資源化量内訳'!BP25</f>
        <v>0</v>
      </c>
      <c r="N25" s="188">
        <f>'ごみ処理量内訳'!E25</f>
        <v>10622</v>
      </c>
      <c r="O25" s="188">
        <f>'ごみ処理量内訳'!L25</f>
        <v>0</v>
      </c>
      <c r="P25" s="188">
        <f t="shared" si="2"/>
        <v>3117</v>
      </c>
      <c r="Q25" s="188">
        <f>'ごみ処理量内訳'!G25</f>
        <v>501</v>
      </c>
      <c r="R25" s="188">
        <f>'ごみ処理量内訳'!H25</f>
        <v>2446</v>
      </c>
      <c r="S25" s="188">
        <f>'ごみ処理量内訳'!I25</f>
        <v>170</v>
      </c>
      <c r="T25" s="188">
        <f>'ごみ処理量内訳'!J25</f>
        <v>0</v>
      </c>
      <c r="U25" s="188">
        <f>'ごみ処理量内訳'!K25</f>
        <v>0</v>
      </c>
      <c r="V25" s="188">
        <f t="shared" si="3"/>
        <v>2358</v>
      </c>
      <c r="W25" s="188">
        <f>'資源化量内訳'!M25</f>
        <v>975</v>
      </c>
      <c r="X25" s="188">
        <f>'資源化量内訳'!N25</f>
        <v>230</v>
      </c>
      <c r="Y25" s="188">
        <f>'資源化量内訳'!O25</f>
        <v>615</v>
      </c>
      <c r="Z25" s="188">
        <f>'資源化量内訳'!P25</f>
        <v>92</v>
      </c>
      <c r="AA25" s="188">
        <f>'資源化量内訳'!Q25</f>
        <v>262</v>
      </c>
      <c r="AB25" s="188">
        <f>'資源化量内訳'!R25</f>
        <v>184</v>
      </c>
      <c r="AC25" s="188">
        <f>'資源化量内訳'!S25</f>
        <v>0</v>
      </c>
      <c r="AD25" s="188">
        <f t="shared" si="4"/>
        <v>16097</v>
      </c>
      <c r="AE25" s="189">
        <f t="shared" si="5"/>
        <v>100</v>
      </c>
      <c r="AF25" s="188">
        <f>'資源化量内訳'!AB25</f>
        <v>0</v>
      </c>
      <c r="AG25" s="188">
        <f>'資源化量内訳'!AJ25</f>
        <v>68</v>
      </c>
      <c r="AH25" s="188">
        <f>'資源化量内訳'!AR25</f>
        <v>0</v>
      </c>
      <c r="AI25" s="188">
        <f>'資源化量内訳'!AZ25</f>
        <v>170</v>
      </c>
      <c r="AJ25" s="188">
        <f>'資源化量内訳'!BH25</f>
        <v>0</v>
      </c>
      <c r="AK25" s="188" t="s">
        <v>318</v>
      </c>
      <c r="AL25" s="188">
        <f t="shared" si="6"/>
        <v>238</v>
      </c>
      <c r="AM25" s="189">
        <f t="shared" si="7"/>
        <v>16.127228676150835</v>
      </c>
      <c r="AN25" s="188">
        <f>'ごみ処理量内訳'!AC25</f>
        <v>0</v>
      </c>
      <c r="AO25" s="188">
        <f>'ごみ処理量内訳'!AD25</f>
        <v>1129</v>
      </c>
      <c r="AP25" s="188">
        <f>'ごみ処理量内訳'!AE25</f>
        <v>252</v>
      </c>
      <c r="AQ25" s="188">
        <f t="shared" si="8"/>
        <v>1381</v>
      </c>
    </row>
    <row r="26" spans="1:43" ht="13.5" customHeight="1">
      <c r="A26" s="182" t="s">
        <v>145</v>
      </c>
      <c r="B26" s="182" t="s">
        <v>30</v>
      </c>
      <c r="C26" s="184" t="s">
        <v>31</v>
      </c>
      <c r="D26" s="188">
        <v>39362</v>
      </c>
      <c r="E26" s="188">
        <v>39362</v>
      </c>
      <c r="F26" s="188">
        <f>'ごみ搬入量内訳'!H26</f>
        <v>8279</v>
      </c>
      <c r="G26" s="188">
        <f>'ごみ搬入量内訳'!AG26</f>
        <v>5958</v>
      </c>
      <c r="H26" s="188">
        <f>'ごみ搬入量内訳'!AH26</f>
        <v>288</v>
      </c>
      <c r="I26" s="188">
        <f t="shared" si="0"/>
        <v>14525</v>
      </c>
      <c r="J26" s="188">
        <f t="shared" si="1"/>
        <v>1010.9882767121896</v>
      </c>
      <c r="K26" s="188">
        <f>('ごみ搬入量内訳'!E26+'ごみ搬入量内訳'!AH26)/'ごみ処理概要'!D26/365*1000000</f>
        <v>519.1711914627347</v>
      </c>
      <c r="L26" s="188">
        <f>'ごみ搬入量内訳'!F26/'ごみ処理概要'!D26/365*1000000</f>
        <v>491.8170852494548</v>
      </c>
      <c r="M26" s="188">
        <f>'資源化量内訳'!BP26</f>
        <v>1378</v>
      </c>
      <c r="N26" s="188">
        <f>'ごみ処理量内訳'!E26</f>
        <v>11089</v>
      </c>
      <c r="O26" s="188">
        <f>'ごみ処理量内訳'!L26</f>
        <v>1615</v>
      </c>
      <c r="P26" s="188">
        <f t="shared" si="2"/>
        <v>1219</v>
      </c>
      <c r="Q26" s="188">
        <f>'ごみ処理量内訳'!G26</f>
        <v>0</v>
      </c>
      <c r="R26" s="188">
        <f>'ごみ処理量内訳'!H26</f>
        <v>925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294</v>
      </c>
      <c r="V26" s="188">
        <f t="shared" si="3"/>
        <v>314</v>
      </c>
      <c r="W26" s="188">
        <f>'資源化量内訳'!M26</f>
        <v>314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14237</v>
      </c>
      <c r="AE26" s="189">
        <f t="shared" si="5"/>
        <v>88.65631804453186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880</v>
      </c>
      <c r="AI26" s="188">
        <f>'資源化量内訳'!AZ26</f>
        <v>0</v>
      </c>
      <c r="AJ26" s="188">
        <f>'資源化量内訳'!BH26</f>
        <v>0</v>
      </c>
      <c r="AK26" s="188" t="s">
        <v>318</v>
      </c>
      <c r="AL26" s="188">
        <f t="shared" si="6"/>
        <v>880</v>
      </c>
      <c r="AM26" s="189">
        <f t="shared" si="7"/>
        <v>16.471341658661544</v>
      </c>
      <c r="AN26" s="188">
        <f>'ごみ処理量内訳'!AC26</f>
        <v>1615</v>
      </c>
      <c r="AO26" s="188">
        <f>'ごみ処理量内訳'!AD26</f>
        <v>1065</v>
      </c>
      <c r="AP26" s="188">
        <f>'ごみ処理量内訳'!AE26</f>
        <v>294</v>
      </c>
      <c r="AQ26" s="188">
        <f t="shared" si="8"/>
        <v>2974</v>
      </c>
    </row>
    <row r="27" spans="1:43" ht="13.5" customHeight="1">
      <c r="A27" s="182" t="s">
        <v>145</v>
      </c>
      <c r="B27" s="182" t="s">
        <v>18</v>
      </c>
      <c r="C27" s="184" t="s">
        <v>19</v>
      </c>
      <c r="D27" s="188">
        <v>40572</v>
      </c>
      <c r="E27" s="188">
        <v>40572</v>
      </c>
      <c r="F27" s="188">
        <f>'ごみ搬入量内訳'!H27</f>
        <v>7681</v>
      </c>
      <c r="G27" s="188">
        <f>'ごみ搬入量内訳'!AG27</f>
        <v>869</v>
      </c>
      <c r="H27" s="188">
        <f>'ごみ搬入量内訳'!AH27</f>
        <v>0</v>
      </c>
      <c r="I27" s="188">
        <f t="shared" si="0"/>
        <v>8550</v>
      </c>
      <c r="J27" s="188">
        <f t="shared" si="1"/>
        <v>577.3601876724484</v>
      </c>
      <c r="K27" s="188">
        <f>('ごみ搬入量内訳'!E27+'ごみ搬入量内訳'!AH27)/'ごみ処理概要'!D27/365*1000000</f>
        <v>450.34094638450966</v>
      </c>
      <c r="L27" s="188">
        <f>'ごみ搬入量内訳'!F27/'ごみ処理概要'!D27/365*1000000</f>
        <v>127.01924128793863</v>
      </c>
      <c r="M27" s="188">
        <f>'資源化量内訳'!BP27</f>
        <v>1532</v>
      </c>
      <c r="N27" s="188">
        <f>'ごみ処理量内訳'!E27</f>
        <v>7053</v>
      </c>
      <c r="O27" s="188">
        <f>'ごみ処理量内訳'!L27</f>
        <v>570</v>
      </c>
      <c r="P27" s="188">
        <f t="shared" si="2"/>
        <v>1409</v>
      </c>
      <c r="Q27" s="188">
        <f>'ごみ処理量内訳'!G27</f>
        <v>819</v>
      </c>
      <c r="R27" s="188">
        <f>'ごみ処理量内訳'!H27</f>
        <v>590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9032</v>
      </c>
      <c r="AE27" s="189">
        <f t="shared" si="5"/>
        <v>93.68910540301152</v>
      </c>
      <c r="AF27" s="188">
        <f>'資源化量内訳'!AB27</f>
        <v>0</v>
      </c>
      <c r="AG27" s="188">
        <f>'資源化量内訳'!AJ27</f>
        <v>239</v>
      </c>
      <c r="AH27" s="188">
        <f>'資源化量内訳'!AR27</f>
        <v>590</v>
      </c>
      <c r="AI27" s="188">
        <f>'資源化量内訳'!AZ27</f>
        <v>0</v>
      </c>
      <c r="AJ27" s="188">
        <f>'資源化量内訳'!BH27</f>
        <v>0</v>
      </c>
      <c r="AK27" s="188" t="s">
        <v>318</v>
      </c>
      <c r="AL27" s="188">
        <f t="shared" si="6"/>
        <v>829</v>
      </c>
      <c r="AM27" s="189">
        <f t="shared" si="7"/>
        <v>22.34948882998864</v>
      </c>
      <c r="AN27" s="188">
        <f>'ごみ処理量内訳'!AC27</f>
        <v>570</v>
      </c>
      <c r="AO27" s="188">
        <f>'ごみ処理量内訳'!AD27</f>
        <v>1314</v>
      </c>
      <c r="AP27" s="188">
        <f>'ごみ処理量内訳'!AE27</f>
        <v>150</v>
      </c>
      <c r="AQ27" s="188">
        <f t="shared" si="8"/>
        <v>2034</v>
      </c>
    </row>
    <row r="28" spans="1:43" ht="13.5" customHeight="1">
      <c r="A28" s="182" t="s">
        <v>145</v>
      </c>
      <c r="B28" s="182" t="s">
        <v>174</v>
      </c>
      <c r="C28" s="184" t="s">
        <v>175</v>
      </c>
      <c r="D28" s="188">
        <v>22455</v>
      </c>
      <c r="E28" s="188">
        <v>22455</v>
      </c>
      <c r="F28" s="188">
        <f>'ごみ搬入量内訳'!H28</f>
        <v>10066</v>
      </c>
      <c r="G28" s="188">
        <f>'ごみ搬入量内訳'!AG28</f>
        <v>313</v>
      </c>
      <c r="H28" s="188">
        <f>'ごみ搬入量内訳'!AH28</f>
        <v>0</v>
      </c>
      <c r="I28" s="188">
        <f t="shared" si="0"/>
        <v>10379</v>
      </c>
      <c r="J28" s="188">
        <f t="shared" si="1"/>
        <v>1266.3378507395307</v>
      </c>
      <c r="K28" s="188">
        <f>('ごみ搬入量内訳'!E28+'ごみ搬入量内訳'!AH28)/'ごみ処理概要'!D28/365*1000000</f>
        <v>775.249128393774</v>
      </c>
      <c r="L28" s="188">
        <f>'ごみ搬入量内訳'!F28/'ごみ処理概要'!D28/365*1000000</f>
        <v>491.088722345757</v>
      </c>
      <c r="M28" s="188">
        <f>'資源化量内訳'!BP28</f>
        <v>1300</v>
      </c>
      <c r="N28" s="188">
        <f>'ごみ処理量内訳'!E28</f>
        <v>8792</v>
      </c>
      <c r="O28" s="188">
        <f>'ごみ処理量内訳'!L28</f>
        <v>0</v>
      </c>
      <c r="P28" s="188">
        <f t="shared" si="2"/>
        <v>1587</v>
      </c>
      <c r="Q28" s="188">
        <f>'ごみ処理量内訳'!G28</f>
        <v>0</v>
      </c>
      <c r="R28" s="188">
        <f>'ごみ処理量内訳'!H28</f>
        <v>311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1276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10379</v>
      </c>
      <c r="AE28" s="189">
        <f t="shared" si="5"/>
        <v>100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311</v>
      </c>
      <c r="AI28" s="188">
        <f>'資源化量内訳'!AZ28</f>
        <v>0</v>
      </c>
      <c r="AJ28" s="188">
        <f>'資源化量内訳'!BH28</f>
        <v>0</v>
      </c>
      <c r="AK28" s="188" t="s">
        <v>318</v>
      </c>
      <c r="AL28" s="188">
        <f t="shared" si="6"/>
        <v>311</v>
      </c>
      <c r="AM28" s="189">
        <f t="shared" si="7"/>
        <v>13.793989211405085</v>
      </c>
      <c r="AN28" s="188">
        <f>'ごみ処理量内訳'!AC28</f>
        <v>0</v>
      </c>
      <c r="AO28" s="188">
        <f>'ごみ処理量内訳'!AD28</f>
        <v>830</v>
      </c>
      <c r="AP28" s="188">
        <f>'ごみ処理量内訳'!AE28</f>
        <v>1276</v>
      </c>
      <c r="AQ28" s="188">
        <f t="shared" si="8"/>
        <v>2106</v>
      </c>
    </row>
    <row r="29" spans="1:43" ht="13.5" customHeight="1">
      <c r="A29" s="182" t="s">
        <v>145</v>
      </c>
      <c r="B29" s="182" t="s">
        <v>176</v>
      </c>
      <c r="C29" s="184" t="s">
        <v>177</v>
      </c>
      <c r="D29" s="188">
        <v>21882</v>
      </c>
      <c r="E29" s="188">
        <v>21882</v>
      </c>
      <c r="F29" s="188">
        <f>'ごみ搬入量内訳'!H29</f>
        <v>9490</v>
      </c>
      <c r="G29" s="188">
        <f>'ごみ搬入量内訳'!AG29</f>
        <v>446</v>
      </c>
      <c r="H29" s="188">
        <f>'ごみ搬入量内訳'!AH29</f>
        <v>0</v>
      </c>
      <c r="I29" s="188">
        <f t="shared" si="0"/>
        <v>9936</v>
      </c>
      <c r="J29" s="188">
        <f t="shared" si="1"/>
        <v>1244.0324379955753</v>
      </c>
      <c r="K29" s="188">
        <f>('ごみ搬入量内訳'!E29+'ごみ搬入量内訳'!AH29)/'ごみ処理概要'!D29/365*1000000</f>
        <v>861.0317105571227</v>
      </c>
      <c r="L29" s="188">
        <f>'ごみ搬入量内訳'!F29/'ごみ処理概要'!D29/365*1000000</f>
        <v>383.00072743845254</v>
      </c>
      <c r="M29" s="188">
        <f>'資源化量内訳'!BP29</f>
        <v>451</v>
      </c>
      <c r="N29" s="188">
        <f>'ごみ処理量内訳'!E29</f>
        <v>7794</v>
      </c>
      <c r="O29" s="188">
        <f>'ごみ処理量内訳'!L29</f>
        <v>226</v>
      </c>
      <c r="P29" s="188">
        <f t="shared" si="2"/>
        <v>0</v>
      </c>
      <c r="Q29" s="188">
        <f>'ごみ処理量内訳'!G29</f>
        <v>0</v>
      </c>
      <c r="R29" s="188">
        <f>'ごみ処理量内訳'!H29</f>
        <v>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1916</v>
      </c>
      <c r="W29" s="188">
        <f>'資源化量内訳'!M29</f>
        <v>71</v>
      </c>
      <c r="X29" s="188">
        <f>'資源化量内訳'!N29</f>
        <v>498</v>
      </c>
      <c r="Y29" s="188">
        <f>'資源化量内訳'!O29</f>
        <v>144</v>
      </c>
      <c r="Z29" s="188">
        <f>'資源化量内訳'!P29</f>
        <v>37</v>
      </c>
      <c r="AA29" s="188">
        <f>'資源化量内訳'!Q29</f>
        <v>93</v>
      </c>
      <c r="AB29" s="188">
        <f>'資源化量内訳'!R29</f>
        <v>70</v>
      </c>
      <c r="AC29" s="188">
        <f>'資源化量内訳'!S29</f>
        <v>1003</v>
      </c>
      <c r="AD29" s="188">
        <f t="shared" si="4"/>
        <v>9936</v>
      </c>
      <c r="AE29" s="189">
        <f t="shared" si="5"/>
        <v>97.72544283413849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0</v>
      </c>
      <c r="AI29" s="188">
        <f>'資源化量内訳'!AZ29</f>
        <v>0</v>
      </c>
      <c r="AJ29" s="188">
        <f>'資源化量内訳'!BH29</f>
        <v>0</v>
      </c>
      <c r="AK29" s="188" t="s">
        <v>318</v>
      </c>
      <c r="AL29" s="188">
        <f t="shared" si="6"/>
        <v>0</v>
      </c>
      <c r="AM29" s="189">
        <f t="shared" si="7"/>
        <v>22.7881005102532</v>
      </c>
      <c r="AN29" s="188">
        <f>'ごみ処理量内訳'!AC29</f>
        <v>226</v>
      </c>
      <c r="AO29" s="188">
        <f>'ごみ処理量内訳'!AD29</f>
        <v>732</v>
      </c>
      <c r="AP29" s="188">
        <f>'ごみ処理量内訳'!AE29</f>
        <v>0</v>
      </c>
      <c r="AQ29" s="188">
        <f t="shared" si="8"/>
        <v>958</v>
      </c>
    </row>
    <row r="30" spans="1:43" ht="13.5" customHeight="1">
      <c r="A30" s="182" t="s">
        <v>145</v>
      </c>
      <c r="B30" s="182" t="s">
        <v>178</v>
      </c>
      <c r="C30" s="184" t="s">
        <v>222</v>
      </c>
      <c r="D30" s="188">
        <v>12408</v>
      </c>
      <c r="E30" s="188">
        <v>12408</v>
      </c>
      <c r="F30" s="188">
        <f>'ごみ搬入量内訳'!H30</f>
        <v>7073</v>
      </c>
      <c r="G30" s="188">
        <f>'ごみ搬入量内訳'!AG30</f>
        <v>252</v>
      </c>
      <c r="H30" s="188">
        <f>'ごみ搬入量内訳'!AH30</f>
        <v>0</v>
      </c>
      <c r="I30" s="188">
        <f t="shared" si="0"/>
        <v>7325</v>
      </c>
      <c r="J30" s="188">
        <f t="shared" si="1"/>
        <v>1617.3833938334085</v>
      </c>
      <c r="K30" s="188">
        <f>('ごみ搬入量内訳'!E30+'ごみ搬入量内訳'!AH30)/'ごみ処理概要'!D30/365*1000000</f>
        <v>731.5209807194651</v>
      </c>
      <c r="L30" s="188">
        <f>'ごみ搬入量内訳'!F30/'ごみ処理概要'!D30/365*1000000</f>
        <v>885.8624131139433</v>
      </c>
      <c r="M30" s="188">
        <f>'資源化量内訳'!BP30</f>
        <v>416</v>
      </c>
      <c r="N30" s="188">
        <f>'ごみ処理量内訳'!E30</f>
        <v>5548</v>
      </c>
      <c r="O30" s="188">
        <f>'ごみ処理量内訳'!L30</f>
        <v>261</v>
      </c>
      <c r="P30" s="188">
        <f t="shared" si="2"/>
        <v>1263</v>
      </c>
      <c r="Q30" s="188">
        <f>'ごみ処理量内訳'!G30</f>
        <v>0</v>
      </c>
      <c r="R30" s="188">
        <f>'ごみ処理量内訳'!H30</f>
        <v>1263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253</v>
      </c>
      <c r="W30" s="188">
        <f>'資源化量内訳'!M30</f>
        <v>0</v>
      </c>
      <c r="X30" s="188">
        <f>'資源化量内訳'!N30</f>
        <v>253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7325</v>
      </c>
      <c r="AE30" s="189">
        <f t="shared" si="5"/>
        <v>96.43686006825939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1263</v>
      </c>
      <c r="AI30" s="188">
        <f>'資源化量内訳'!AZ30</f>
        <v>0</v>
      </c>
      <c r="AJ30" s="188">
        <f>'資源化量内訳'!BH30</f>
        <v>0</v>
      </c>
      <c r="AK30" s="188" t="s">
        <v>318</v>
      </c>
      <c r="AL30" s="188">
        <f t="shared" si="6"/>
        <v>1263</v>
      </c>
      <c r="AM30" s="189">
        <f t="shared" si="7"/>
        <v>24.958015760237696</v>
      </c>
      <c r="AN30" s="188">
        <f>'ごみ処理量内訳'!AC30</f>
        <v>261</v>
      </c>
      <c r="AO30" s="188">
        <f>'ごみ処理量内訳'!AD30</f>
        <v>496</v>
      </c>
      <c r="AP30" s="188">
        <f>'ごみ処理量内訳'!AE30</f>
        <v>0</v>
      </c>
      <c r="AQ30" s="188">
        <f t="shared" si="8"/>
        <v>757</v>
      </c>
    </row>
    <row r="31" spans="1:43" ht="13.5" customHeight="1">
      <c r="A31" s="182" t="s">
        <v>145</v>
      </c>
      <c r="B31" s="182" t="s">
        <v>179</v>
      </c>
      <c r="C31" s="184" t="s">
        <v>180</v>
      </c>
      <c r="D31" s="188">
        <v>33712</v>
      </c>
      <c r="E31" s="188">
        <v>33712</v>
      </c>
      <c r="F31" s="188">
        <f>'ごみ搬入量内訳'!H31</f>
        <v>7840</v>
      </c>
      <c r="G31" s="188">
        <f>'ごみ搬入量内訳'!AG31</f>
        <v>3794</v>
      </c>
      <c r="H31" s="188">
        <f>'ごみ搬入量内訳'!AH31</f>
        <v>0</v>
      </c>
      <c r="I31" s="188">
        <f t="shared" si="0"/>
        <v>11634</v>
      </c>
      <c r="J31" s="188">
        <f t="shared" si="1"/>
        <v>945.478541846812</v>
      </c>
      <c r="K31" s="188">
        <f>('ごみ搬入量内訳'!E31+'ごみ搬入量内訳'!AH31)/'ごみ処理概要'!D31/365*1000000</f>
        <v>663.9642158233156</v>
      </c>
      <c r="L31" s="188">
        <f>'ごみ搬入量内訳'!F31/'ごみ処理概要'!D31/365*1000000</f>
        <v>281.51432602349644</v>
      </c>
      <c r="M31" s="188">
        <f>'資源化量内訳'!BP31</f>
        <v>1742</v>
      </c>
      <c r="N31" s="188">
        <f>'ごみ処理量内訳'!E31</f>
        <v>6471</v>
      </c>
      <c r="O31" s="188">
        <f>'ごみ処理量内訳'!L31</f>
        <v>3236</v>
      </c>
      <c r="P31" s="188">
        <f t="shared" si="2"/>
        <v>825</v>
      </c>
      <c r="Q31" s="188">
        <f>'ごみ処理量内訳'!G31</f>
        <v>795</v>
      </c>
      <c r="R31" s="188">
        <f>'ごみ処理量内訳'!H31</f>
        <v>30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417</v>
      </c>
      <c r="W31" s="188">
        <f>'資源化量内訳'!M31</f>
        <v>0</v>
      </c>
      <c r="X31" s="188">
        <f>'資源化量内訳'!N31</f>
        <v>93</v>
      </c>
      <c r="Y31" s="188">
        <f>'資源化量内訳'!O31</f>
        <v>324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10949</v>
      </c>
      <c r="AE31" s="189">
        <f t="shared" si="5"/>
        <v>70.44478947849119</v>
      </c>
      <c r="AF31" s="188">
        <f>'資源化量内訳'!AB31</f>
        <v>0</v>
      </c>
      <c r="AG31" s="188">
        <f>'資源化量内訳'!AJ31</f>
        <v>230</v>
      </c>
      <c r="AH31" s="188">
        <f>'資源化量内訳'!AR31</f>
        <v>30</v>
      </c>
      <c r="AI31" s="188">
        <f>'資源化量内訳'!AZ31</f>
        <v>0</v>
      </c>
      <c r="AJ31" s="188">
        <f>'資源化量内訳'!BH31</f>
        <v>0</v>
      </c>
      <c r="AK31" s="188" t="s">
        <v>318</v>
      </c>
      <c r="AL31" s="188">
        <f t="shared" si="6"/>
        <v>260</v>
      </c>
      <c r="AM31" s="189">
        <f t="shared" si="7"/>
        <v>19.060751713812937</v>
      </c>
      <c r="AN31" s="188">
        <f>'ごみ処理量内訳'!AC31</f>
        <v>3236</v>
      </c>
      <c r="AO31" s="188">
        <f>'ごみ処理量内訳'!AD31</f>
        <v>1476</v>
      </c>
      <c r="AP31" s="188">
        <f>'ごみ処理量内訳'!AE31</f>
        <v>148</v>
      </c>
      <c r="AQ31" s="188">
        <f t="shared" si="8"/>
        <v>4860</v>
      </c>
    </row>
    <row r="32" spans="1:43" ht="13.5" customHeight="1">
      <c r="A32" s="182" t="s">
        <v>145</v>
      </c>
      <c r="B32" s="182" t="s">
        <v>181</v>
      </c>
      <c r="C32" s="184" t="s">
        <v>182</v>
      </c>
      <c r="D32" s="188">
        <v>6661</v>
      </c>
      <c r="E32" s="188">
        <v>6661</v>
      </c>
      <c r="F32" s="188">
        <f>'ごみ搬入量内訳'!H32</f>
        <v>1146</v>
      </c>
      <c r="G32" s="188">
        <f>'ごみ搬入量内訳'!AG32</f>
        <v>2120</v>
      </c>
      <c r="H32" s="188">
        <f>'ごみ搬入量内訳'!AH32</f>
        <v>0</v>
      </c>
      <c r="I32" s="188">
        <f t="shared" si="0"/>
        <v>3266</v>
      </c>
      <c r="J32" s="188">
        <f t="shared" si="1"/>
        <v>1343.3336143941528</v>
      </c>
      <c r="K32" s="188">
        <f>('ごみ搬入量内訳'!E32+'ごみ搬入量内訳'!AH32)/'ごみ処理概要'!D32/365*1000000</f>
        <v>1323.179497093077</v>
      </c>
      <c r="L32" s="188">
        <f>'ごみ搬入量内訳'!F32/'ごみ処理概要'!D32/365*1000000</f>
        <v>20.15411730107578</v>
      </c>
      <c r="M32" s="188">
        <f>'資源化量内訳'!BP32</f>
        <v>331</v>
      </c>
      <c r="N32" s="188">
        <f>'ごみ処理量内訳'!E32</f>
        <v>896</v>
      </c>
      <c r="O32" s="188">
        <f>'ごみ処理量内訳'!L32</f>
        <v>2120</v>
      </c>
      <c r="P32" s="188">
        <f t="shared" si="2"/>
        <v>146</v>
      </c>
      <c r="Q32" s="188">
        <f>'ごみ処理量内訳'!G32</f>
        <v>132</v>
      </c>
      <c r="R32" s="188">
        <f>'ごみ処理量内訳'!H32</f>
        <v>14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90</v>
      </c>
      <c r="W32" s="188">
        <f>'資源化量内訳'!M32</f>
        <v>0</v>
      </c>
      <c r="X32" s="188">
        <f>'資源化量内訳'!N32</f>
        <v>25</v>
      </c>
      <c r="Y32" s="188">
        <f>'資源化量内訳'!O32</f>
        <v>65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3252</v>
      </c>
      <c r="AE32" s="189">
        <f t="shared" si="5"/>
        <v>34.809348093480935</v>
      </c>
      <c r="AF32" s="188">
        <f>'資源化量内訳'!AB32</f>
        <v>0</v>
      </c>
      <c r="AG32" s="188">
        <f>'資源化量内訳'!AJ32</f>
        <v>38</v>
      </c>
      <c r="AH32" s="188">
        <f>'資源化量内訳'!AR32</f>
        <v>14</v>
      </c>
      <c r="AI32" s="188">
        <f>'資源化量内訳'!AZ32</f>
        <v>0</v>
      </c>
      <c r="AJ32" s="188">
        <f>'資源化量内訳'!BH32</f>
        <v>0</v>
      </c>
      <c r="AK32" s="188" t="s">
        <v>318</v>
      </c>
      <c r="AL32" s="188">
        <f t="shared" si="6"/>
        <v>52</v>
      </c>
      <c r="AM32" s="189">
        <f t="shared" si="7"/>
        <v>13.201228021211275</v>
      </c>
      <c r="AN32" s="188">
        <f>'ごみ処理量内訳'!AC32</f>
        <v>2120</v>
      </c>
      <c r="AO32" s="188">
        <f>'ごみ処理量内訳'!AD32</f>
        <v>173</v>
      </c>
      <c r="AP32" s="188">
        <f>'ごみ処理量内訳'!AE32</f>
        <v>25</v>
      </c>
      <c r="AQ32" s="188">
        <f t="shared" si="8"/>
        <v>2318</v>
      </c>
    </row>
    <row r="33" spans="1:43" ht="13.5" customHeight="1">
      <c r="A33" s="182" t="s">
        <v>145</v>
      </c>
      <c r="B33" s="182" t="s">
        <v>183</v>
      </c>
      <c r="C33" s="184" t="s">
        <v>184</v>
      </c>
      <c r="D33" s="188">
        <v>28376</v>
      </c>
      <c r="E33" s="188">
        <v>28376</v>
      </c>
      <c r="F33" s="188">
        <f>'ごみ搬入量内訳'!H33</f>
        <v>5951</v>
      </c>
      <c r="G33" s="188">
        <f>'ごみ搬入量内訳'!AG33</f>
        <v>2881</v>
      </c>
      <c r="H33" s="188">
        <f>'ごみ搬入量内訳'!AH33</f>
        <v>0</v>
      </c>
      <c r="I33" s="188">
        <f t="shared" si="0"/>
        <v>8832</v>
      </c>
      <c r="J33" s="188">
        <f t="shared" si="1"/>
        <v>852.7368295028407</v>
      </c>
      <c r="K33" s="188">
        <f>('ごみ搬入量内訳'!E33+'ごみ搬入量内訳'!AH33)/'ごみ処理概要'!D33/365*1000000</f>
        <v>574.5739212377043</v>
      </c>
      <c r="L33" s="188">
        <f>'ごみ搬入量内訳'!F33/'ごみ処理概要'!D33/365*1000000</f>
        <v>278.16290826513625</v>
      </c>
      <c r="M33" s="188">
        <f>'資源化量内訳'!BP33</f>
        <v>1546</v>
      </c>
      <c r="N33" s="188">
        <f>'ごみ処理量内訳'!E33</f>
        <v>7665</v>
      </c>
      <c r="O33" s="188">
        <f>'ごみ処理量内訳'!L33</f>
        <v>360</v>
      </c>
      <c r="P33" s="188">
        <f t="shared" si="2"/>
        <v>973</v>
      </c>
      <c r="Q33" s="188">
        <f>'ごみ処理量内訳'!G33</f>
        <v>973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327</v>
      </c>
      <c r="W33" s="188">
        <f>'資源化量内訳'!M33</f>
        <v>4</v>
      </c>
      <c r="X33" s="188">
        <f>'資源化量内訳'!N33</f>
        <v>0</v>
      </c>
      <c r="Y33" s="188">
        <f>'資源化量内訳'!O33</f>
        <v>260</v>
      </c>
      <c r="Z33" s="188">
        <f>'資源化量内訳'!P33</f>
        <v>62</v>
      </c>
      <c r="AA33" s="188">
        <f>'資源化量内訳'!Q33</f>
        <v>1</v>
      </c>
      <c r="AB33" s="188">
        <f>'資源化量内訳'!R33</f>
        <v>0</v>
      </c>
      <c r="AC33" s="188">
        <f>'資源化量内訳'!S33</f>
        <v>0</v>
      </c>
      <c r="AD33" s="188">
        <f t="shared" si="4"/>
        <v>9325</v>
      </c>
      <c r="AE33" s="189">
        <f t="shared" si="5"/>
        <v>96.13941018766756</v>
      </c>
      <c r="AF33" s="188">
        <f>'資源化量内訳'!AB33</f>
        <v>0</v>
      </c>
      <c r="AG33" s="188">
        <f>'資源化量内訳'!AJ33</f>
        <v>99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318</v>
      </c>
      <c r="AL33" s="188">
        <f t="shared" si="6"/>
        <v>99</v>
      </c>
      <c r="AM33" s="189">
        <f t="shared" si="7"/>
        <v>18.140005519271458</v>
      </c>
      <c r="AN33" s="188">
        <f>'ごみ処理量内訳'!AC33</f>
        <v>360</v>
      </c>
      <c r="AO33" s="188">
        <f>'ごみ処理量内訳'!AD33</f>
        <v>892</v>
      </c>
      <c r="AP33" s="188">
        <f>'ごみ処理量内訳'!AE33</f>
        <v>179</v>
      </c>
      <c r="AQ33" s="188">
        <f t="shared" si="8"/>
        <v>1431</v>
      </c>
    </row>
    <row r="34" spans="1:43" ht="13.5" customHeight="1">
      <c r="A34" s="182" t="s">
        <v>145</v>
      </c>
      <c r="B34" s="182" t="s">
        <v>185</v>
      </c>
      <c r="C34" s="184" t="s">
        <v>186</v>
      </c>
      <c r="D34" s="188">
        <v>8841</v>
      </c>
      <c r="E34" s="188">
        <v>8841</v>
      </c>
      <c r="F34" s="188">
        <f>'ごみ搬入量内訳'!H34</f>
        <v>2331</v>
      </c>
      <c r="G34" s="188">
        <f>'ごみ搬入量内訳'!AG34</f>
        <v>141</v>
      </c>
      <c r="H34" s="188">
        <f>'ごみ搬入量内訳'!AH34</f>
        <v>0</v>
      </c>
      <c r="I34" s="188">
        <f aca="true" t="shared" si="9" ref="I34:I53">SUM(F34:H34)</f>
        <v>2472</v>
      </c>
      <c r="J34" s="188">
        <f aca="true" t="shared" si="10" ref="J34:J54">I34/D34/365*1000000</f>
        <v>766.0448749831498</v>
      </c>
      <c r="K34" s="188">
        <f>('ごみ搬入量内訳'!E34+'ごみ搬入量内訳'!AH34)/'ごみ処理概要'!D34/365*1000000</f>
        <v>583.5204286380547</v>
      </c>
      <c r="L34" s="188">
        <f>'ごみ搬入量内訳'!F34/'ごみ処理概要'!D34/365*1000000</f>
        <v>182.52444634509519</v>
      </c>
      <c r="M34" s="188">
        <f>'資源化量内訳'!BP34</f>
        <v>298</v>
      </c>
      <c r="N34" s="188">
        <f>'ごみ処理量内訳'!E34</f>
        <v>1717</v>
      </c>
      <c r="O34" s="188">
        <f>'ごみ処理量内訳'!L34</f>
        <v>0</v>
      </c>
      <c r="P34" s="188">
        <f aca="true" t="shared" si="11" ref="P34:P53">SUM(Q34:U34)</f>
        <v>302</v>
      </c>
      <c r="Q34" s="188">
        <f>'ごみ処理量内訳'!G34</f>
        <v>302</v>
      </c>
      <c r="R34" s="188">
        <f>'ごみ処理量内訳'!H34</f>
        <v>0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aca="true" t="shared" si="12" ref="V34:V53">SUM(W34:AC34)</f>
        <v>450</v>
      </c>
      <c r="W34" s="188">
        <f>'資源化量内訳'!M34</f>
        <v>284</v>
      </c>
      <c r="X34" s="188">
        <f>'資源化量内訳'!N34</f>
        <v>28</v>
      </c>
      <c r="Y34" s="188">
        <f>'資源化量内訳'!O34</f>
        <v>78</v>
      </c>
      <c r="Z34" s="188">
        <f>'資源化量内訳'!P34</f>
        <v>18</v>
      </c>
      <c r="AA34" s="188">
        <f>'資源化量内訳'!Q34</f>
        <v>0</v>
      </c>
      <c r="AB34" s="188">
        <f>'資源化量内訳'!R34</f>
        <v>42</v>
      </c>
      <c r="AC34" s="188">
        <f>'資源化量内訳'!S34</f>
        <v>0</v>
      </c>
      <c r="AD34" s="188">
        <f aca="true" t="shared" si="13" ref="AD34:AD53">N34+O34+P34+V34</f>
        <v>2469</v>
      </c>
      <c r="AE34" s="189">
        <f aca="true" t="shared" si="14" ref="AE34:AE53">(N34+P34+V34)/AD34*100</f>
        <v>100</v>
      </c>
      <c r="AF34" s="188">
        <f>'資源化量内訳'!AB34</f>
        <v>0</v>
      </c>
      <c r="AG34" s="188">
        <f>'資源化量内訳'!AJ34</f>
        <v>87</v>
      </c>
      <c r="AH34" s="188">
        <f>'資源化量内訳'!AR34</f>
        <v>0</v>
      </c>
      <c r="AI34" s="188">
        <f>'資源化量内訳'!AZ34</f>
        <v>0</v>
      </c>
      <c r="AJ34" s="188">
        <f>'資源化量内訳'!BH34</f>
        <v>0</v>
      </c>
      <c r="AK34" s="188" t="s">
        <v>318</v>
      </c>
      <c r="AL34" s="188">
        <f aca="true" t="shared" si="15" ref="AL34:AL53">SUM(AF34:AJ34)</f>
        <v>87</v>
      </c>
      <c r="AM34" s="189">
        <f aca="true" t="shared" si="16" ref="AM34:AM53">(V34+AL34+M34)/(M34+AD34)*100</f>
        <v>30.17708709794001</v>
      </c>
      <c r="AN34" s="188">
        <f>'ごみ処理量内訳'!AC34</f>
        <v>0</v>
      </c>
      <c r="AO34" s="188">
        <f>'ごみ処理量内訳'!AD34</f>
        <v>327</v>
      </c>
      <c r="AP34" s="188">
        <f>'ごみ処理量内訳'!AE34</f>
        <v>57</v>
      </c>
      <c r="AQ34" s="188">
        <f aca="true" t="shared" si="17" ref="AQ34:AQ53">SUM(AN34:AP34)</f>
        <v>384</v>
      </c>
    </row>
    <row r="35" spans="1:43" ht="13.5" customHeight="1">
      <c r="A35" s="182" t="s">
        <v>145</v>
      </c>
      <c r="B35" s="182" t="s">
        <v>187</v>
      </c>
      <c r="C35" s="184" t="s">
        <v>188</v>
      </c>
      <c r="D35" s="188">
        <v>20954</v>
      </c>
      <c r="E35" s="188">
        <v>20954</v>
      </c>
      <c r="F35" s="188">
        <f>'ごみ搬入量内訳'!H35</f>
        <v>4864</v>
      </c>
      <c r="G35" s="188">
        <f>'ごみ搬入量内訳'!AG35</f>
        <v>1282</v>
      </c>
      <c r="H35" s="188">
        <f>'ごみ搬入量内訳'!AH35</f>
        <v>0</v>
      </c>
      <c r="I35" s="188">
        <f t="shared" si="9"/>
        <v>6146</v>
      </c>
      <c r="J35" s="188">
        <f t="shared" si="10"/>
        <v>803.5867215989101</v>
      </c>
      <c r="K35" s="188">
        <f>('ごみ搬入量内訳'!E35+'ごみ搬入量内訳'!AH35)/'ごみ処理概要'!D35/365*1000000</f>
        <v>641.3265326135136</v>
      </c>
      <c r="L35" s="188">
        <f>'ごみ搬入量内訳'!F35/'ごみ処理概要'!D35/365*1000000</f>
        <v>162.26018898539658</v>
      </c>
      <c r="M35" s="188">
        <f>'資源化量内訳'!BP35</f>
        <v>972</v>
      </c>
      <c r="N35" s="188">
        <f>'ごみ処理量内訳'!E35</f>
        <v>4329</v>
      </c>
      <c r="O35" s="188">
        <f>'ごみ処理量内訳'!L35</f>
        <v>1118</v>
      </c>
      <c r="P35" s="188">
        <f t="shared" si="11"/>
        <v>363</v>
      </c>
      <c r="Q35" s="188">
        <f>'ごみ処理量内訳'!G35</f>
        <v>363</v>
      </c>
      <c r="R35" s="188">
        <f>'ごみ処理量内訳'!H35</f>
        <v>0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2"/>
        <v>366</v>
      </c>
      <c r="W35" s="188">
        <f>'資源化量内訳'!M35</f>
        <v>0</v>
      </c>
      <c r="X35" s="188">
        <f>'資源化量内訳'!N35</f>
        <v>156</v>
      </c>
      <c r="Y35" s="188">
        <f>'資源化量内訳'!O35</f>
        <v>161</v>
      </c>
      <c r="Z35" s="188">
        <f>'資源化量内訳'!P35</f>
        <v>42</v>
      </c>
      <c r="AA35" s="188">
        <f>'資源化量内訳'!Q35</f>
        <v>7</v>
      </c>
      <c r="AB35" s="188">
        <f>'資源化量内訳'!R35</f>
        <v>0</v>
      </c>
      <c r="AC35" s="188">
        <f>'資源化量内訳'!S35</f>
        <v>0</v>
      </c>
      <c r="AD35" s="188">
        <f t="shared" si="13"/>
        <v>6176</v>
      </c>
      <c r="AE35" s="189">
        <f t="shared" si="14"/>
        <v>81.89766839378238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0</v>
      </c>
      <c r="AI35" s="188">
        <f>'資源化量内訳'!AZ35</f>
        <v>0</v>
      </c>
      <c r="AJ35" s="188">
        <f>'資源化量内訳'!BH35</f>
        <v>0</v>
      </c>
      <c r="AK35" s="188" t="s">
        <v>318</v>
      </c>
      <c r="AL35" s="188">
        <f t="shared" si="15"/>
        <v>0</v>
      </c>
      <c r="AM35" s="189">
        <f t="shared" si="16"/>
        <v>18.71852266368215</v>
      </c>
      <c r="AN35" s="188">
        <f>'ごみ処理量内訳'!AC35</f>
        <v>1118</v>
      </c>
      <c r="AO35" s="188">
        <f>'ごみ処理量内訳'!AD35</f>
        <v>157</v>
      </c>
      <c r="AP35" s="188">
        <f>'ごみ処理量内訳'!AE35</f>
        <v>106</v>
      </c>
      <c r="AQ35" s="188">
        <f t="shared" si="17"/>
        <v>1381</v>
      </c>
    </row>
    <row r="36" spans="1:43" ht="13.5" customHeight="1">
      <c r="A36" s="182" t="s">
        <v>145</v>
      </c>
      <c r="B36" s="182" t="s">
        <v>189</v>
      </c>
      <c r="C36" s="184" t="s">
        <v>190</v>
      </c>
      <c r="D36" s="188">
        <v>9543</v>
      </c>
      <c r="E36" s="188">
        <v>9543</v>
      </c>
      <c r="F36" s="188">
        <f>'ごみ搬入量内訳'!H36</f>
        <v>1616</v>
      </c>
      <c r="G36" s="188">
        <f>'ごみ搬入量内訳'!AG36</f>
        <v>115</v>
      </c>
      <c r="H36" s="188">
        <f>'ごみ搬入量内訳'!AH36</f>
        <v>0</v>
      </c>
      <c r="I36" s="188">
        <f t="shared" si="9"/>
        <v>1731</v>
      </c>
      <c r="J36" s="188">
        <f t="shared" si="10"/>
        <v>496.9575346772144</v>
      </c>
      <c r="K36" s="188">
        <f>('ごみ搬入量内訳'!E36+'ごみ搬入量内訳'!AH36)/'ごみ処理概要'!D36/365*1000000</f>
        <v>389.0106640598646</v>
      </c>
      <c r="L36" s="188">
        <f>'ごみ搬入量内訳'!F36/'ごみ処理概要'!D36/365*1000000</f>
        <v>107.94687061734987</v>
      </c>
      <c r="M36" s="188">
        <f>'資源化量内訳'!BP36</f>
        <v>277</v>
      </c>
      <c r="N36" s="188">
        <f>'ごみ処理量内訳'!E36</f>
        <v>1100</v>
      </c>
      <c r="O36" s="188">
        <f>'ごみ処理量内訳'!L36</f>
        <v>0</v>
      </c>
      <c r="P36" s="188">
        <f t="shared" si="11"/>
        <v>249</v>
      </c>
      <c r="Q36" s="188">
        <f>'ごみ処理量内訳'!G36</f>
        <v>249</v>
      </c>
      <c r="R36" s="188">
        <f>'ごみ処理量内訳'!H36</f>
        <v>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2"/>
        <v>382</v>
      </c>
      <c r="W36" s="188">
        <f>'資源化量内訳'!M36</f>
        <v>174</v>
      </c>
      <c r="X36" s="188">
        <f>'資源化量内訳'!N36</f>
        <v>30</v>
      </c>
      <c r="Y36" s="188">
        <f>'資源化量内訳'!O36</f>
        <v>74</v>
      </c>
      <c r="Z36" s="188">
        <f>'資源化量内訳'!P36</f>
        <v>26</v>
      </c>
      <c r="AA36" s="188">
        <f>'資源化量内訳'!Q36</f>
        <v>33</v>
      </c>
      <c r="AB36" s="188">
        <f>'資源化量内訳'!R36</f>
        <v>22</v>
      </c>
      <c r="AC36" s="188">
        <f>'資源化量内訳'!S36</f>
        <v>23</v>
      </c>
      <c r="AD36" s="188">
        <f t="shared" si="13"/>
        <v>1731</v>
      </c>
      <c r="AE36" s="189">
        <f t="shared" si="14"/>
        <v>100</v>
      </c>
      <c r="AF36" s="188">
        <f>'資源化量内訳'!AB36</f>
        <v>0</v>
      </c>
      <c r="AG36" s="188">
        <f>'資源化量内訳'!AJ36</f>
        <v>73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318</v>
      </c>
      <c r="AL36" s="188">
        <f t="shared" si="15"/>
        <v>73</v>
      </c>
      <c r="AM36" s="189">
        <f t="shared" si="16"/>
        <v>36.45418326693227</v>
      </c>
      <c r="AN36" s="188">
        <f>'ごみ処理量内訳'!AC36</f>
        <v>0</v>
      </c>
      <c r="AO36" s="188">
        <f>'ごみ処理量内訳'!AD36</f>
        <v>40</v>
      </c>
      <c r="AP36" s="188">
        <f>'ごみ処理量内訳'!AE36</f>
        <v>46</v>
      </c>
      <c r="AQ36" s="188">
        <f t="shared" si="17"/>
        <v>86</v>
      </c>
    </row>
    <row r="37" spans="1:43" ht="13.5" customHeight="1">
      <c r="A37" s="182" t="s">
        <v>145</v>
      </c>
      <c r="B37" s="182" t="s">
        <v>191</v>
      </c>
      <c r="C37" s="184" t="s">
        <v>192</v>
      </c>
      <c r="D37" s="188">
        <v>15328</v>
      </c>
      <c r="E37" s="188">
        <v>15328</v>
      </c>
      <c r="F37" s="188">
        <f>'ごみ搬入量内訳'!H37</f>
        <v>3428</v>
      </c>
      <c r="G37" s="188">
        <f>'ごみ搬入量内訳'!AG37</f>
        <v>404</v>
      </c>
      <c r="H37" s="188">
        <f>'ごみ搬入量内訳'!AH37</f>
        <v>0</v>
      </c>
      <c r="I37" s="188">
        <f t="shared" si="9"/>
        <v>3832</v>
      </c>
      <c r="J37" s="188">
        <f t="shared" si="10"/>
        <v>684.931506849315</v>
      </c>
      <c r="K37" s="188">
        <f>('ごみ搬入量内訳'!E37+'ごみ搬入量内訳'!AH37)/'ごみ処理概要'!D37/365*1000000</f>
        <v>468.4774215689078</v>
      </c>
      <c r="L37" s="188">
        <f>'ごみ搬入量内訳'!F37/'ごみ処理概要'!D37/365*1000000</f>
        <v>216.45408528040727</v>
      </c>
      <c r="M37" s="188">
        <f>'資源化量内訳'!BP37</f>
        <v>700</v>
      </c>
      <c r="N37" s="188">
        <f>'ごみ処理量内訳'!E37</f>
        <v>2753</v>
      </c>
      <c r="O37" s="188">
        <f>'ごみ処理量内訳'!L37</f>
        <v>338</v>
      </c>
      <c r="P37" s="188">
        <f t="shared" si="11"/>
        <v>541</v>
      </c>
      <c r="Q37" s="188">
        <f>'ごみ処理量内訳'!G37</f>
        <v>541</v>
      </c>
      <c r="R37" s="188">
        <f>'ごみ処理量内訳'!H37</f>
        <v>0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2"/>
        <v>200</v>
      </c>
      <c r="W37" s="188">
        <f>'資源化量内訳'!M37</f>
        <v>0</v>
      </c>
      <c r="X37" s="188">
        <f>'資源化量内訳'!N37</f>
        <v>72</v>
      </c>
      <c r="Y37" s="188">
        <f>'資源化量内訳'!O37</f>
        <v>99</v>
      </c>
      <c r="Z37" s="188">
        <f>'資源化量内訳'!P37</f>
        <v>26</v>
      </c>
      <c r="AA37" s="188">
        <f>'資源化量内訳'!Q37</f>
        <v>3</v>
      </c>
      <c r="AB37" s="188">
        <f>'資源化量内訳'!R37</f>
        <v>0</v>
      </c>
      <c r="AC37" s="188">
        <f>'資源化量内訳'!S37</f>
        <v>0</v>
      </c>
      <c r="AD37" s="188">
        <f t="shared" si="13"/>
        <v>3832</v>
      </c>
      <c r="AE37" s="189">
        <f t="shared" si="14"/>
        <v>91.17954070981212</v>
      </c>
      <c r="AF37" s="188">
        <f>'資源化量内訳'!AB37</f>
        <v>0</v>
      </c>
      <c r="AG37" s="188">
        <f>'資源化量内訳'!AJ37</f>
        <v>157</v>
      </c>
      <c r="AH37" s="188">
        <f>'資源化量内訳'!AR37</f>
        <v>0</v>
      </c>
      <c r="AI37" s="188">
        <f>'資源化量内訳'!AZ37</f>
        <v>0</v>
      </c>
      <c r="AJ37" s="188">
        <f>'資源化量内訳'!BH37</f>
        <v>0</v>
      </c>
      <c r="AK37" s="188" t="s">
        <v>318</v>
      </c>
      <c r="AL37" s="188">
        <f t="shared" si="15"/>
        <v>157</v>
      </c>
      <c r="AM37" s="189">
        <f t="shared" si="16"/>
        <v>23.323036187113857</v>
      </c>
      <c r="AN37" s="188">
        <f>'ごみ処理量内訳'!AC37</f>
        <v>338</v>
      </c>
      <c r="AO37" s="188">
        <f>'ごみ処理量内訳'!AD37</f>
        <v>100</v>
      </c>
      <c r="AP37" s="188">
        <f>'ごみ処理量内訳'!AE37</f>
        <v>100</v>
      </c>
      <c r="AQ37" s="188">
        <f t="shared" si="17"/>
        <v>538</v>
      </c>
    </row>
    <row r="38" spans="1:43" ht="13.5" customHeight="1">
      <c r="A38" s="182" t="s">
        <v>145</v>
      </c>
      <c r="B38" s="182" t="s">
        <v>193</v>
      </c>
      <c r="C38" s="184" t="s">
        <v>194</v>
      </c>
      <c r="D38" s="188">
        <v>4661</v>
      </c>
      <c r="E38" s="188">
        <v>4661</v>
      </c>
      <c r="F38" s="188">
        <f>'ごみ搬入量内訳'!H38</f>
        <v>1064</v>
      </c>
      <c r="G38" s="188">
        <f>'ごみ搬入量内訳'!AG38</f>
        <v>24</v>
      </c>
      <c r="H38" s="188">
        <f>'ごみ搬入量内訳'!AH38</f>
        <v>0</v>
      </c>
      <c r="I38" s="188">
        <f t="shared" si="9"/>
        <v>1088</v>
      </c>
      <c r="J38" s="188">
        <f t="shared" si="10"/>
        <v>639.5241188174682</v>
      </c>
      <c r="K38" s="188">
        <f>('ごみ搬入量内訳'!E38+'ごみ搬入量内訳'!AH38)/'ごみ処理概要'!D38/365*1000000</f>
        <v>565.4615829985335</v>
      </c>
      <c r="L38" s="188">
        <f>'ごみ搬入量内訳'!F38/'ごみ処理概要'!D38/365*1000000</f>
        <v>74.06253581893473</v>
      </c>
      <c r="M38" s="188">
        <f>'資源化量内訳'!BP38</f>
        <v>220</v>
      </c>
      <c r="N38" s="188">
        <f>'ごみ処理量内訳'!E38</f>
        <v>896</v>
      </c>
      <c r="O38" s="188">
        <f>'ごみ処理量内訳'!L38</f>
        <v>6</v>
      </c>
      <c r="P38" s="188">
        <f t="shared" si="11"/>
        <v>150</v>
      </c>
      <c r="Q38" s="188">
        <f>'ごみ処理量内訳'!G38</f>
        <v>104</v>
      </c>
      <c r="R38" s="188">
        <f>'ごみ処理量内訳'!H38</f>
        <v>46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2"/>
        <v>39</v>
      </c>
      <c r="W38" s="188">
        <f>'資源化量内訳'!M38</f>
        <v>0</v>
      </c>
      <c r="X38" s="188">
        <f>'資源化量内訳'!N38</f>
        <v>1</v>
      </c>
      <c r="Y38" s="188">
        <f>'資源化量内訳'!O38</f>
        <v>38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3"/>
        <v>1091</v>
      </c>
      <c r="AE38" s="189">
        <f t="shared" si="14"/>
        <v>99.45004582951421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46</v>
      </c>
      <c r="AI38" s="188">
        <f>'資源化量内訳'!AZ38</f>
        <v>0</v>
      </c>
      <c r="AJ38" s="188">
        <f>'資源化量内訳'!BH38</f>
        <v>0</v>
      </c>
      <c r="AK38" s="188" t="s">
        <v>318</v>
      </c>
      <c r="AL38" s="188">
        <f t="shared" si="15"/>
        <v>46</v>
      </c>
      <c r="AM38" s="189">
        <f t="shared" si="16"/>
        <v>23.26468344774981</v>
      </c>
      <c r="AN38" s="188">
        <f>'ごみ処理量内訳'!AC38</f>
        <v>6</v>
      </c>
      <c r="AO38" s="188">
        <f>'ごみ処理量内訳'!AD38</f>
        <v>32</v>
      </c>
      <c r="AP38" s="188">
        <f>'ごみ処理量内訳'!AE38</f>
        <v>18</v>
      </c>
      <c r="AQ38" s="188">
        <f t="shared" si="17"/>
        <v>56</v>
      </c>
    </row>
    <row r="39" spans="1:43" ht="13.5" customHeight="1">
      <c r="A39" s="182" t="s">
        <v>145</v>
      </c>
      <c r="B39" s="182" t="s">
        <v>195</v>
      </c>
      <c r="C39" s="184" t="s">
        <v>196</v>
      </c>
      <c r="D39" s="188">
        <v>26739</v>
      </c>
      <c r="E39" s="188">
        <v>26739</v>
      </c>
      <c r="F39" s="188">
        <f>'ごみ搬入量内訳'!H39</f>
        <v>4828</v>
      </c>
      <c r="G39" s="188">
        <f>'ごみ搬入量内訳'!AG39</f>
        <v>81</v>
      </c>
      <c r="H39" s="188">
        <f>'ごみ搬入量内訳'!AH39</f>
        <v>0</v>
      </c>
      <c r="I39" s="188">
        <f t="shared" si="9"/>
        <v>4909</v>
      </c>
      <c r="J39" s="188">
        <f t="shared" si="10"/>
        <v>502.98496834186585</v>
      </c>
      <c r="K39" s="188">
        <f>('ごみ搬入量内訳'!E39+'ごみ搬入量内訳'!AH39)/'ごみ処理概要'!D39/365*1000000</f>
        <v>413.02350934733374</v>
      </c>
      <c r="L39" s="188">
        <f>'ごみ搬入量内訳'!F39/'ごみ処理概要'!D39/365*1000000</f>
        <v>89.96145899453214</v>
      </c>
      <c r="M39" s="188">
        <f>'資源化量内訳'!BP39</f>
        <v>840</v>
      </c>
      <c r="N39" s="188">
        <f>'ごみ処理量内訳'!E39</f>
        <v>3800</v>
      </c>
      <c r="O39" s="188">
        <f>'ごみ処理量内訳'!L39</f>
        <v>257</v>
      </c>
      <c r="P39" s="188">
        <f t="shared" si="11"/>
        <v>1242</v>
      </c>
      <c r="Q39" s="188">
        <f>'ごみ処理量内訳'!G39</f>
        <v>390</v>
      </c>
      <c r="R39" s="188">
        <f>'ごみ処理量内訳'!H39</f>
        <v>852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2"/>
        <v>0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13"/>
        <v>5299</v>
      </c>
      <c r="AE39" s="189">
        <f t="shared" si="14"/>
        <v>95.15002830722777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852</v>
      </c>
      <c r="AI39" s="188">
        <f>'資源化量内訳'!AZ39</f>
        <v>0</v>
      </c>
      <c r="AJ39" s="188">
        <f>'資源化量内訳'!BH39</f>
        <v>0</v>
      </c>
      <c r="AK39" s="188" t="s">
        <v>318</v>
      </c>
      <c r="AL39" s="188">
        <f t="shared" si="15"/>
        <v>852</v>
      </c>
      <c r="AM39" s="189">
        <f t="shared" si="16"/>
        <v>27.561492099690504</v>
      </c>
      <c r="AN39" s="188">
        <f>'ごみ処理量内訳'!AC39</f>
        <v>257</v>
      </c>
      <c r="AO39" s="188">
        <f>'ごみ処理量内訳'!AD39</f>
        <v>137</v>
      </c>
      <c r="AP39" s="188">
        <f>'ごみ処理量内訳'!AE39</f>
        <v>47</v>
      </c>
      <c r="AQ39" s="188">
        <f t="shared" si="17"/>
        <v>441</v>
      </c>
    </row>
    <row r="40" spans="1:43" ht="13.5" customHeight="1">
      <c r="A40" s="182" t="s">
        <v>145</v>
      </c>
      <c r="B40" s="182" t="s">
        <v>197</v>
      </c>
      <c r="C40" s="184" t="s">
        <v>317</v>
      </c>
      <c r="D40" s="188">
        <v>23830</v>
      </c>
      <c r="E40" s="188">
        <v>23830</v>
      </c>
      <c r="F40" s="188">
        <f>'ごみ搬入量内訳'!H40</f>
        <v>6275</v>
      </c>
      <c r="G40" s="188">
        <f>'ごみ搬入量内訳'!AG40</f>
        <v>112</v>
      </c>
      <c r="H40" s="188">
        <f>'ごみ搬入量内訳'!AH40</f>
        <v>550</v>
      </c>
      <c r="I40" s="188">
        <f t="shared" si="9"/>
        <v>6937</v>
      </c>
      <c r="J40" s="188">
        <f t="shared" si="10"/>
        <v>797.5442489322197</v>
      </c>
      <c r="K40" s="188">
        <f>('ごみ搬入量内訳'!E40+'ごみ搬入量内訳'!AH40)/'ごみ処理概要'!D40/365*1000000</f>
        <v>639.9209009019366</v>
      </c>
      <c r="L40" s="188">
        <f>'ごみ搬入量内訳'!F40/'ごみ処理概要'!D40/365*1000000</f>
        <v>157.62334803028298</v>
      </c>
      <c r="M40" s="188">
        <f>'資源化量内訳'!BP40</f>
        <v>0</v>
      </c>
      <c r="N40" s="188">
        <f>'ごみ処理量内訳'!E40</f>
        <v>3895</v>
      </c>
      <c r="O40" s="188">
        <f>'ごみ処理量内訳'!L40</f>
        <v>171</v>
      </c>
      <c r="P40" s="188">
        <f t="shared" si="11"/>
        <v>1993</v>
      </c>
      <c r="Q40" s="188">
        <f>'ごみ処理量内訳'!G40</f>
        <v>1196</v>
      </c>
      <c r="R40" s="188">
        <f>'ごみ処理量内訳'!H40</f>
        <v>797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2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3"/>
        <v>6059</v>
      </c>
      <c r="AE40" s="189">
        <f t="shared" si="14"/>
        <v>97.17775210430764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797</v>
      </c>
      <c r="AI40" s="188">
        <f>'資源化量内訳'!AZ40</f>
        <v>0</v>
      </c>
      <c r="AJ40" s="188">
        <f>'資源化量内訳'!BH40</f>
        <v>0</v>
      </c>
      <c r="AK40" s="188" t="s">
        <v>318</v>
      </c>
      <c r="AL40" s="188">
        <f t="shared" si="15"/>
        <v>797</v>
      </c>
      <c r="AM40" s="189">
        <f t="shared" si="16"/>
        <v>13.153985806238651</v>
      </c>
      <c r="AN40" s="188">
        <f>'ごみ処理量内訳'!AC40</f>
        <v>171</v>
      </c>
      <c r="AO40" s="188">
        <f>'ごみ処理量内訳'!AD40</f>
        <v>141</v>
      </c>
      <c r="AP40" s="188">
        <f>'ごみ処理量内訳'!AE40</f>
        <v>41</v>
      </c>
      <c r="AQ40" s="188">
        <f t="shared" si="17"/>
        <v>353</v>
      </c>
    </row>
    <row r="41" spans="1:43" ht="13.5" customHeight="1">
      <c r="A41" s="182" t="s">
        <v>145</v>
      </c>
      <c r="B41" s="182" t="s">
        <v>198</v>
      </c>
      <c r="C41" s="184" t="s">
        <v>219</v>
      </c>
      <c r="D41" s="188">
        <v>24519</v>
      </c>
      <c r="E41" s="188">
        <v>24519</v>
      </c>
      <c r="F41" s="188">
        <f>'ごみ搬入量内訳'!H41</f>
        <v>5868</v>
      </c>
      <c r="G41" s="188">
        <f>'ごみ搬入量内訳'!AG41</f>
        <v>324</v>
      </c>
      <c r="H41" s="188">
        <f>'ごみ搬入量内訳'!AH41</f>
        <v>45</v>
      </c>
      <c r="I41" s="188">
        <f t="shared" si="9"/>
        <v>6237</v>
      </c>
      <c r="J41" s="188">
        <f t="shared" si="10"/>
        <v>696.9155036044175</v>
      </c>
      <c r="K41" s="188">
        <f>('ごみ搬入量内訳'!E41+'ごみ搬入量内訳'!AH41)/'ごみ処理概要'!D41/365*1000000</f>
        <v>547.073642079081</v>
      </c>
      <c r="L41" s="188">
        <f>'ごみ搬入量内訳'!F41/'ごみ処理概要'!D41/365*1000000</f>
        <v>149.84186152533653</v>
      </c>
      <c r="M41" s="188">
        <f>'資源化量内訳'!BP41</f>
        <v>411</v>
      </c>
      <c r="N41" s="188">
        <f>'ごみ処理量内訳'!E41</f>
        <v>4267</v>
      </c>
      <c r="O41" s="188">
        <f>'ごみ処理量内訳'!L41</f>
        <v>100</v>
      </c>
      <c r="P41" s="188">
        <f t="shared" si="11"/>
        <v>136</v>
      </c>
      <c r="Q41" s="188">
        <f>'ごみ処理量内訳'!G41</f>
        <v>136</v>
      </c>
      <c r="R41" s="188">
        <f>'ごみ処理量内訳'!H41</f>
        <v>0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2"/>
        <v>1259</v>
      </c>
      <c r="W41" s="188">
        <f>'資源化量内訳'!M41</f>
        <v>718</v>
      </c>
      <c r="X41" s="188">
        <f>'資源化量内訳'!N41</f>
        <v>159</v>
      </c>
      <c r="Y41" s="188">
        <f>'資源化量内訳'!O41</f>
        <v>209</v>
      </c>
      <c r="Z41" s="188">
        <f>'資源化量内訳'!P41</f>
        <v>76</v>
      </c>
      <c r="AA41" s="188">
        <f>'資源化量内訳'!Q41</f>
        <v>0</v>
      </c>
      <c r="AB41" s="188">
        <f>'資源化量内訳'!R41</f>
        <v>97</v>
      </c>
      <c r="AC41" s="188">
        <f>'資源化量内訳'!S41</f>
        <v>0</v>
      </c>
      <c r="AD41" s="188">
        <f t="shared" si="13"/>
        <v>5762</v>
      </c>
      <c r="AE41" s="189">
        <f t="shared" si="14"/>
        <v>98.26449149600833</v>
      </c>
      <c r="AF41" s="188">
        <f>'資源化量内訳'!AB41</f>
        <v>0</v>
      </c>
      <c r="AG41" s="188">
        <f>'資源化量内訳'!AJ41</f>
        <v>131</v>
      </c>
      <c r="AH41" s="188">
        <f>'資源化量内訳'!AR41</f>
        <v>0</v>
      </c>
      <c r="AI41" s="188">
        <f>'資源化量内訳'!AZ41</f>
        <v>0</v>
      </c>
      <c r="AJ41" s="188">
        <f>'資源化量内訳'!BH41</f>
        <v>0</v>
      </c>
      <c r="AK41" s="188" t="s">
        <v>318</v>
      </c>
      <c r="AL41" s="188">
        <f t="shared" si="15"/>
        <v>131</v>
      </c>
      <c r="AM41" s="189">
        <f t="shared" si="16"/>
        <v>29.175441438522597</v>
      </c>
      <c r="AN41" s="188">
        <f>'ごみ処理量内訳'!AC41</f>
        <v>100</v>
      </c>
      <c r="AO41" s="188">
        <f>'ごみ処理量内訳'!AD41</f>
        <v>154</v>
      </c>
      <c r="AP41" s="188">
        <f>'ごみ処理量内訳'!AE41</f>
        <v>5</v>
      </c>
      <c r="AQ41" s="188">
        <f t="shared" si="17"/>
        <v>259</v>
      </c>
    </row>
    <row r="42" spans="1:43" ht="13.5" customHeight="1">
      <c r="A42" s="182" t="s">
        <v>145</v>
      </c>
      <c r="B42" s="182" t="s">
        <v>199</v>
      </c>
      <c r="C42" s="184" t="s">
        <v>200</v>
      </c>
      <c r="D42" s="188">
        <v>17360</v>
      </c>
      <c r="E42" s="188">
        <v>17360</v>
      </c>
      <c r="F42" s="188">
        <f>'ごみ搬入量内訳'!H42</f>
        <v>6573</v>
      </c>
      <c r="G42" s="188">
        <f>'ごみ搬入量内訳'!AG42</f>
        <v>74</v>
      </c>
      <c r="H42" s="188">
        <f>'ごみ搬入量内訳'!AH42</f>
        <v>0</v>
      </c>
      <c r="I42" s="188">
        <f t="shared" si="9"/>
        <v>6647</v>
      </c>
      <c r="J42" s="188">
        <f t="shared" si="10"/>
        <v>1049.0183700523958</v>
      </c>
      <c r="K42" s="188">
        <f>('ごみ搬入量内訳'!E42+'ごみ搬入量内訳'!AH42)/'ごみ処理概要'!D42/365*1000000</f>
        <v>636.9547377059529</v>
      </c>
      <c r="L42" s="188">
        <f>'ごみ搬入量内訳'!F42/'ごみ処理概要'!D42/365*1000000</f>
        <v>412.0636323464427</v>
      </c>
      <c r="M42" s="188">
        <f>'資源化量内訳'!BP42</f>
        <v>535</v>
      </c>
      <c r="N42" s="188">
        <f>'ごみ処理量内訳'!E42</f>
        <v>6113</v>
      </c>
      <c r="O42" s="188">
        <f>'ごみ処理量内訳'!L42</f>
        <v>64</v>
      </c>
      <c r="P42" s="188">
        <f t="shared" si="11"/>
        <v>304</v>
      </c>
      <c r="Q42" s="188">
        <f>'ごみ処理量内訳'!G42</f>
        <v>0</v>
      </c>
      <c r="R42" s="188">
        <f>'ごみ処理量内訳'!H42</f>
        <v>304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2"/>
        <v>166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143</v>
      </c>
      <c r="Z42" s="188">
        <f>'資源化量内訳'!P42</f>
        <v>23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13"/>
        <v>6647</v>
      </c>
      <c r="AE42" s="189">
        <f t="shared" si="14"/>
        <v>99.0371596208816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304</v>
      </c>
      <c r="AI42" s="188">
        <f>'資源化量内訳'!AZ42</f>
        <v>0</v>
      </c>
      <c r="AJ42" s="188">
        <f>'資源化量内訳'!BH42</f>
        <v>0</v>
      </c>
      <c r="AK42" s="188" t="s">
        <v>318</v>
      </c>
      <c r="AL42" s="188">
        <f t="shared" si="15"/>
        <v>304</v>
      </c>
      <c r="AM42" s="189">
        <f t="shared" si="16"/>
        <v>13.993316624895572</v>
      </c>
      <c r="AN42" s="188">
        <f>'ごみ処理量内訳'!AC42</f>
        <v>64</v>
      </c>
      <c r="AO42" s="188">
        <f>'ごみ処理量内訳'!AD42</f>
        <v>276</v>
      </c>
      <c r="AP42" s="188">
        <f>'ごみ処理量内訳'!AE42</f>
        <v>0</v>
      </c>
      <c r="AQ42" s="188">
        <f t="shared" si="17"/>
        <v>340</v>
      </c>
    </row>
    <row r="43" spans="1:43" ht="13.5" customHeight="1">
      <c r="A43" s="182" t="s">
        <v>145</v>
      </c>
      <c r="B43" s="182" t="s">
        <v>201</v>
      </c>
      <c r="C43" s="184" t="s">
        <v>202</v>
      </c>
      <c r="D43" s="188">
        <v>8162</v>
      </c>
      <c r="E43" s="188">
        <v>8162</v>
      </c>
      <c r="F43" s="188">
        <f>'ごみ搬入量内訳'!H43</f>
        <v>2059</v>
      </c>
      <c r="G43" s="188">
        <f>'ごみ搬入量内訳'!AG43</f>
        <v>20</v>
      </c>
      <c r="H43" s="188">
        <f>'ごみ搬入量内訳'!AH43</f>
        <v>0</v>
      </c>
      <c r="I43" s="188">
        <f t="shared" si="9"/>
        <v>2079</v>
      </c>
      <c r="J43" s="188">
        <f t="shared" si="10"/>
        <v>697.854742827604</v>
      </c>
      <c r="K43" s="188">
        <f>('ごみ搬入量内訳'!E43+'ごみ搬入量内訳'!AH43)/'ごみ処理概要'!D43/365*1000000</f>
        <v>501.8243581179741</v>
      </c>
      <c r="L43" s="188">
        <f>'ごみ搬入量内訳'!F43/'ごみ処理概要'!D43/365*1000000</f>
        <v>196.03038470963</v>
      </c>
      <c r="M43" s="188">
        <f>'資源化量内訳'!BP43</f>
        <v>341</v>
      </c>
      <c r="N43" s="188">
        <f>'ごみ処理量内訳'!E43</f>
        <v>1892</v>
      </c>
      <c r="O43" s="188">
        <f>'ごみ処理量内訳'!L43</f>
        <v>39</v>
      </c>
      <c r="P43" s="188">
        <f t="shared" si="11"/>
        <v>202</v>
      </c>
      <c r="Q43" s="188">
        <f>'ごみ処理量内訳'!G43</f>
        <v>0</v>
      </c>
      <c r="R43" s="188">
        <f>'ごみ処理量内訳'!H43</f>
        <v>202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2"/>
        <v>2</v>
      </c>
      <c r="W43" s="188">
        <f>'資源化量内訳'!M43</f>
        <v>2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3"/>
        <v>2135</v>
      </c>
      <c r="AE43" s="189">
        <f t="shared" si="14"/>
        <v>98.17330210772833</v>
      </c>
      <c r="AF43" s="188">
        <f>'資源化量内訳'!AB43</f>
        <v>84</v>
      </c>
      <c r="AG43" s="188">
        <f>'資源化量内訳'!AJ43</f>
        <v>0</v>
      </c>
      <c r="AH43" s="188">
        <f>'資源化量内訳'!AR43</f>
        <v>151</v>
      </c>
      <c r="AI43" s="188">
        <f>'資源化量内訳'!AZ43</f>
        <v>0</v>
      </c>
      <c r="AJ43" s="188">
        <f>'資源化量内訳'!BH43</f>
        <v>0</v>
      </c>
      <c r="AK43" s="188" t="s">
        <v>318</v>
      </c>
      <c r="AL43" s="188">
        <f t="shared" si="15"/>
        <v>235</v>
      </c>
      <c r="AM43" s="189">
        <f t="shared" si="16"/>
        <v>23.34410339256866</v>
      </c>
      <c r="AN43" s="188">
        <f>'ごみ処理量内訳'!AC43</f>
        <v>39</v>
      </c>
      <c r="AO43" s="188">
        <f>'ごみ処理量内訳'!AD43</f>
        <v>0</v>
      </c>
      <c r="AP43" s="188">
        <f>'ごみ処理量内訳'!AE43</f>
        <v>0</v>
      </c>
      <c r="AQ43" s="188">
        <f t="shared" si="17"/>
        <v>39</v>
      </c>
    </row>
    <row r="44" spans="1:43" ht="13.5" customHeight="1">
      <c r="A44" s="182" t="s">
        <v>145</v>
      </c>
      <c r="B44" s="182" t="s">
        <v>203</v>
      </c>
      <c r="C44" s="184" t="s">
        <v>204</v>
      </c>
      <c r="D44" s="188">
        <v>5789</v>
      </c>
      <c r="E44" s="188">
        <v>5789</v>
      </c>
      <c r="F44" s="188">
        <f>'ごみ搬入量内訳'!H44</f>
        <v>1192</v>
      </c>
      <c r="G44" s="188">
        <f>'ごみ搬入量内訳'!AG44</f>
        <v>11</v>
      </c>
      <c r="H44" s="188">
        <f>'ごみ搬入量内訳'!AH44</f>
        <v>1</v>
      </c>
      <c r="I44" s="188">
        <f t="shared" si="9"/>
        <v>1204</v>
      </c>
      <c r="J44" s="188">
        <f t="shared" si="10"/>
        <v>569.8100081164797</v>
      </c>
      <c r="K44" s="188">
        <f>('ごみ搬入量内訳'!E44+'ごみ搬入量内訳'!AH44)/'ごみ処理概要'!D44/365*1000000</f>
        <v>428.304034340045</v>
      </c>
      <c r="L44" s="188">
        <f>'ごみ搬入量内訳'!F44/'ごみ処理概要'!D44/365*1000000</f>
        <v>141.50597377643476</v>
      </c>
      <c r="M44" s="188">
        <f>'資源化量内訳'!BP44</f>
        <v>254</v>
      </c>
      <c r="N44" s="188">
        <f>'ごみ処理量内訳'!E44</f>
        <v>1047</v>
      </c>
      <c r="O44" s="188">
        <f>'ごみ処理量内訳'!L44</f>
        <v>0</v>
      </c>
      <c r="P44" s="188">
        <f t="shared" si="11"/>
        <v>149</v>
      </c>
      <c r="Q44" s="188">
        <f>'ごみ処理量内訳'!G44</f>
        <v>0</v>
      </c>
      <c r="R44" s="188">
        <f>'ごみ処理量内訳'!H44</f>
        <v>149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2"/>
        <v>7</v>
      </c>
      <c r="W44" s="188">
        <f>'資源化量内訳'!M44</f>
        <v>7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3"/>
        <v>1203</v>
      </c>
      <c r="AE44" s="189">
        <f t="shared" si="14"/>
        <v>100</v>
      </c>
      <c r="AF44" s="188">
        <f>'資源化量内訳'!AB44</f>
        <v>61</v>
      </c>
      <c r="AG44" s="188">
        <f>'資源化量内訳'!AJ44</f>
        <v>0</v>
      </c>
      <c r="AH44" s="188">
        <f>'資源化量内訳'!AR44</f>
        <v>107</v>
      </c>
      <c r="AI44" s="188">
        <f>'資源化量内訳'!AZ44</f>
        <v>0</v>
      </c>
      <c r="AJ44" s="188">
        <f>'資源化量内訳'!BH44</f>
        <v>0</v>
      </c>
      <c r="AK44" s="188" t="s">
        <v>318</v>
      </c>
      <c r="AL44" s="188">
        <f t="shared" si="15"/>
        <v>168</v>
      </c>
      <c r="AM44" s="189">
        <f t="shared" si="16"/>
        <v>29.444063143445437</v>
      </c>
      <c r="AN44" s="188">
        <f>'ごみ処理量内訳'!AC44</f>
        <v>0</v>
      </c>
      <c r="AO44" s="188">
        <f>'ごみ処理量内訳'!AD44</f>
        <v>22</v>
      </c>
      <c r="AP44" s="188">
        <f>'ごみ処理量内訳'!AE44</f>
        <v>0</v>
      </c>
      <c r="AQ44" s="188">
        <f t="shared" si="17"/>
        <v>22</v>
      </c>
    </row>
    <row r="45" spans="1:43" ht="13.5" customHeight="1">
      <c r="A45" s="182" t="s">
        <v>145</v>
      </c>
      <c r="B45" s="182" t="s">
        <v>205</v>
      </c>
      <c r="C45" s="184" t="s">
        <v>206</v>
      </c>
      <c r="D45" s="188">
        <v>10983</v>
      </c>
      <c r="E45" s="188">
        <v>10983</v>
      </c>
      <c r="F45" s="188">
        <f>'ごみ搬入量内訳'!H45</f>
        <v>2340</v>
      </c>
      <c r="G45" s="188">
        <f>'ごみ搬入量内訳'!AG45</f>
        <v>24</v>
      </c>
      <c r="H45" s="188">
        <f>'ごみ搬入量内訳'!AH45</f>
        <v>0</v>
      </c>
      <c r="I45" s="188">
        <f t="shared" si="9"/>
        <v>2364</v>
      </c>
      <c r="J45" s="188">
        <f t="shared" si="10"/>
        <v>589.7033896719588</v>
      </c>
      <c r="K45" s="188">
        <f>('ごみ搬入量内訳'!E45+'ごみ搬入量内訳'!AH45)/'ごみ処理概要'!D45/365*1000000</f>
        <v>432.79838455196636</v>
      </c>
      <c r="L45" s="188">
        <f>'ごみ搬入量内訳'!F45/'ごみ処理概要'!D45/365*1000000</f>
        <v>156.9050051199924</v>
      </c>
      <c r="M45" s="188">
        <f>'資源化量内訳'!BP45</f>
        <v>677</v>
      </c>
      <c r="N45" s="188">
        <f>'ごみ処理量内訳'!E45</f>
        <v>2052</v>
      </c>
      <c r="O45" s="188">
        <f>'ごみ処理量内訳'!L45</f>
        <v>0</v>
      </c>
      <c r="P45" s="188">
        <f t="shared" si="11"/>
        <v>312</v>
      </c>
      <c r="Q45" s="188">
        <f>'ごみ処理量内訳'!G45</f>
        <v>0</v>
      </c>
      <c r="R45" s="188">
        <f>'ごみ処理量内訳'!H45</f>
        <v>312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2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3"/>
        <v>2364</v>
      </c>
      <c r="AE45" s="189">
        <f t="shared" si="14"/>
        <v>100</v>
      </c>
      <c r="AF45" s="188">
        <f>'資源化量内訳'!AB45</f>
        <v>150</v>
      </c>
      <c r="AG45" s="188">
        <f>'資源化量内訳'!AJ45</f>
        <v>0</v>
      </c>
      <c r="AH45" s="188">
        <f>'資源化量内訳'!AR45</f>
        <v>231</v>
      </c>
      <c r="AI45" s="188">
        <f>'資源化量内訳'!AZ45</f>
        <v>0</v>
      </c>
      <c r="AJ45" s="188">
        <f>'資源化量内訳'!BH45</f>
        <v>0</v>
      </c>
      <c r="AK45" s="188" t="s">
        <v>318</v>
      </c>
      <c r="AL45" s="188">
        <f t="shared" si="15"/>
        <v>381</v>
      </c>
      <c r="AM45" s="189">
        <f t="shared" si="16"/>
        <v>34.791187109503454</v>
      </c>
      <c r="AN45" s="188">
        <f>'ごみ処理量内訳'!AC45</f>
        <v>0</v>
      </c>
      <c r="AO45" s="188">
        <f>'ごみ処理量内訳'!AD45</f>
        <v>33</v>
      </c>
      <c r="AP45" s="188">
        <f>'ごみ処理量内訳'!AE45</f>
        <v>0</v>
      </c>
      <c r="AQ45" s="188">
        <f t="shared" si="17"/>
        <v>33</v>
      </c>
    </row>
    <row r="46" spans="1:43" ht="13.5" customHeight="1">
      <c r="A46" s="182" t="s">
        <v>145</v>
      </c>
      <c r="B46" s="182" t="s">
        <v>207</v>
      </c>
      <c r="C46" s="184" t="s">
        <v>208</v>
      </c>
      <c r="D46" s="188">
        <v>5204</v>
      </c>
      <c r="E46" s="188">
        <v>5204</v>
      </c>
      <c r="F46" s="188">
        <f>'ごみ搬入量内訳'!H46</f>
        <v>861</v>
      </c>
      <c r="G46" s="188">
        <f>'ごみ搬入量内訳'!AG46</f>
        <v>1</v>
      </c>
      <c r="H46" s="188">
        <f>'ごみ搬入量内訳'!AH46</f>
        <v>0</v>
      </c>
      <c r="I46" s="188">
        <f t="shared" si="9"/>
        <v>862</v>
      </c>
      <c r="J46" s="188">
        <f t="shared" si="10"/>
        <v>453.8131890116138</v>
      </c>
      <c r="K46" s="188">
        <f>('ごみ搬入量内訳'!E46+'ごみ搬入量内訳'!AH46)/'ごみ処理概要'!D46/365*1000000</f>
        <v>399.0607856969875</v>
      </c>
      <c r="L46" s="188">
        <f>'ごみ搬入量内訳'!F46/'ごみ処理概要'!D46/365*1000000</f>
        <v>54.752403314626264</v>
      </c>
      <c r="M46" s="188">
        <f>'資源化量内訳'!BP46</f>
        <v>247</v>
      </c>
      <c r="N46" s="188">
        <f>'ごみ処理量内訳'!E46</f>
        <v>705</v>
      </c>
      <c r="O46" s="188">
        <f>'ごみ処理量内訳'!L46</f>
        <v>16</v>
      </c>
      <c r="P46" s="188">
        <f t="shared" si="11"/>
        <v>141</v>
      </c>
      <c r="Q46" s="188">
        <f>'ごみ処理量内訳'!G46</f>
        <v>0</v>
      </c>
      <c r="R46" s="188">
        <f>'ごみ処理量内訳'!H46</f>
        <v>141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2"/>
        <v>0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3"/>
        <v>862</v>
      </c>
      <c r="AE46" s="189">
        <f t="shared" si="14"/>
        <v>98.14385150812065</v>
      </c>
      <c r="AF46" s="188">
        <f>'資源化量内訳'!AB46</f>
        <v>30</v>
      </c>
      <c r="AG46" s="188">
        <f>'資源化量内訳'!AJ46</f>
        <v>0</v>
      </c>
      <c r="AH46" s="188">
        <f>'資源化量内訳'!AR46</f>
        <v>96</v>
      </c>
      <c r="AI46" s="188">
        <f>'資源化量内訳'!AZ46</f>
        <v>0</v>
      </c>
      <c r="AJ46" s="188">
        <f>'資源化量内訳'!BH46</f>
        <v>0</v>
      </c>
      <c r="AK46" s="188" t="s">
        <v>318</v>
      </c>
      <c r="AL46" s="188">
        <f t="shared" si="15"/>
        <v>126</v>
      </c>
      <c r="AM46" s="189">
        <f t="shared" si="16"/>
        <v>33.63390441839495</v>
      </c>
      <c r="AN46" s="188">
        <f>'ごみ処理量内訳'!AC46</f>
        <v>16</v>
      </c>
      <c r="AO46" s="188">
        <f>'ごみ処理量内訳'!AD46</f>
        <v>0</v>
      </c>
      <c r="AP46" s="188">
        <f>'ごみ処理量内訳'!AE46</f>
        <v>0</v>
      </c>
      <c r="AQ46" s="188">
        <f t="shared" si="17"/>
        <v>16</v>
      </c>
    </row>
    <row r="47" spans="1:43" ht="13.5" customHeight="1">
      <c r="A47" s="182" t="s">
        <v>145</v>
      </c>
      <c r="B47" s="182" t="s">
        <v>209</v>
      </c>
      <c r="C47" s="184" t="s">
        <v>210</v>
      </c>
      <c r="D47" s="188">
        <v>13508</v>
      </c>
      <c r="E47" s="188">
        <v>13508</v>
      </c>
      <c r="F47" s="188">
        <f>'ごみ搬入量内訳'!H47</f>
        <v>2531</v>
      </c>
      <c r="G47" s="188">
        <f>'ごみ搬入量内訳'!AG47</f>
        <v>306</v>
      </c>
      <c r="H47" s="188">
        <f>'ごみ搬入量内訳'!AH47</f>
        <v>0</v>
      </c>
      <c r="I47" s="188">
        <f t="shared" si="9"/>
        <v>2837</v>
      </c>
      <c r="J47" s="188">
        <f t="shared" si="10"/>
        <v>575.4073689462562</v>
      </c>
      <c r="K47" s="188">
        <f>('ごみ搬入量内訳'!E47+'ごみ搬入量内訳'!AH47)/'ごみ処理概要'!D47/365*1000000</f>
        <v>440.12477638821844</v>
      </c>
      <c r="L47" s="188">
        <f>'ごみ搬入量内訳'!F47/'ごみ処理概要'!D47/365*1000000</f>
        <v>135.28259255803766</v>
      </c>
      <c r="M47" s="188">
        <f>'資源化量内訳'!BP47</f>
        <v>737</v>
      </c>
      <c r="N47" s="188">
        <f>'ごみ処理量内訳'!E47</f>
        <v>2276</v>
      </c>
      <c r="O47" s="188">
        <f>'ごみ処理量内訳'!L47</f>
        <v>284</v>
      </c>
      <c r="P47" s="188">
        <f t="shared" si="11"/>
        <v>326</v>
      </c>
      <c r="Q47" s="188">
        <f>'ごみ処理量内訳'!G47</f>
        <v>0</v>
      </c>
      <c r="R47" s="188">
        <f>'ごみ処理量内訳'!H47</f>
        <v>326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12"/>
        <v>0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3"/>
        <v>2886</v>
      </c>
      <c r="AE47" s="189">
        <f t="shared" si="14"/>
        <v>90.15939015939016</v>
      </c>
      <c r="AF47" s="188">
        <f>'資源化量内訳'!AB47</f>
        <v>200</v>
      </c>
      <c r="AG47" s="188">
        <f>'資源化量内訳'!AJ47</f>
        <v>0</v>
      </c>
      <c r="AH47" s="188">
        <f>'資源化量内訳'!AR47</f>
        <v>188</v>
      </c>
      <c r="AI47" s="188">
        <f>'資源化量内訳'!AZ47</f>
        <v>0</v>
      </c>
      <c r="AJ47" s="188">
        <f>'資源化量内訳'!BH47</f>
        <v>0</v>
      </c>
      <c r="AK47" s="188" t="s">
        <v>318</v>
      </c>
      <c r="AL47" s="188">
        <f t="shared" si="15"/>
        <v>388</v>
      </c>
      <c r="AM47" s="189">
        <f t="shared" si="16"/>
        <v>31.051614683963567</v>
      </c>
      <c r="AN47" s="188">
        <f>'ごみ処理量内訳'!AC47</f>
        <v>284</v>
      </c>
      <c r="AO47" s="188">
        <f>'ごみ処理量内訳'!AD47</f>
        <v>49</v>
      </c>
      <c r="AP47" s="188">
        <f>'ごみ処理量内訳'!AE47</f>
        <v>0</v>
      </c>
      <c r="AQ47" s="188">
        <f t="shared" si="17"/>
        <v>333</v>
      </c>
    </row>
    <row r="48" spans="1:43" ht="13.5" customHeight="1">
      <c r="A48" s="182" t="s">
        <v>145</v>
      </c>
      <c r="B48" s="182" t="s">
        <v>211</v>
      </c>
      <c r="C48" s="184" t="s">
        <v>212</v>
      </c>
      <c r="D48" s="188">
        <v>11174</v>
      </c>
      <c r="E48" s="188">
        <v>11174</v>
      </c>
      <c r="F48" s="188">
        <f>'ごみ搬入量内訳'!H48</f>
        <v>1770</v>
      </c>
      <c r="G48" s="188">
        <f>'ごみ搬入量内訳'!AG48</f>
        <v>11</v>
      </c>
      <c r="H48" s="188">
        <f>'ごみ搬入量内訳'!AH48</f>
        <v>0</v>
      </c>
      <c r="I48" s="188">
        <f t="shared" si="9"/>
        <v>1781</v>
      </c>
      <c r="J48" s="188">
        <f t="shared" si="10"/>
        <v>436.6790813311724</v>
      </c>
      <c r="K48" s="188">
        <f>('ごみ搬入量内訳'!E48+'ごみ搬入量内訳'!AH48)/'ごみ処理概要'!D48/365*1000000</f>
        <v>342.5270503198472</v>
      </c>
      <c r="L48" s="188">
        <f>'ごみ搬入量内訳'!F48/'ごみ処理概要'!D48/365*1000000</f>
        <v>94.1520310113252</v>
      </c>
      <c r="M48" s="188">
        <f>'資源化量内訳'!BP48</f>
        <v>486</v>
      </c>
      <c r="N48" s="188">
        <f>'ごみ処理量内訳'!E48</f>
        <v>1495</v>
      </c>
      <c r="O48" s="188">
        <f>'ごみ処理量内訳'!L48</f>
        <v>0</v>
      </c>
      <c r="P48" s="188">
        <f t="shared" si="11"/>
        <v>285</v>
      </c>
      <c r="Q48" s="188">
        <f>'ごみ処理量内訳'!G48</f>
        <v>0</v>
      </c>
      <c r="R48" s="188">
        <f>'ごみ処理量内訳'!H48</f>
        <v>285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2"/>
        <v>1</v>
      </c>
      <c r="W48" s="188">
        <f>'資源化量内訳'!M48</f>
        <v>1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3"/>
        <v>1781</v>
      </c>
      <c r="AE48" s="189">
        <f t="shared" si="14"/>
        <v>100</v>
      </c>
      <c r="AF48" s="188">
        <f>'資源化量内訳'!AB48</f>
        <v>66</v>
      </c>
      <c r="AG48" s="188">
        <f>'資源化量内訳'!AJ48</f>
        <v>0</v>
      </c>
      <c r="AH48" s="188">
        <f>'資源化量内訳'!AR48</f>
        <v>198</v>
      </c>
      <c r="AI48" s="188">
        <f>'資源化量内訳'!AZ48</f>
        <v>0</v>
      </c>
      <c r="AJ48" s="188">
        <f>'資源化量内訳'!BH48</f>
        <v>0</v>
      </c>
      <c r="AK48" s="188" t="s">
        <v>318</v>
      </c>
      <c r="AL48" s="188">
        <f t="shared" si="15"/>
        <v>264</v>
      </c>
      <c r="AM48" s="189">
        <f t="shared" si="16"/>
        <v>33.127481252756944</v>
      </c>
      <c r="AN48" s="188">
        <f>'ごみ処理量内訳'!AC48</f>
        <v>0</v>
      </c>
      <c r="AO48" s="188">
        <f>'ごみ処理量内訳'!AD48</f>
        <v>32</v>
      </c>
      <c r="AP48" s="188">
        <f>'ごみ処理量内訳'!AE48</f>
        <v>0</v>
      </c>
      <c r="AQ48" s="188">
        <f t="shared" si="17"/>
        <v>32</v>
      </c>
    </row>
    <row r="49" spans="1:43" ht="13.5" customHeight="1">
      <c r="A49" s="182" t="s">
        <v>145</v>
      </c>
      <c r="B49" s="182" t="s">
        <v>306</v>
      </c>
      <c r="C49" s="184" t="s">
        <v>307</v>
      </c>
      <c r="D49" s="188">
        <v>3083</v>
      </c>
      <c r="E49" s="188">
        <v>3083</v>
      </c>
      <c r="F49" s="188">
        <f>'ごみ搬入量内訳'!H49</f>
        <v>296</v>
      </c>
      <c r="G49" s="188">
        <f>'ごみ搬入量内訳'!AG49</f>
        <v>3</v>
      </c>
      <c r="H49" s="188">
        <f>'ごみ搬入量内訳'!AH49</f>
        <v>0</v>
      </c>
      <c r="I49" s="188">
        <f t="shared" si="9"/>
        <v>299</v>
      </c>
      <c r="J49" s="188">
        <f t="shared" si="10"/>
        <v>265.70810320849193</v>
      </c>
      <c r="K49" s="188">
        <f>('ごみ搬入量内訳'!E49+'ごみ搬入量内訳'!AH49)/'ごみ処理概要'!D49/365*1000000</f>
        <v>265.70810320849193</v>
      </c>
      <c r="L49" s="188">
        <f>'ごみ搬入量内訳'!F49/'ごみ処理概要'!D49/365*1000000</f>
        <v>0</v>
      </c>
      <c r="M49" s="188">
        <f>'資源化量内訳'!BP49</f>
        <v>167</v>
      </c>
      <c r="N49" s="188">
        <f>'ごみ処理量内訳'!E49</f>
        <v>202</v>
      </c>
      <c r="O49" s="188">
        <f>'ごみ処理量内訳'!L49</f>
        <v>5</v>
      </c>
      <c r="P49" s="188">
        <f t="shared" si="11"/>
        <v>87</v>
      </c>
      <c r="Q49" s="188">
        <f>'ごみ処理量内訳'!G49</f>
        <v>0</v>
      </c>
      <c r="R49" s="188">
        <f>'ごみ処理量内訳'!H49</f>
        <v>87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2"/>
        <v>0</v>
      </c>
      <c r="W49" s="188">
        <f>'資源化量内訳'!M49</f>
        <v>0</v>
      </c>
      <c r="X49" s="188">
        <f>'資源化量内訳'!N49</f>
        <v>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3"/>
        <v>294</v>
      </c>
      <c r="AE49" s="189">
        <f t="shared" si="14"/>
        <v>98.29931972789116</v>
      </c>
      <c r="AF49" s="188">
        <f>'資源化量内訳'!AB49</f>
        <v>25</v>
      </c>
      <c r="AG49" s="188">
        <f>'資源化量内訳'!AJ49</f>
        <v>0</v>
      </c>
      <c r="AH49" s="188">
        <f>'資源化量内訳'!AR49</f>
        <v>59</v>
      </c>
      <c r="AI49" s="188">
        <f>'資源化量内訳'!AZ49</f>
        <v>0</v>
      </c>
      <c r="AJ49" s="188">
        <f>'資源化量内訳'!BH49</f>
        <v>0</v>
      </c>
      <c r="AK49" s="188" t="s">
        <v>318</v>
      </c>
      <c r="AL49" s="188">
        <f t="shared" si="15"/>
        <v>84</v>
      </c>
      <c r="AM49" s="189">
        <f t="shared" si="16"/>
        <v>54.4468546637744</v>
      </c>
      <c r="AN49" s="188">
        <f>'ごみ処理量内訳'!AC49</f>
        <v>5</v>
      </c>
      <c r="AO49" s="188">
        <f>'ごみ処理量内訳'!AD49</f>
        <v>13</v>
      </c>
      <c r="AP49" s="188">
        <f>'ごみ処理量内訳'!AE49</f>
        <v>0</v>
      </c>
      <c r="AQ49" s="188">
        <f t="shared" si="17"/>
        <v>18</v>
      </c>
    </row>
    <row r="50" spans="1:43" ht="13.5" customHeight="1">
      <c r="A50" s="182" t="s">
        <v>145</v>
      </c>
      <c r="B50" s="182" t="s">
        <v>308</v>
      </c>
      <c r="C50" s="184" t="s">
        <v>309</v>
      </c>
      <c r="D50" s="188">
        <v>19815</v>
      </c>
      <c r="E50" s="188">
        <v>19815</v>
      </c>
      <c r="F50" s="188">
        <f>'ごみ搬入量内訳'!H50</f>
        <v>4628</v>
      </c>
      <c r="G50" s="188">
        <f>'ごみ搬入量内訳'!AG50</f>
        <v>50</v>
      </c>
      <c r="H50" s="188">
        <f>'ごみ搬入量内訳'!AH50</f>
        <v>0</v>
      </c>
      <c r="I50" s="188">
        <f t="shared" si="9"/>
        <v>4678</v>
      </c>
      <c r="J50" s="188">
        <f t="shared" si="10"/>
        <v>646.8048627890176</v>
      </c>
      <c r="K50" s="188">
        <f>('ごみ搬入量内訳'!E50+'ごみ搬入量内訳'!AH50)/'ごみ処理概要'!D50/365*1000000</f>
        <v>500.93501878679155</v>
      </c>
      <c r="L50" s="188">
        <f>'ごみ搬入量内訳'!F50/'ごみ処理概要'!D50/365*1000000</f>
        <v>145.86984400222607</v>
      </c>
      <c r="M50" s="188">
        <f>'資源化量内訳'!BP50</f>
        <v>1233</v>
      </c>
      <c r="N50" s="188">
        <f>'ごみ処理量内訳'!E50</f>
        <v>4085</v>
      </c>
      <c r="O50" s="188">
        <f>'ごみ処理量内訳'!L50</f>
        <v>55</v>
      </c>
      <c r="P50" s="188">
        <f t="shared" si="11"/>
        <v>376</v>
      </c>
      <c r="Q50" s="188">
        <f>'ごみ処理量内訳'!G50</f>
        <v>0</v>
      </c>
      <c r="R50" s="188">
        <f>'ごみ処理量内訳'!H50</f>
        <v>376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2"/>
        <v>162</v>
      </c>
      <c r="W50" s="188">
        <f>'資源化量内訳'!M50</f>
        <v>65</v>
      </c>
      <c r="X50" s="188">
        <f>'資源化量内訳'!N50</f>
        <v>0</v>
      </c>
      <c r="Y50" s="188">
        <f>'資源化量内訳'!O50</f>
        <v>97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3"/>
        <v>4678</v>
      </c>
      <c r="AE50" s="189">
        <f t="shared" si="14"/>
        <v>98.82428388200086</v>
      </c>
      <c r="AF50" s="188">
        <f>'資源化量内訳'!AB50</f>
        <v>228</v>
      </c>
      <c r="AG50" s="188">
        <f>'資源化量内訳'!AJ50</f>
        <v>0</v>
      </c>
      <c r="AH50" s="188">
        <f>'資源化量内訳'!AR50</f>
        <v>193</v>
      </c>
      <c r="AI50" s="188">
        <f>'資源化量内訳'!AZ50</f>
        <v>0</v>
      </c>
      <c r="AJ50" s="188">
        <f>'資源化量内訳'!BH50</f>
        <v>0</v>
      </c>
      <c r="AK50" s="188" t="s">
        <v>318</v>
      </c>
      <c r="AL50" s="188">
        <f t="shared" si="15"/>
        <v>421</v>
      </c>
      <c r="AM50" s="189">
        <f t="shared" si="16"/>
        <v>30.722381999661646</v>
      </c>
      <c r="AN50" s="188">
        <f>'ごみ処理量内訳'!AC50</f>
        <v>55</v>
      </c>
      <c r="AO50" s="188">
        <f>'ごみ処理量内訳'!AD50</f>
        <v>88</v>
      </c>
      <c r="AP50" s="188">
        <f>'ごみ処理量内訳'!AE50</f>
        <v>0</v>
      </c>
      <c r="AQ50" s="188">
        <f t="shared" si="17"/>
        <v>143</v>
      </c>
    </row>
    <row r="51" spans="1:43" ht="13.5" customHeight="1">
      <c r="A51" s="182" t="s">
        <v>145</v>
      </c>
      <c r="B51" s="182" t="s">
        <v>310</v>
      </c>
      <c r="C51" s="184" t="s">
        <v>311</v>
      </c>
      <c r="D51" s="188">
        <v>1672</v>
      </c>
      <c r="E51" s="188">
        <v>1672</v>
      </c>
      <c r="F51" s="188">
        <f>'ごみ搬入量内訳'!H51</f>
        <v>429</v>
      </c>
      <c r="G51" s="188">
        <f>'ごみ搬入量内訳'!AG51</f>
        <v>16</v>
      </c>
      <c r="H51" s="188">
        <f>'ごみ搬入量内訳'!AH51</f>
        <v>0</v>
      </c>
      <c r="I51" s="188">
        <f t="shared" si="9"/>
        <v>445</v>
      </c>
      <c r="J51" s="188">
        <f t="shared" si="10"/>
        <v>729.1734941338402</v>
      </c>
      <c r="K51" s="188">
        <f>('ごみ搬入量内訳'!E51+'ごみ搬入量内訳'!AH51)/'ごみ処理概要'!D51/365*1000000</f>
        <v>580.061611063774</v>
      </c>
      <c r="L51" s="188">
        <f>'ごみ搬入量内訳'!F51/'ごみ処理概要'!D51/365*1000000</f>
        <v>149.1118830700662</v>
      </c>
      <c r="M51" s="188">
        <f>'資源化量内訳'!BP51</f>
        <v>94</v>
      </c>
      <c r="N51" s="188">
        <f>'ごみ処理量内訳'!E51</f>
        <v>393</v>
      </c>
      <c r="O51" s="188">
        <f>'ごみ処理量内訳'!L51</f>
        <v>4</v>
      </c>
      <c r="P51" s="188">
        <f t="shared" si="11"/>
        <v>48</v>
      </c>
      <c r="Q51" s="188">
        <f>'ごみ処理量内訳'!G51</f>
        <v>0</v>
      </c>
      <c r="R51" s="188">
        <f>'ごみ処理量内訳'!H51</f>
        <v>48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2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13"/>
        <v>445</v>
      </c>
      <c r="AE51" s="189">
        <f t="shared" si="14"/>
        <v>99.10112359550561</v>
      </c>
      <c r="AF51" s="188">
        <f>'資源化量内訳'!AB51</f>
        <v>16</v>
      </c>
      <c r="AG51" s="188">
        <f>'資源化量内訳'!AJ51</f>
        <v>0</v>
      </c>
      <c r="AH51" s="188">
        <f>'資源化量内訳'!AR51</f>
        <v>29</v>
      </c>
      <c r="AI51" s="188">
        <f>'資源化量内訳'!AZ51</f>
        <v>0</v>
      </c>
      <c r="AJ51" s="188">
        <f>'資源化量内訳'!BH51</f>
        <v>0</v>
      </c>
      <c r="AK51" s="188" t="s">
        <v>318</v>
      </c>
      <c r="AL51" s="188">
        <f t="shared" si="15"/>
        <v>45</v>
      </c>
      <c r="AM51" s="189">
        <f t="shared" si="16"/>
        <v>25.788497217068645</v>
      </c>
      <c r="AN51" s="188">
        <f>'ごみ処理量内訳'!AC51</f>
        <v>4</v>
      </c>
      <c r="AO51" s="188">
        <f>'ごみ処理量内訳'!AD51</f>
        <v>8</v>
      </c>
      <c r="AP51" s="188">
        <f>'ごみ処理量内訳'!AE51</f>
        <v>0</v>
      </c>
      <c r="AQ51" s="188">
        <f t="shared" si="17"/>
        <v>12</v>
      </c>
    </row>
    <row r="52" spans="1:43" ht="13.5" customHeight="1">
      <c r="A52" s="182" t="s">
        <v>145</v>
      </c>
      <c r="B52" s="182" t="s">
        <v>312</v>
      </c>
      <c r="C52" s="184" t="s">
        <v>313</v>
      </c>
      <c r="D52" s="188">
        <v>11346</v>
      </c>
      <c r="E52" s="188">
        <v>11346</v>
      </c>
      <c r="F52" s="188">
        <f>'ごみ搬入量内訳'!H52</f>
        <v>1840</v>
      </c>
      <c r="G52" s="188">
        <f>'ごみ搬入量内訳'!AG52</f>
        <v>2161</v>
      </c>
      <c r="H52" s="188">
        <f>'ごみ搬入量内訳'!AH52</f>
        <v>0</v>
      </c>
      <c r="I52" s="188">
        <f t="shared" si="9"/>
        <v>4001</v>
      </c>
      <c r="J52" s="188">
        <f t="shared" si="10"/>
        <v>966.1240821096809</v>
      </c>
      <c r="K52" s="188">
        <f>('ごみ搬入量内訳'!E52+'ごみ搬入量内訳'!AH52)/'ごみ処理概要'!D52/365*1000000</f>
        <v>624.443108306832</v>
      </c>
      <c r="L52" s="188">
        <f>'ごみ搬入量内訳'!F52/'ごみ処理概要'!D52/365*1000000</f>
        <v>341.6809738028489</v>
      </c>
      <c r="M52" s="188">
        <f>'資源化量内訳'!BP52</f>
        <v>476</v>
      </c>
      <c r="N52" s="188">
        <f>'ごみ処理量内訳'!E52</f>
        <v>2966</v>
      </c>
      <c r="O52" s="188">
        <f>'ごみ処理量内訳'!L52</f>
        <v>30</v>
      </c>
      <c r="P52" s="188">
        <f t="shared" si="11"/>
        <v>1005</v>
      </c>
      <c r="Q52" s="188">
        <f>'ごみ処理量内訳'!G52</f>
        <v>0</v>
      </c>
      <c r="R52" s="188">
        <f>'ごみ処理量内訳'!H52</f>
        <v>1005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2"/>
        <v>0</v>
      </c>
      <c r="W52" s="188">
        <f>'資源化量内訳'!M52</f>
        <v>0</v>
      </c>
      <c r="X52" s="188">
        <f>'資源化量内訳'!N52</f>
        <v>0</v>
      </c>
      <c r="Y52" s="188">
        <f>'資源化量内訳'!O52</f>
        <v>0</v>
      </c>
      <c r="Z52" s="188">
        <f>'資源化量内訳'!P52</f>
        <v>0</v>
      </c>
      <c r="AA52" s="188">
        <f>'資源化量内訳'!Q52</f>
        <v>0</v>
      </c>
      <c r="AB52" s="188">
        <f>'資源化量内訳'!R52</f>
        <v>0</v>
      </c>
      <c r="AC52" s="188">
        <f>'資源化量内訳'!S52</f>
        <v>0</v>
      </c>
      <c r="AD52" s="188">
        <f t="shared" si="13"/>
        <v>4001</v>
      </c>
      <c r="AE52" s="189">
        <f t="shared" si="14"/>
        <v>99.25018745313672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451</v>
      </c>
      <c r="AI52" s="188">
        <f>'資源化量内訳'!AZ52</f>
        <v>0</v>
      </c>
      <c r="AJ52" s="188">
        <f>'資源化量内訳'!BH52</f>
        <v>0</v>
      </c>
      <c r="AK52" s="188" t="s">
        <v>318</v>
      </c>
      <c r="AL52" s="188">
        <f t="shared" si="15"/>
        <v>451</v>
      </c>
      <c r="AM52" s="189">
        <f t="shared" si="16"/>
        <v>20.705829796738886</v>
      </c>
      <c r="AN52" s="188">
        <f>'ごみ処理量内訳'!AC52</f>
        <v>30</v>
      </c>
      <c r="AO52" s="188">
        <f>'ごみ処理量内訳'!AD52</f>
        <v>375</v>
      </c>
      <c r="AP52" s="188">
        <f>'ごみ処理量内訳'!AE52</f>
        <v>134</v>
      </c>
      <c r="AQ52" s="188">
        <f t="shared" si="17"/>
        <v>539</v>
      </c>
    </row>
    <row r="53" spans="1:43" ht="13.5" customHeight="1">
      <c r="A53" s="182" t="s">
        <v>145</v>
      </c>
      <c r="B53" s="182" t="s">
        <v>32</v>
      </c>
      <c r="C53" s="184" t="s">
        <v>33</v>
      </c>
      <c r="D53" s="188">
        <v>1909</v>
      </c>
      <c r="E53" s="188">
        <v>1909</v>
      </c>
      <c r="F53" s="188">
        <f>'ごみ搬入量内訳'!H53</f>
        <v>403</v>
      </c>
      <c r="G53" s="188">
        <f>'ごみ搬入量内訳'!AG53</f>
        <v>61</v>
      </c>
      <c r="H53" s="188">
        <f>'ごみ搬入量内訳'!AH53</f>
        <v>0</v>
      </c>
      <c r="I53" s="188">
        <f t="shared" si="9"/>
        <v>464</v>
      </c>
      <c r="J53" s="188">
        <f t="shared" si="10"/>
        <v>665.9155980682707</v>
      </c>
      <c r="K53" s="188">
        <f>('ごみ搬入量内訳'!E53+'ごみ搬入量内訳'!AH53)/'ごみ処理概要'!D53/365*1000000</f>
        <v>617.1200585546475</v>
      </c>
      <c r="L53" s="188">
        <f>'ごみ搬入量内訳'!F53/'ごみ処理概要'!D53/365*1000000</f>
        <v>48.79553951362329</v>
      </c>
      <c r="M53" s="188">
        <f>'資源化量内訳'!BP53</f>
        <v>66</v>
      </c>
      <c r="N53" s="188">
        <f>'ごみ処理量内訳'!E53</f>
        <v>43</v>
      </c>
      <c r="O53" s="188">
        <f>'ごみ処理量内訳'!L53</f>
        <v>14</v>
      </c>
      <c r="P53" s="188">
        <f t="shared" si="11"/>
        <v>390</v>
      </c>
      <c r="Q53" s="188">
        <f>'ごみ処理量内訳'!G53</f>
        <v>0</v>
      </c>
      <c r="R53" s="188">
        <f>'ごみ処理量内訳'!H53</f>
        <v>390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2"/>
        <v>17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13</v>
      </c>
      <c r="AB53" s="188">
        <f>'資源化量内訳'!R53</f>
        <v>4</v>
      </c>
      <c r="AC53" s="188">
        <f>'資源化量内訳'!S53</f>
        <v>0</v>
      </c>
      <c r="AD53" s="188">
        <f t="shared" si="13"/>
        <v>464</v>
      </c>
      <c r="AE53" s="189">
        <f t="shared" si="14"/>
        <v>96.98275862068965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93</v>
      </c>
      <c r="AI53" s="188">
        <f>'資源化量内訳'!AZ53</f>
        <v>0</v>
      </c>
      <c r="AJ53" s="188">
        <f>'資源化量内訳'!BH53</f>
        <v>0</v>
      </c>
      <c r="AK53" s="188" t="s">
        <v>318</v>
      </c>
      <c r="AL53" s="188">
        <f t="shared" si="15"/>
        <v>93</v>
      </c>
      <c r="AM53" s="189">
        <f t="shared" si="16"/>
        <v>33.20754716981132</v>
      </c>
      <c r="AN53" s="188">
        <f>'ごみ処理量内訳'!AC53</f>
        <v>14</v>
      </c>
      <c r="AO53" s="188">
        <f>'ごみ処理量内訳'!AD53</f>
        <v>1</v>
      </c>
      <c r="AP53" s="188">
        <f>'ごみ処理量内訳'!AE53</f>
        <v>0</v>
      </c>
      <c r="AQ53" s="188">
        <f t="shared" si="17"/>
        <v>15</v>
      </c>
    </row>
    <row r="54" spans="1:43" ht="13.5">
      <c r="A54" s="201" t="s">
        <v>34</v>
      </c>
      <c r="B54" s="202"/>
      <c r="C54" s="202"/>
      <c r="D54" s="188">
        <f>SUM(D7:D53)</f>
        <v>2112859</v>
      </c>
      <c r="E54" s="188">
        <f>SUM(E7:E53)</f>
        <v>2106678</v>
      </c>
      <c r="F54" s="188">
        <f>'ごみ搬入量内訳'!H54</f>
        <v>636975</v>
      </c>
      <c r="G54" s="188">
        <f>'ごみ搬入量内訳'!AG54</f>
        <v>91428</v>
      </c>
      <c r="H54" s="188">
        <f>'ごみ搬入量内訳'!AH54</f>
        <v>5753</v>
      </c>
      <c r="I54" s="188">
        <f>SUM(F54:H54)</f>
        <v>734156</v>
      </c>
      <c r="J54" s="188">
        <f t="shared" si="10"/>
        <v>951.9737480683108</v>
      </c>
      <c r="K54" s="188">
        <f>('ごみ搬入量内訳'!E54+'ごみ搬入量内訳'!AH54)/'ごみ処理概要'!D54/365*1000000</f>
        <v>659.766941640661</v>
      </c>
      <c r="L54" s="188">
        <f>'ごみ搬入量内訳'!F54/'ごみ処理概要'!D54/365*1000000</f>
        <v>292.20680642764984</v>
      </c>
      <c r="M54" s="188">
        <f>'資源化量内訳'!BP54</f>
        <v>86827</v>
      </c>
      <c r="N54" s="188">
        <f>'ごみ処理量内訳'!E54</f>
        <v>574799</v>
      </c>
      <c r="O54" s="188">
        <f>'ごみ処理量内訳'!L54</f>
        <v>30752</v>
      </c>
      <c r="P54" s="188">
        <f>SUM(Q54:U54)</f>
        <v>89197</v>
      </c>
      <c r="Q54" s="188">
        <f>'ごみ処理量内訳'!G54</f>
        <v>32826</v>
      </c>
      <c r="R54" s="188">
        <f>'ごみ処理量内訳'!H54</f>
        <v>41326</v>
      </c>
      <c r="S54" s="188">
        <f>'ごみ処理量内訳'!I54</f>
        <v>208</v>
      </c>
      <c r="T54" s="188">
        <f>'ごみ処理量内訳'!J54</f>
        <v>8791</v>
      </c>
      <c r="U54" s="188">
        <f>'ごみ処理量内訳'!K54</f>
        <v>6046</v>
      </c>
      <c r="V54" s="188">
        <f>SUM(W54:AC54)</f>
        <v>34647</v>
      </c>
      <c r="W54" s="188">
        <f>'資源化量内訳'!M54</f>
        <v>19340</v>
      </c>
      <c r="X54" s="188">
        <f>'資源化量内訳'!N54</f>
        <v>4769</v>
      </c>
      <c r="Y54" s="188">
        <f>'資源化量内訳'!O54</f>
        <v>5827</v>
      </c>
      <c r="Z54" s="188">
        <f>'資源化量内訳'!P54</f>
        <v>916</v>
      </c>
      <c r="AA54" s="188">
        <f>'資源化量内訳'!Q54</f>
        <v>1236</v>
      </c>
      <c r="AB54" s="188">
        <f>'資源化量内訳'!R54</f>
        <v>688</v>
      </c>
      <c r="AC54" s="188">
        <f>'資源化量内訳'!S54</f>
        <v>1871</v>
      </c>
      <c r="AD54" s="188">
        <f>N54+O54+P54+V54</f>
        <v>729395</v>
      </c>
      <c r="AE54" s="189">
        <f>(N54+P54+V54)/AD54*100</f>
        <v>95.78390309777282</v>
      </c>
      <c r="AF54" s="188">
        <f>'資源化量内訳'!AB54</f>
        <v>16513</v>
      </c>
      <c r="AG54" s="188">
        <f>'資源化量内訳'!AJ54</f>
        <v>7659</v>
      </c>
      <c r="AH54" s="188">
        <f>'資源化量内訳'!AR54</f>
        <v>32635</v>
      </c>
      <c r="AI54" s="188">
        <f>'資源化量内訳'!AZ54</f>
        <v>208</v>
      </c>
      <c r="AJ54" s="188">
        <f>'資源化量内訳'!BH54</f>
        <v>1171</v>
      </c>
      <c r="AK54" s="188" t="s">
        <v>318</v>
      </c>
      <c r="AL54" s="188">
        <f>SUM(AF54:AJ54)</f>
        <v>58186</v>
      </c>
      <c r="AM54" s="189">
        <f>(V54+AL54+M54)/(M54+AD54)*100</f>
        <v>22.011168530130284</v>
      </c>
      <c r="AN54" s="188">
        <f>'ごみ処理量内訳'!AC54</f>
        <v>30752</v>
      </c>
      <c r="AO54" s="188">
        <f>'ごみ処理量内訳'!AD54</f>
        <v>51766</v>
      </c>
      <c r="AP54" s="188">
        <f>'ごみ処理量内訳'!AE54</f>
        <v>5615</v>
      </c>
      <c r="AQ54" s="188">
        <f>SUM(AN54:AP54)</f>
        <v>88133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121</v>
      </c>
      <c r="B2" s="200" t="s">
        <v>234</v>
      </c>
      <c r="C2" s="203" t="s">
        <v>237</v>
      </c>
      <c r="D2" s="208" t="s">
        <v>232</v>
      </c>
      <c r="E2" s="209"/>
      <c r="F2" s="221"/>
      <c r="G2" s="26" t="s">
        <v>233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122</v>
      </c>
    </row>
    <row r="3" spans="1:34" s="27" customFormat="1" ht="22.5" customHeight="1">
      <c r="A3" s="195"/>
      <c r="B3" s="195"/>
      <c r="C3" s="193"/>
      <c r="D3" s="35"/>
      <c r="E3" s="44"/>
      <c r="F3" s="45" t="s">
        <v>123</v>
      </c>
      <c r="G3" s="10" t="s">
        <v>136</v>
      </c>
      <c r="H3" s="14" t="s">
        <v>244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245</v>
      </c>
      <c r="AH3" s="193"/>
    </row>
    <row r="4" spans="1:34" s="27" customFormat="1" ht="22.5" customHeight="1">
      <c r="A4" s="195"/>
      <c r="B4" s="195"/>
      <c r="C4" s="193"/>
      <c r="D4" s="10" t="s">
        <v>136</v>
      </c>
      <c r="E4" s="203" t="s">
        <v>246</v>
      </c>
      <c r="F4" s="203" t="s">
        <v>247</v>
      </c>
      <c r="G4" s="13"/>
      <c r="H4" s="10" t="s">
        <v>136</v>
      </c>
      <c r="I4" s="205" t="s">
        <v>248</v>
      </c>
      <c r="J4" s="185"/>
      <c r="K4" s="185"/>
      <c r="L4" s="186"/>
      <c r="M4" s="205" t="s">
        <v>124</v>
      </c>
      <c r="N4" s="185"/>
      <c r="O4" s="185"/>
      <c r="P4" s="186"/>
      <c r="Q4" s="205" t="s">
        <v>125</v>
      </c>
      <c r="R4" s="185"/>
      <c r="S4" s="185"/>
      <c r="T4" s="186"/>
      <c r="U4" s="205" t="s">
        <v>126</v>
      </c>
      <c r="V4" s="185"/>
      <c r="W4" s="185"/>
      <c r="X4" s="186"/>
      <c r="Y4" s="205" t="s">
        <v>127</v>
      </c>
      <c r="Z4" s="185"/>
      <c r="AA4" s="185"/>
      <c r="AB4" s="186"/>
      <c r="AC4" s="205" t="s">
        <v>128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136</v>
      </c>
      <c r="J5" s="6" t="s">
        <v>249</v>
      </c>
      <c r="K5" s="6" t="s">
        <v>250</v>
      </c>
      <c r="L5" s="6" t="s">
        <v>251</v>
      </c>
      <c r="M5" s="10" t="s">
        <v>136</v>
      </c>
      <c r="N5" s="6" t="s">
        <v>249</v>
      </c>
      <c r="O5" s="6" t="s">
        <v>250</v>
      </c>
      <c r="P5" s="6" t="s">
        <v>251</v>
      </c>
      <c r="Q5" s="10" t="s">
        <v>136</v>
      </c>
      <c r="R5" s="6" t="s">
        <v>249</v>
      </c>
      <c r="S5" s="6" t="s">
        <v>250</v>
      </c>
      <c r="T5" s="6" t="s">
        <v>251</v>
      </c>
      <c r="U5" s="10" t="s">
        <v>136</v>
      </c>
      <c r="V5" s="6" t="s">
        <v>249</v>
      </c>
      <c r="W5" s="6" t="s">
        <v>250</v>
      </c>
      <c r="X5" s="6" t="s">
        <v>251</v>
      </c>
      <c r="Y5" s="10" t="s">
        <v>136</v>
      </c>
      <c r="Z5" s="6" t="s">
        <v>249</v>
      </c>
      <c r="AA5" s="6" t="s">
        <v>250</v>
      </c>
      <c r="AB5" s="6" t="s">
        <v>251</v>
      </c>
      <c r="AC5" s="10" t="s">
        <v>136</v>
      </c>
      <c r="AD5" s="6" t="s">
        <v>249</v>
      </c>
      <c r="AE5" s="6" t="s">
        <v>250</v>
      </c>
      <c r="AF5" s="6" t="s">
        <v>251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243</v>
      </c>
      <c r="E6" s="22" t="s">
        <v>129</v>
      </c>
      <c r="F6" s="22" t="s">
        <v>129</v>
      </c>
      <c r="G6" s="22" t="s">
        <v>129</v>
      </c>
      <c r="H6" s="21" t="s">
        <v>129</v>
      </c>
      <c r="I6" s="21" t="s">
        <v>129</v>
      </c>
      <c r="J6" s="23" t="s">
        <v>129</v>
      </c>
      <c r="K6" s="23" t="s">
        <v>129</v>
      </c>
      <c r="L6" s="23" t="s">
        <v>129</v>
      </c>
      <c r="M6" s="21" t="s">
        <v>129</v>
      </c>
      <c r="N6" s="23" t="s">
        <v>129</v>
      </c>
      <c r="O6" s="23" t="s">
        <v>129</v>
      </c>
      <c r="P6" s="23" t="s">
        <v>129</v>
      </c>
      <c r="Q6" s="21" t="s">
        <v>129</v>
      </c>
      <c r="R6" s="23" t="s">
        <v>129</v>
      </c>
      <c r="S6" s="23" t="s">
        <v>129</v>
      </c>
      <c r="T6" s="23" t="s">
        <v>129</v>
      </c>
      <c r="U6" s="21" t="s">
        <v>129</v>
      </c>
      <c r="V6" s="23" t="s">
        <v>129</v>
      </c>
      <c r="W6" s="23" t="s">
        <v>129</v>
      </c>
      <c r="X6" s="23" t="s">
        <v>129</v>
      </c>
      <c r="Y6" s="21" t="s">
        <v>129</v>
      </c>
      <c r="Z6" s="23" t="s">
        <v>129</v>
      </c>
      <c r="AA6" s="23" t="s">
        <v>129</v>
      </c>
      <c r="AB6" s="23" t="s">
        <v>129</v>
      </c>
      <c r="AC6" s="21" t="s">
        <v>129</v>
      </c>
      <c r="AD6" s="23" t="s">
        <v>129</v>
      </c>
      <c r="AE6" s="23" t="s">
        <v>129</v>
      </c>
      <c r="AF6" s="23" t="s">
        <v>129</v>
      </c>
      <c r="AG6" s="22" t="s">
        <v>129</v>
      </c>
      <c r="AH6" s="22" t="s">
        <v>129</v>
      </c>
    </row>
    <row r="7" spans="1:34" ht="13.5">
      <c r="A7" s="182" t="s">
        <v>145</v>
      </c>
      <c r="B7" s="182" t="s">
        <v>146</v>
      </c>
      <c r="C7" s="184" t="s">
        <v>147</v>
      </c>
      <c r="D7" s="188">
        <f aca="true" t="shared" si="0" ref="D7:D38">E7+F7</f>
        <v>150474</v>
      </c>
      <c r="E7" s="188">
        <v>103583</v>
      </c>
      <c r="F7" s="188">
        <v>46891</v>
      </c>
      <c r="G7" s="188">
        <f aca="true" t="shared" si="1" ref="G7:G33">H7+AG7</f>
        <v>150474</v>
      </c>
      <c r="H7" s="188">
        <f aca="true" t="shared" si="2" ref="H7:H33">I7+M7+Q7+U7+Y7+AC7</f>
        <v>144393</v>
      </c>
      <c r="I7" s="188">
        <f aca="true" t="shared" si="3" ref="I7:I33">SUM(J7:L7)</f>
        <v>126444</v>
      </c>
      <c r="J7" s="188">
        <v>43452</v>
      </c>
      <c r="K7" s="188">
        <v>46754</v>
      </c>
      <c r="L7" s="188">
        <v>36238</v>
      </c>
      <c r="M7" s="188">
        <f aca="true" t="shared" si="4" ref="M7:M33">SUM(N7:P7)</f>
        <v>0</v>
      </c>
      <c r="N7" s="188">
        <v>0</v>
      </c>
      <c r="O7" s="188">
        <v>0</v>
      </c>
      <c r="P7" s="188">
        <v>0</v>
      </c>
      <c r="Q7" s="188">
        <f aca="true" t="shared" si="5" ref="Q7:Q33">SUM(R7:T7)</f>
        <v>0</v>
      </c>
      <c r="R7" s="188">
        <v>0</v>
      </c>
      <c r="S7" s="188">
        <v>0</v>
      </c>
      <c r="T7" s="188">
        <v>0</v>
      </c>
      <c r="U7" s="188">
        <f aca="true" t="shared" si="6" ref="U7:U33">SUM(V7:X7)</f>
        <v>13747</v>
      </c>
      <c r="V7" s="188">
        <v>2122</v>
      </c>
      <c r="W7" s="188">
        <v>5529</v>
      </c>
      <c r="X7" s="188">
        <v>6096</v>
      </c>
      <c r="Y7" s="188">
        <f aca="true" t="shared" si="7" ref="Y7:Y33">SUM(Z7:AB7)</f>
        <v>222</v>
      </c>
      <c r="Z7" s="188">
        <v>216</v>
      </c>
      <c r="AA7" s="188">
        <v>0</v>
      </c>
      <c r="AB7" s="188">
        <v>6</v>
      </c>
      <c r="AC7" s="188">
        <f aca="true" t="shared" si="8" ref="AC7:AC33">SUM(AD7:AF7)</f>
        <v>3980</v>
      </c>
      <c r="AD7" s="188">
        <v>638</v>
      </c>
      <c r="AE7" s="188">
        <v>2054</v>
      </c>
      <c r="AF7" s="188">
        <v>1288</v>
      </c>
      <c r="AG7" s="188">
        <v>6081</v>
      </c>
      <c r="AH7" s="188">
        <v>2394</v>
      </c>
    </row>
    <row r="8" spans="1:34" ht="13.5">
      <c r="A8" s="182" t="s">
        <v>145</v>
      </c>
      <c r="B8" s="182" t="s">
        <v>148</v>
      </c>
      <c r="C8" s="184" t="s">
        <v>149</v>
      </c>
      <c r="D8" s="188">
        <f t="shared" si="0"/>
        <v>66686</v>
      </c>
      <c r="E8" s="188">
        <v>38159</v>
      </c>
      <c r="F8" s="188">
        <v>28527</v>
      </c>
      <c r="G8" s="188">
        <f t="shared" si="1"/>
        <v>66686</v>
      </c>
      <c r="H8" s="188">
        <f t="shared" si="2"/>
        <v>53780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45846</v>
      </c>
      <c r="N8" s="188">
        <v>16647</v>
      </c>
      <c r="O8" s="188">
        <v>11473</v>
      </c>
      <c r="P8" s="188">
        <v>17726</v>
      </c>
      <c r="Q8" s="188">
        <f t="shared" si="5"/>
        <v>5815</v>
      </c>
      <c r="R8" s="188">
        <v>1515</v>
      </c>
      <c r="S8" s="188">
        <v>2008</v>
      </c>
      <c r="T8" s="188">
        <v>2292</v>
      </c>
      <c r="U8" s="188">
        <f t="shared" si="6"/>
        <v>1857</v>
      </c>
      <c r="V8" s="188">
        <v>1227</v>
      </c>
      <c r="W8" s="188">
        <v>630</v>
      </c>
      <c r="X8" s="188">
        <v>0</v>
      </c>
      <c r="Y8" s="188">
        <f t="shared" si="7"/>
        <v>60</v>
      </c>
      <c r="Z8" s="188">
        <v>60</v>
      </c>
      <c r="AA8" s="188">
        <v>0</v>
      </c>
      <c r="AB8" s="188">
        <v>0</v>
      </c>
      <c r="AC8" s="188">
        <f t="shared" si="8"/>
        <v>202</v>
      </c>
      <c r="AD8" s="188">
        <v>202</v>
      </c>
      <c r="AE8" s="188">
        <v>0</v>
      </c>
      <c r="AF8" s="188">
        <v>0</v>
      </c>
      <c r="AG8" s="188">
        <v>12906</v>
      </c>
      <c r="AH8" s="188">
        <v>0</v>
      </c>
    </row>
    <row r="9" spans="1:34" ht="13.5">
      <c r="A9" s="182" t="s">
        <v>145</v>
      </c>
      <c r="B9" s="182" t="s">
        <v>150</v>
      </c>
      <c r="C9" s="184" t="s">
        <v>151</v>
      </c>
      <c r="D9" s="188">
        <f t="shared" si="0"/>
        <v>39635</v>
      </c>
      <c r="E9" s="188">
        <v>30309</v>
      </c>
      <c r="F9" s="188">
        <v>9326</v>
      </c>
      <c r="G9" s="188">
        <f t="shared" si="1"/>
        <v>39635</v>
      </c>
      <c r="H9" s="188">
        <f t="shared" si="2"/>
        <v>29364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20830</v>
      </c>
      <c r="N9" s="188">
        <v>3869</v>
      </c>
      <c r="O9" s="188">
        <v>11568</v>
      </c>
      <c r="P9" s="188">
        <v>5393</v>
      </c>
      <c r="Q9" s="188">
        <f t="shared" si="5"/>
        <v>1964</v>
      </c>
      <c r="R9" s="188">
        <v>97</v>
      </c>
      <c r="S9" s="188">
        <v>1548</v>
      </c>
      <c r="T9" s="188">
        <v>319</v>
      </c>
      <c r="U9" s="188">
        <f t="shared" si="6"/>
        <v>6373</v>
      </c>
      <c r="V9" s="188">
        <v>779</v>
      </c>
      <c r="W9" s="188">
        <v>5205</v>
      </c>
      <c r="X9" s="188">
        <v>389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197</v>
      </c>
      <c r="AD9" s="188">
        <v>0</v>
      </c>
      <c r="AE9" s="188">
        <v>197</v>
      </c>
      <c r="AF9" s="188">
        <v>0</v>
      </c>
      <c r="AG9" s="188">
        <v>10271</v>
      </c>
      <c r="AH9" s="188">
        <v>523</v>
      </c>
    </row>
    <row r="10" spans="1:34" ht="13.5">
      <c r="A10" s="182" t="s">
        <v>145</v>
      </c>
      <c r="B10" s="182" t="s">
        <v>152</v>
      </c>
      <c r="C10" s="184" t="s">
        <v>153</v>
      </c>
      <c r="D10" s="188">
        <f t="shared" si="0"/>
        <v>40433</v>
      </c>
      <c r="E10" s="188">
        <v>26371</v>
      </c>
      <c r="F10" s="188">
        <v>14062</v>
      </c>
      <c r="G10" s="188">
        <f t="shared" si="1"/>
        <v>40433</v>
      </c>
      <c r="H10" s="188">
        <f t="shared" si="2"/>
        <v>35368</v>
      </c>
      <c r="I10" s="188">
        <f t="shared" si="3"/>
        <v>377</v>
      </c>
      <c r="J10" s="188">
        <v>366</v>
      </c>
      <c r="K10" s="188">
        <v>0</v>
      </c>
      <c r="L10" s="188">
        <v>11</v>
      </c>
      <c r="M10" s="188">
        <f t="shared" si="4"/>
        <v>30507</v>
      </c>
      <c r="N10" s="188">
        <v>22140</v>
      </c>
      <c r="O10" s="188">
        <v>0</v>
      </c>
      <c r="P10" s="188">
        <v>8367</v>
      </c>
      <c r="Q10" s="188">
        <f t="shared" si="5"/>
        <v>121</v>
      </c>
      <c r="R10" s="188">
        <v>0</v>
      </c>
      <c r="S10" s="188">
        <v>0</v>
      </c>
      <c r="T10" s="188">
        <v>121</v>
      </c>
      <c r="U10" s="188">
        <f t="shared" si="6"/>
        <v>4315</v>
      </c>
      <c r="V10" s="188">
        <v>3817</v>
      </c>
      <c r="W10" s="188">
        <v>0</v>
      </c>
      <c r="X10" s="188">
        <v>498</v>
      </c>
      <c r="Y10" s="188">
        <f t="shared" si="7"/>
        <v>48</v>
      </c>
      <c r="Z10" s="188">
        <v>48</v>
      </c>
      <c r="AA10" s="188">
        <v>0</v>
      </c>
      <c r="AB10" s="188">
        <v>0</v>
      </c>
      <c r="AC10" s="188">
        <f t="shared" si="8"/>
        <v>0</v>
      </c>
      <c r="AD10" s="188">
        <v>0</v>
      </c>
      <c r="AE10" s="188">
        <v>0</v>
      </c>
      <c r="AF10" s="188">
        <v>0</v>
      </c>
      <c r="AG10" s="188">
        <v>5065</v>
      </c>
      <c r="AH10" s="188">
        <v>0</v>
      </c>
    </row>
    <row r="11" spans="1:34" ht="13.5">
      <c r="A11" s="182" t="s">
        <v>145</v>
      </c>
      <c r="B11" s="182" t="s">
        <v>154</v>
      </c>
      <c r="C11" s="184" t="s">
        <v>155</v>
      </c>
      <c r="D11" s="188">
        <f t="shared" si="0"/>
        <v>32419</v>
      </c>
      <c r="E11" s="188">
        <v>20364</v>
      </c>
      <c r="F11" s="188">
        <v>12055</v>
      </c>
      <c r="G11" s="188">
        <f t="shared" si="1"/>
        <v>32419</v>
      </c>
      <c r="H11" s="188">
        <f t="shared" si="2"/>
        <v>27026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21081</v>
      </c>
      <c r="N11" s="188">
        <v>13891</v>
      </c>
      <c r="O11" s="188">
        <v>941</v>
      </c>
      <c r="P11" s="188">
        <v>6249</v>
      </c>
      <c r="Q11" s="188">
        <f t="shared" si="5"/>
        <v>2250</v>
      </c>
      <c r="R11" s="188">
        <v>1671</v>
      </c>
      <c r="S11" s="188">
        <v>166</v>
      </c>
      <c r="T11" s="188">
        <v>413</v>
      </c>
      <c r="U11" s="188">
        <f t="shared" si="6"/>
        <v>3695</v>
      </c>
      <c r="V11" s="188">
        <v>0</v>
      </c>
      <c r="W11" s="188">
        <v>3695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5393</v>
      </c>
      <c r="AH11" s="188">
        <v>0</v>
      </c>
    </row>
    <row r="12" spans="1:34" ht="13.5">
      <c r="A12" s="182" t="s">
        <v>145</v>
      </c>
      <c r="B12" s="182" t="s">
        <v>156</v>
      </c>
      <c r="C12" s="184" t="s">
        <v>157</v>
      </c>
      <c r="D12" s="188">
        <f t="shared" si="0"/>
        <v>30840</v>
      </c>
      <c r="E12" s="188">
        <v>19532</v>
      </c>
      <c r="F12" s="188">
        <v>11308</v>
      </c>
      <c r="G12" s="188">
        <f t="shared" si="1"/>
        <v>30840</v>
      </c>
      <c r="H12" s="188">
        <f t="shared" si="2"/>
        <v>23900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20702</v>
      </c>
      <c r="N12" s="188">
        <v>11369</v>
      </c>
      <c r="O12" s="188">
        <v>4717</v>
      </c>
      <c r="P12" s="188">
        <v>4616</v>
      </c>
      <c r="Q12" s="188">
        <f t="shared" si="5"/>
        <v>1063</v>
      </c>
      <c r="R12" s="188">
        <v>665</v>
      </c>
      <c r="S12" s="188">
        <v>336</v>
      </c>
      <c r="T12" s="188">
        <v>62</v>
      </c>
      <c r="U12" s="188">
        <f t="shared" si="6"/>
        <v>1601</v>
      </c>
      <c r="V12" s="188">
        <v>1279</v>
      </c>
      <c r="W12" s="188">
        <v>322</v>
      </c>
      <c r="X12" s="188">
        <v>0</v>
      </c>
      <c r="Y12" s="188">
        <f t="shared" si="7"/>
        <v>11</v>
      </c>
      <c r="Z12" s="188">
        <v>7</v>
      </c>
      <c r="AA12" s="188">
        <v>4</v>
      </c>
      <c r="AB12" s="188">
        <v>0</v>
      </c>
      <c r="AC12" s="188">
        <f t="shared" si="8"/>
        <v>523</v>
      </c>
      <c r="AD12" s="188">
        <v>313</v>
      </c>
      <c r="AE12" s="188">
        <v>210</v>
      </c>
      <c r="AF12" s="188">
        <v>0</v>
      </c>
      <c r="AG12" s="188">
        <v>6940</v>
      </c>
      <c r="AH12" s="188">
        <v>0</v>
      </c>
    </row>
    <row r="13" spans="1:34" ht="13.5">
      <c r="A13" s="182" t="s">
        <v>145</v>
      </c>
      <c r="B13" s="182" t="s">
        <v>158</v>
      </c>
      <c r="C13" s="184" t="s">
        <v>159</v>
      </c>
      <c r="D13" s="188">
        <f t="shared" si="0"/>
        <v>8704</v>
      </c>
      <c r="E13" s="188">
        <v>5893</v>
      </c>
      <c r="F13" s="188">
        <v>2811</v>
      </c>
      <c r="G13" s="188">
        <f t="shared" si="1"/>
        <v>8704</v>
      </c>
      <c r="H13" s="188">
        <f t="shared" si="2"/>
        <v>7089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5250</v>
      </c>
      <c r="N13" s="188">
        <v>4133</v>
      </c>
      <c r="O13" s="188">
        <v>0</v>
      </c>
      <c r="P13" s="188">
        <v>1117</v>
      </c>
      <c r="Q13" s="188">
        <f t="shared" si="5"/>
        <v>623</v>
      </c>
      <c r="R13" s="188">
        <v>544</v>
      </c>
      <c r="S13" s="188">
        <v>0</v>
      </c>
      <c r="T13" s="188">
        <v>79</v>
      </c>
      <c r="U13" s="188">
        <f t="shared" si="6"/>
        <v>1216</v>
      </c>
      <c r="V13" s="188">
        <v>996</v>
      </c>
      <c r="W13" s="188">
        <v>220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1615</v>
      </c>
      <c r="AH13" s="188">
        <v>81</v>
      </c>
    </row>
    <row r="14" spans="1:34" ht="13.5">
      <c r="A14" s="182" t="s">
        <v>145</v>
      </c>
      <c r="B14" s="182" t="s">
        <v>160</v>
      </c>
      <c r="C14" s="184" t="s">
        <v>161</v>
      </c>
      <c r="D14" s="188">
        <f t="shared" si="0"/>
        <v>14670</v>
      </c>
      <c r="E14" s="188">
        <v>10055</v>
      </c>
      <c r="F14" s="188">
        <v>4615</v>
      </c>
      <c r="G14" s="188">
        <f t="shared" si="1"/>
        <v>14670</v>
      </c>
      <c r="H14" s="188">
        <f t="shared" si="2"/>
        <v>14347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10986</v>
      </c>
      <c r="N14" s="188">
        <v>7782</v>
      </c>
      <c r="O14" s="188">
        <v>0</v>
      </c>
      <c r="P14" s="188">
        <v>3204</v>
      </c>
      <c r="Q14" s="188">
        <f t="shared" si="5"/>
        <v>2538</v>
      </c>
      <c r="R14" s="188">
        <v>1127</v>
      </c>
      <c r="S14" s="188">
        <v>0</v>
      </c>
      <c r="T14" s="188">
        <v>1411</v>
      </c>
      <c r="U14" s="188">
        <f t="shared" si="6"/>
        <v>823</v>
      </c>
      <c r="V14" s="188">
        <v>823</v>
      </c>
      <c r="W14" s="188">
        <v>0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323</v>
      </c>
      <c r="AH14" s="188">
        <v>0</v>
      </c>
    </row>
    <row r="15" spans="1:34" ht="13.5">
      <c r="A15" s="182" t="s">
        <v>145</v>
      </c>
      <c r="B15" s="182" t="s">
        <v>162</v>
      </c>
      <c r="C15" s="184" t="s">
        <v>163</v>
      </c>
      <c r="D15" s="188">
        <f t="shared" si="0"/>
        <v>20662</v>
      </c>
      <c r="E15" s="188">
        <v>16314</v>
      </c>
      <c r="F15" s="188">
        <v>4348</v>
      </c>
      <c r="G15" s="188">
        <f t="shared" si="1"/>
        <v>20662</v>
      </c>
      <c r="H15" s="188">
        <f t="shared" si="2"/>
        <v>20355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14928</v>
      </c>
      <c r="N15" s="188">
        <v>0</v>
      </c>
      <c r="O15" s="188">
        <v>11699</v>
      </c>
      <c r="P15" s="188">
        <v>3229</v>
      </c>
      <c r="Q15" s="188">
        <f t="shared" si="5"/>
        <v>856</v>
      </c>
      <c r="R15" s="188">
        <v>0</v>
      </c>
      <c r="S15" s="188">
        <v>851</v>
      </c>
      <c r="T15" s="188">
        <v>5</v>
      </c>
      <c r="U15" s="188">
        <f t="shared" si="6"/>
        <v>4571</v>
      </c>
      <c r="V15" s="188">
        <v>0</v>
      </c>
      <c r="W15" s="188">
        <v>3764</v>
      </c>
      <c r="X15" s="188">
        <v>807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0</v>
      </c>
      <c r="AD15" s="188">
        <v>0</v>
      </c>
      <c r="AE15" s="188">
        <v>0</v>
      </c>
      <c r="AF15" s="188">
        <v>0</v>
      </c>
      <c r="AG15" s="188">
        <v>307</v>
      </c>
      <c r="AH15" s="188">
        <v>0</v>
      </c>
    </row>
    <row r="16" spans="1:34" ht="13.5">
      <c r="A16" s="182" t="s">
        <v>145</v>
      </c>
      <c r="B16" s="182" t="s">
        <v>164</v>
      </c>
      <c r="C16" s="184" t="s">
        <v>165</v>
      </c>
      <c r="D16" s="188">
        <f t="shared" si="0"/>
        <v>15596</v>
      </c>
      <c r="E16" s="188">
        <v>11414</v>
      </c>
      <c r="F16" s="188">
        <v>4182</v>
      </c>
      <c r="G16" s="188">
        <f t="shared" si="1"/>
        <v>15596</v>
      </c>
      <c r="H16" s="188">
        <f t="shared" si="2"/>
        <v>14329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12134</v>
      </c>
      <c r="N16" s="188">
        <v>7775</v>
      </c>
      <c r="O16" s="188">
        <v>851</v>
      </c>
      <c r="P16" s="188">
        <v>3508</v>
      </c>
      <c r="Q16" s="188">
        <f t="shared" si="5"/>
        <v>1167</v>
      </c>
      <c r="R16" s="188">
        <v>1029</v>
      </c>
      <c r="S16" s="188">
        <v>70</v>
      </c>
      <c r="T16" s="188">
        <v>68</v>
      </c>
      <c r="U16" s="188">
        <f t="shared" si="6"/>
        <v>848</v>
      </c>
      <c r="V16" s="188">
        <v>666</v>
      </c>
      <c r="W16" s="188">
        <v>83</v>
      </c>
      <c r="X16" s="188">
        <v>99</v>
      </c>
      <c r="Y16" s="188">
        <f t="shared" si="7"/>
        <v>34</v>
      </c>
      <c r="Z16" s="188">
        <v>34</v>
      </c>
      <c r="AA16" s="188">
        <v>0</v>
      </c>
      <c r="AB16" s="188">
        <v>0</v>
      </c>
      <c r="AC16" s="188">
        <f t="shared" si="8"/>
        <v>146</v>
      </c>
      <c r="AD16" s="188">
        <v>123</v>
      </c>
      <c r="AE16" s="188">
        <v>23</v>
      </c>
      <c r="AF16" s="188">
        <v>0</v>
      </c>
      <c r="AG16" s="188">
        <v>1267</v>
      </c>
      <c r="AH16" s="188">
        <v>0</v>
      </c>
    </row>
    <row r="17" spans="1:34" ht="13.5">
      <c r="A17" s="182" t="s">
        <v>145</v>
      </c>
      <c r="B17" s="182" t="s">
        <v>166</v>
      </c>
      <c r="C17" s="184" t="s">
        <v>167</v>
      </c>
      <c r="D17" s="188">
        <f t="shared" si="0"/>
        <v>16654</v>
      </c>
      <c r="E17" s="188">
        <v>11571</v>
      </c>
      <c r="F17" s="188">
        <v>5083</v>
      </c>
      <c r="G17" s="188">
        <f t="shared" si="1"/>
        <v>16654</v>
      </c>
      <c r="H17" s="188">
        <f t="shared" si="2"/>
        <v>14961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13439</v>
      </c>
      <c r="N17" s="188">
        <v>0</v>
      </c>
      <c r="O17" s="188">
        <v>8885</v>
      </c>
      <c r="P17" s="188">
        <v>4554</v>
      </c>
      <c r="Q17" s="188">
        <f t="shared" si="5"/>
        <v>584</v>
      </c>
      <c r="R17" s="188">
        <v>0</v>
      </c>
      <c r="S17" s="188">
        <v>572</v>
      </c>
      <c r="T17" s="188">
        <v>12</v>
      </c>
      <c r="U17" s="188">
        <f t="shared" si="6"/>
        <v>493</v>
      </c>
      <c r="V17" s="188">
        <v>0</v>
      </c>
      <c r="W17" s="188">
        <v>492</v>
      </c>
      <c r="X17" s="188">
        <v>1</v>
      </c>
      <c r="Y17" s="188">
        <f t="shared" si="7"/>
        <v>26</v>
      </c>
      <c r="Z17" s="188">
        <v>26</v>
      </c>
      <c r="AA17" s="188">
        <v>0</v>
      </c>
      <c r="AB17" s="188">
        <v>0</v>
      </c>
      <c r="AC17" s="188">
        <f t="shared" si="8"/>
        <v>419</v>
      </c>
      <c r="AD17" s="188">
        <v>0</v>
      </c>
      <c r="AE17" s="188">
        <v>118</v>
      </c>
      <c r="AF17" s="188">
        <v>301</v>
      </c>
      <c r="AG17" s="188">
        <v>1693</v>
      </c>
      <c r="AH17" s="188">
        <v>0</v>
      </c>
    </row>
    <row r="18" spans="1:34" ht="13.5">
      <c r="A18" s="182" t="s">
        <v>145</v>
      </c>
      <c r="B18" s="182" t="s">
        <v>168</v>
      </c>
      <c r="C18" s="184" t="s">
        <v>169</v>
      </c>
      <c r="D18" s="188">
        <f t="shared" si="0"/>
        <v>22869</v>
      </c>
      <c r="E18" s="188">
        <v>18663</v>
      </c>
      <c r="F18" s="188">
        <v>4206</v>
      </c>
      <c r="G18" s="188">
        <f t="shared" si="1"/>
        <v>22869</v>
      </c>
      <c r="H18" s="188">
        <f t="shared" si="2"/>
        <v>20491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16795</v>
      </c>
      <c r="N18" s="188">
        <v>12847</v>
      </c>
      <c r="O18" s="188">
        <v>0</v>
      </c>
      <c r="P18" s="188">
        <v>3948</v>
      </c>
      <c r="Q18" s="188">
        <f t="shared" si="5"/>
        <v>1317</v>
      </c>
      <c r="R18" s="188">
        <v>1271</v>
      </c>
      <c r="S18" s="188">
        <v>0</v>
      </c>
      <c r="T18" s="188">
        <v>46</v>
      </c>
      <c r="U18" s="188">
        <f t="shared" si="6"/>
        <v>2328</v>
      </c>
      <c r="V18" s="188">
        <v>2306</v>
      </c>
      <c r="W18" s="188">
        <v>0</v>
      </c>
      <c r="X18" s="188">
        <v>22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51</v>
      </c>
      <c r="AD18" s="188">
        <v>51</v>
      </c>
      <c r="AE18" s="188">
        <v>0</v>
      </c>
      <c r="AF18" s="188">
        <v>0</v>
      </c>
      <c r="AG18" s="188">
        <v>2378</v>
      </c>
      <c r="AH18" s="188">
        <v>0</v>
      </c>
    </row>
    <row r="19" spans="1:34" ht="13.5">
      <c r="A19" s="182" t="s">
        <v>145</v>
      </c>
      <c r="B19" s="182" t="s">
        <v>170</v>
      </c>
      <c r="C19" s="184" t="s">
        <v>171</v>
      </c>
      <c r="D19" s="188">
        <f t="shared" si="0"/>
        <v>53729</v>
      </c>
      <c r="E19" s="188">
        <v>41933</v>
      </c>
      <c r="F19" s="188">
        <v>11796</v>
      </c>
      <c r="G19" s="188">
        <f t="shared" si="1"/>
        <v>53729</v>
      </c>
      <c r="H19" s="188">
        <f t="shared" si="2"/>
        <v>48015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41951</v>
      </c>
      <c r="N19" s="188">
        <v>0</v>
      </c>
      <c r="O19" s="188">
        <v>34235</v>
      </c>
      <c r="P19" s="188">
        <v>7716</v>
      </c>
      <c r="Q19" s="188">
        <f t="shared" si="5"/>
        <v>1907</v>
      </c>
      <c r="R19" s="188">
        <v>0</v>
      </c>
      <c r="S19" s="188">
        <v>1635</v>
      </c>
      <c r="T19" s="188">
        <v>272</v>
      </c>
      <c r="U19" s="188">
        <f t="shared" si="6"/>
        <v>2526</v>
      </c>
      <c r="V19" s="188">
        <v>0</v>
      </c>
      <c r="W19" s="188">
        <v>2526</v>
      </c>
      <c r="X19" s="188">
        <v>0</v>
      </c>
      <c r="Y19" s="188">
        <f t="shared" si="7"/>
        <v>635</v>
      </c>
      <c r="Z19" s="188">
        <v>0</v>
      </c>
      <c r="AA19" s="188">
        <v>635</v>
      </c>
      <c r="AB19" s="188">
        <v>0</v>
      </c>
      <c r="AC19" s="188">
        <f t="shared" si="8"/>
        <v>996</v>
      </c>
      <c r="AD19" s="188">
        <v>0</v>
      </c>
      <c r="AE19" s="188">
        <v>996</v>
      </c>
      <c r="AF19" s="188">
        <v>0</v>
      </c>
      <c r="AG19" s="188">
        <v>5714</v>
      </c>
      <c r="AH19" s="188">
        <v>0</v>
      </c>
    </row>
    <row r="20" spans="1:34" ht="13.5">
      <c r="A20" s="182" t="s">
        <v>145</v>
      </c>
      <c r="B20" s="182" t="s">
        <v>172</v>
      </c>
      <c r="C20" s="184" t="s">
        <v>173</v>
      </c>
      <c r="D20" s="188">
        <f t="shared" si="0"/>
        <v>27084</v>
      </c>
      <c r="E20" s="188">
        <v>19417</v>
      </c>
      <c r="F20" s="188">
        <v>7667</v>
      </c>
      <c r="G20" s="188">
        <f t="shared" si="1"/>
        <v>27084</v>
      </c>
      <c r="H20" s="188">
        <f t="shared" si="2"/>
        <v>26616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24050</v>
      </c>
      <c r="N20" s="188">
        <v>0</v>
      </c>
      <c r="O20" s="188">
        <v>16910</v>
      </c>
      <c r="P20" s="188">
        <v>7140</v>
      </c>
      <c r="Q20" s="188">
        <f t="shared" si="5"/>
        <v>1135</v>
      </c>
      <c r="R20" s="188">
        <v>0</v>
      </c>
      <c r="S20" s="188">
        <v>1133</v>
      </c>
      <c r="T20" s="188">
        <v>2</v>
      </c>
      <c r="U20" s="188">
        <f t="shared" si="6"/>
        <v>774</v>
      </c>
      <c r="V20" s="188">
        <v>0</v>
      </c>
      <c r="W20" s="188">
        <v>771</v>
      </c>
      <c r="X20" s="188">
        <v>3</v>
      </c>
      <c r="Y20" s="188">
        <f t="shared" si="7"/>
        <v>48</v>
      </c>
      <c r="Z20" s="188">
        <v>48</v>
      </c>
      <c r="AA20" s="188">
        <v>0</v>
      </c>
      <c r="AB20" s="188">
        <v>0</v>
      </c>
      <c r="AC20" s="188">
        <f t="shared" si="8"/>
        <v>609</v>
      </c>
      <c r="AD20" s="188">
        <v>0</v>
      </c>
      <c r="AE20" s="188">
        <v>329</v>
      </c>
      <c r="AF20" s="188">
        <v>280</v>
      </c>
      <c r="AG20" s="188">
        <v>468</v>
      </c>
      <c r="AH20" s="188">
        <v>0</v>
      </c>
    </row>
    <row r="21" spans="1:34" ht="13.5">
      <c r="A21" s="182" t="s">
        <v>145</v>
      </c>
      <c r="B21" s="182" t="s">
        <v>20</v>
      </c>
      <c r="C21" s="184" t="s">
        <v>21</v>
      </c>
      <c r="D21" s="188">
        <f t="shared" si="0"/>
        <v>6514</v>
      </c>
      <c r="E21" s="188">
        <v>5061</v>
      </c>
      <c r="F21" s="188">
        <v>1453</v>
      </c>
      <c r="G21" s="188">
        <f t="shared" si="1"/>
        <v>6514</v>
      </c>
      <c r="H21" s="188">
        <f t="shared" si="2"/>
        <v>6158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5517</v>
      </c>
      <c r="N21" s="188">
        <v>0</v>
      </c>
      <c r="O21" s="188">
        <v>4253</v>
      </c>
      <c r="P21" s="188">
        <v>1264</v>
      </c>
      <c r="Q21" s="188">
        <f t="shared" si="5"/>
        <v>130</v>
      </c>
      <c r="R21" s="188">
        <v>0</v>
      </c>
      <c r="S21" s="188">
        <v>113</v>
      </c>
      <c r="T21" s="188">
        <v>17</v>
      </c>
      <c r="U21" s="188">
        <f t="shared" si="6"/>
        <v>400</v>
      </c>
      <c r="V21" s="188">
        <v>0</v>
      </c>
      <c r="W21" s="188">
        <v>400</v>
      </c>
      <c r="X21" s="188">
        <v>0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111</v>
      </c>
      <c r="AD21" s="188">
        <v>0</v>
      </c>
      <c r="AE21" s="188">
        <v>92</v>
      </c>
      <c r="AF21" s="188">
        <v>19</v>
      </c>
      <c r="AG21" s="188">
        <v>356</v>
      </c>
      <c r="AH21" s="188">
        <v>695</v>
      </c>
    </row>
    <row r="22" spans="1:34" ht="13.5">
      <c r="A22" s="182" t="s">
        <v>145</v>
      </c>
      <c r="B22" s="182" t="s">
        <v>22</v>
      </c>
      <c r="C22" s="184" t="s">
        <v>23</v>
      </c>
      <c r="D22" s="188">
        <f t="shared" si="0"/>
        <v>14399</v>
      </c>
      <c r="E22" s="188">
        <v>8617</v>
      </c>
      <c r="F22" s="188">
        <v>5782</v>
      </c>
      <c r="G22" s="188">
        <f t="shared" si="1"/>
        <v>14399</v>
      </c>
      <c r="H22" s="188">
        <f t="shared" si="2"/>
        <v>14217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11647</v>
      </c>
      <c r="N22" s="188">
        <v>0</v>
      </c>
      <c r="O22" s="188">
        <v>6047</v>
      </c>
      <c r="P22" s="188">
        <v>5600</v>
      </c>
      <c r="Q22" s="188">
        <f t="shared" si="5"/>
        <v>527</v>
      </c>
      <c r="R22" s="188">
        <v>0</v>
      </c>
      <c r="S22" s="188">
        <v>527</v>
      </c>
      <c r="T22" s="188">
        <v>0</v>
      </c>
      <c r="U22" s="188">
        <f t="shared" si="6"/>
        <v>1086</v>
      </c>
      <c r="V22" s="188">
        <v>0</v>
      </c>
      <c r="W22" s="188">
        <v>1086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957</v>
      </c>
      <c r="AD22" s="188">
        <v>0</v>
      </c>
      <c r="AE22" s="188">
        <v>957</v>
      </c>
      <c r="AF22" s="188">
        <v>0</v>
      </c>
      <c r="AG22" s="188">
        <v>182</v>
      </c>
      <c r="AH22" s="188">
        <v>136</v>
      </c>
    </row>
    <row r="23" spans="1:34" ht="13.5">
      <c r="A23" s="182" t="s">
        <v>145</v>
      </c>
      <c r="B23" s="182" t="s">
        <v>24</v>
      </c>
      <c r="C23" s="184" t="s">
        <v>25</v>
      </c>
      <c r="D23" s="188">
        <f t="shared" si="0"/>
        <v>9662</v>
      </c>
      <c r="E23" s="188">
        <v>8009</v>
      </c>
      <c r="F23" s="188">
        <v>1653</v>
      </c>
      <c r="G23" s="188">
        <f t="shared" si="1"/>
        <v>9662</v>
      </c>
      <c r="H23" s="188">
        <f t="shared" si="2"/>
        <v>5902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4951</v>
      </c>
      <c r="N23" s="188">
        <v>127</v>
      </c>
      <c r="O23" s="188">
        <v>4824</v>
      </c>
      <c r="P23" s="188">
        <v>0</v>
      </c>
      <c r="Q23" s="188">
        <f t="shared" si="5"/>
        <v>130</v>
      </c>
      <c r="R23" s="188">
        <v>6</v>
      </c>
      <c r="S23" s="188">
        <v>124</v>
      </c>
      <c r="T23" s="188">
        <v>0</v>
      </c>
      <c r="U23" s="188">
        <f t="shared" si="6"/>
        <v>743</v>
      </c>
      <c r="V23" s="188">
        <v>26</v>
      </c>
      <c r="W23" s="188">
        <v>717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78</v>
      </c>
      <c r="AD23" s="188">
        <v>0</v>
      </c>
      <c r="AE23" s="188">
        <v>78</v>
      </c>
      <c r="AF23" s="188">
        <v>0</v>
      </c>
      <c r="AG23" s="188">
        <v>3760</v>
      </c>
      <c r="AH23" s="188">
        <v>0</v>
      </c>
    </row>
    <row r="24" spans="1:34" ht="13.5">
      <c r="A24" s="182" t="s">
        <v>145</v>
      </c>
      <c r="B24" s="182" t="s">
        <v>26</v>
      </c>
      <c r="C24" s="184" t="s">
        <v>27</v>
      </c>
      <c r="D24" s="188">
        <f t="shared" si="0"/>
        <v>8053</v>
      </c>
      <c r="E24" s="188">
        <v>4768</v>
      </c>
      <c r="F24" s="188">
        <v>3285</v>
      </c>
      <c r="G24" s="188">
        <f t="shared" si="1"/>
        <v>8053</v>
      </c>
      <c r="H24" s="188">
        <f t="shared" si="2"/>
        <v>8053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6842</v>
      </c>
      <c r="N24" s="188">
        <v>0</v>
      </c>
      <c r="O24" s="188">
        <v>3557</v>
      </c>
      <c r="P24" s="188">
        <v>3285</v>
      </c>
      <c r="Q24" s="188">
        <f t="shared" si="5"/>
        <v>0</v>
      </c>
      <c r="R24" s="188">
        <v>0</v>
      </c>
      <c r="S24" s="188">
        <v>0</v>
      </c>
      <c r="T24" s="188">
        <v>0</v>
      </c>
      <c r="U24" s="188">
        <f t="shared" si="6"/>
        <v>690</v>
      </c>
      <c r="V24" s="188">
        <v>0</v>
      </c>
      <c r="W24" s="188">
        <v>690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521</v>
      </c>
      <c r="AD24" s="188">
        <v>0</v>
      </c>
      <c r="AE24" s="188">
        <v>521</v>
      </c>
      <c r="AF24" s="188">
        <v>0</v>
      </c>
      <c r="AG24" s="188">
        <v>0</v>
      </c>
      <c r="AH24" s="188">
        <v>1040</v>
      </c>
    </row>
    <row r="25" spans="1:34" ht="13.5">
      <c r="A25" s="182" t="s">
        <v>145</v>
      </c>
      <c r="B25" s="182" t="s">
        <v>28</v>
      </c>
      <c r="C25" s="184" t="s">
        <v>29</v>
      </c>
      <c r="D25" s="188">
        <f t="shared" si="0"/>
        <v>14744</v>
      </c>
      <c r="E25" s="188">
        <v>9889</v>
      </c>
      <c r="F25" s="188">
        <v>4855</v>
      </c>
      <c r="G25" s="188">
        <f t="shared" si="1"/>
        <v>14744</v>
      </c>
      <c r="H25" s="188">
        <f t="shared" si="2"/>
        <v>9889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7582</v>
      </c>
      <c r="N25" s="188">
        <v>6247</v>
      </c>
      <c r="O25" s="188">
        <v>1335</v>
      </c>
      <c r="P25" s="188">
        <v>0</v>
      </c>
      <c r="Q25" s="188">
        <f t="shared" si="5"/>
        <v>248</v>
      </c>
      <c r="R25" s="188">
        <v>0</v>
      </c>
      <c r="S25" s="188">
        <v>248</v>
      </c>
      <c r="T25" s="188">
        <v>0</v>
      </c>
      <c r="U25" s="188">
        <f t="shared" si="6"/>
        <v>1738</v>
      </c>
      <c r="V25" s="188">
        <v>264</v>
      </c>
      <c r="W25" s="188">
        <v>1081</v>
      </c>
      <c r="X25" s="188">
        <v>393</v>
      </c>
      <c r="Y25" s="188">
        <f t="shared" si="7"/>
        <v>26</v>
      </c>
      <c r="Z25" s="188">
        <v>0</v>
      </c>
      <c r="AA25" s="188">
        <v>26</v>
      </c>
      <c r="AB25" s="188">
        <v>0</v>
      </c>
      <c r="AC25" s="188">
        <f t="shared" si="8"/>
        <v>295</v>
      </c>
      <c r="AD25" s="188">
        <v>94</v>
      </c>
      <c r="AE25" s="188">
        <v>171</v>
      </c>
      <c r="AF25" s="188">
        <v>30</v>
      </c>
      <c r="AG25" s="188">
        <v>4855</v>
      </c>
      <c r="AH25" s="188">
        <v>0</v>
      </c>
    </row>
    <row r="26" spans="1:34" ht="13.5">
      <c r="A26" s="182" t="s">
        <v>145</v>
      </c>
      <c r="B26" s="182" t="s">
        <v>30</v>
      </c>
      <c r="C26" s="184" t="s">
        <v>31</v>
      </c>
      <c r="D26" s="188">
        <f t="shared" si="0"/>
        <v>14237</v>
      </c>
      <c r="E26" s="188">
        <v>7171</v>
      </c>
      <c r="F26" s="188">
        <v>7066</v>
      </c>
      <c r="G26" s="188">
        <f t="shared" si="1"/>
        <v>14237</v>
      </c>
      <c r="H26" s="188">
        <f t="shared" si="2"/>
        <v>8279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7197</v>
      </c>
      <c r="N26" s="188">
        <v>0</v>
      </c>
      <c r="O26" s="188">
        <v>6574</v>
      </c>
      <c r="P26" s="188">
        <v>623</v>
      </c>
      <c r="Q26" s="188">
        <f t="shared" si="5"/>
        <v>267</v>
      </c>
      <c r="R26" s="188">
        <v>0</v>
      </c>
      <c r="S26" s="188">
        <v>239</v>
      </c>
      <c r="T26" s="188">
        <v>28</v>
      </c>
      <c r="U26" s="188">
        <f t="shared" si="6"/>
        <v>810</v>
      </c>
      <c r="V26" s="188">
        <v>0</v>
      </c>
      <c r="W26" s="188">
        <v>810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5</v>
      </c>
      <c r="AD26" s="188">
        <v>0</v>
      </c>
      <c r="AE26" s="188">
        <v>5</v>
      </c>
      <c r="AF26" s="188">
        <v>0</v>
      </c>
      <c r="AG26" s="188">
        <v>5958</v>
      </c>
      <c r="AH26" s="188">
        <v>288</v>
      </c>
    </row>
    <row r="27" spans="1:34" ht="13.5">
      <c r="A27" s="182" t="s">
        <v>145</v>
      </c>
      <c r="B27" s="182" t="s">
        <v>18</v>
      </c>
      <c r="C27" s="184" t="s">
        <v>19</v>
      </c>
      <c r="D27" s="188">
        <f t="shared" si="0"/>
        <v>8550</v>
      </c>
      <c r="E27" s="188">
        <v>6669</v>
      </c>
      <c r="F27" s="188">
        <v>1881</v>
      </c>
      <c r="G27" s="188">
        <f t="shared" si="1"/>
        <v>8550</v>
      </c>
      <c r="H27" s="188">
        <f t="shared" si="2"/>
        <v>7681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6427</v>
      </c>
      <c r="N27" s="188">
        <v>2398</v>
      </c>
      <c r="O27" s="188">
        <v>2210</v>
      </c>
      <c r="P27" s="188">
        <v>1819</v>
      </c>
      <c r="Q27" s="188">
        <f t="shared" si="5"/>
        <v>431</v>
      </c>
      <c r="R27" s="188">
        <v>0</v>
      </c>
      <c r="S27" s="188">
        <v>391</v>
      </c>
      <c r="T27" s="188">
        <v>40</v>
      </c>
      <c r="U27" s="188">
        <f t="shared" si="6"/>
        <v>590</v>
      </c>
      <c r="V27" s="188">
        <v>291</v>
      </c>
      <c r="W27" s="188">
        <v>299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233</v>
      </c>
      <c r="AD27" s="188">
        <v>75</v>
      </c>
      <c r="AE27" s="188">
        <v>136</v>
      </c>
      <c r="AF27" s="188">
        <v>22</v>
      </c>
      <c r="AG27" s="188">
        <v>869</v>
      </c>
      <c r="AH27" s="188">
        <v>0</v>
      </c>
    </row>
    <row r="28" spans="1:34" ht="13.5">
      <c r="A28" s="182" t="s">
        <v>145</v>
      </c>
      <c r="B28" s="182" t="s">
        <v>174</v>
      </c>
      <c r="C28" s="184" t="s">
        <v>175</v>
      </c>
      <c r="D28" s="188">
        <f t="shared" si="0"/>
        <v>10379</v>
      </c>
      <c r="E28" s="188">
        <v>6354</v>
      </c>
      <c r="F28" s="188">
        <v>4025</v>
      </c>
      <c r="G28" s="188">
        <f t="shared" si="1"/>
        <v>10379</v>
      </c>
      <c r="H28" s="188">
        <f t="shared" si="2"/>
        <v>10066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8479</v>
      </c>
      <c r="N28" s="188">
        <v>0</v>
      </c>
      <c r="O28" s="188">
        <v>4767</v>
      </c>
      <c r="P28" s="188">
        <v>3712</v>
      </c>
      <c r="Q28" s="188">
        <f t="shared" si="5"/>
        <v>1276</v>
      </c>
      <c r="R28" s="188">
        <v>0</v>
      </c>
      <c r="S28" s="188">
        <v>1276</v>
      </c>
      <c r="T28" s="188">
        <v>0</v>
      </c>
      <c r="U28" s="188">
        <f t="shared" si="6"/>
        <v>311</v>
      </c>
      <c r="V28" s="188">
        <v>0</v>
      </c>
      <c r="W28" s="188">
        <v>311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0</v>
      </c>
      <c r="AD28" s="188">
        <v>0</v>
      </c>
      <c r="AE28" s="188">
        <v>0</v>
      </c>
      <c r="AF28" s="188">
        <v>0</v>
      </c>
      <c r="AG28" s="188">
        <v>313</v>
      </c>
      <c r="AH28" s="188">
        <v>0</v>
      </c>
    </row>
    <row r="29" spans="1:34" ht="13.5">
      <c r="A29" s="182" t="s">
        <v>145</v>
      </c>
      <c r="B29" s="182" t="s">
        <v>176</v>
      </c>
      <c r="C29" s="184" t="s">
        <v>177</v>
      </c>
      <c r="D29" s="188">
        <f t="shared" si="0"/>
        <v>9936</v>
      </c>
      <c r="E29" s="188">
        <v>6877</v>
      </c>
      <c r="F29" s="188">
        <v>3059</v>
      </c>
      <c r="G29" s="188">
        <f t="shared" si="1"/>
        <v>9936</v>
      </c>
      <c r="H29" s="188">
        <f t="shared" si="2"/>
        <v>9490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7348</v>
      </c>
      <c r="N29" s="188">
        <v>0</v>
      </c>
      <c r="O29" s="188">
        <v>4735</v>
      </c>
      <c r="P29" s="188">
        <v>2613</v>
      </c>
      <c r="Q29" s="188">
        <f t="shared" si="5"/>
        <v>498</v>
      </c>
      <c r="R29" s="188">
        <v>0</v>
      </c>
      <c r="S29" s="188">
        <v>498</v>
      </c>
      <c r="T29" s="188">
        <v>0</v>
      </c>
      <c r="U29" s="188">
        <f t="shared" si="6"/>
        <v>1644</v>
      </c>
      <c r="V29" s="188">
        <v>0</v>
      </c>
      <c r="W29" s="188">
        <v>1644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0</v>
      </c>
      <c r="AD29" s="188">
        <v>0</v>
      </c>
      <c r="AE29" s="188">
        <v>0</v>
      </c>
      <c r="AF29" s="188">
        <v>0</v>
      </c>
      <c r="AG29" s="188">
        <v>446</v>
      </c>
      <c r="AH29" s="188">
        <v>0</v>
      </c>
    </row>
    <row r="30" spans="1:34" ht="13.5">
      <c r="A30" s="182" t="s">
        <v>145</v>
      </c>
      <c r="B30" s="182" t="s">
        <v>178</v>
      </c>
      <c r="C30" s="184" t="s">
        <v>222</v>
      </c>
      <c r="D30" s="188">
        <f t="shared" si="0"/>
        <v>7325</v>
      </c>
      <c r="E30" s="188">
        <v>3313</v>
      </c>
      <c r="F30" s="188">
        <v>4012</v>
      </c>
      <c r="G30" s="188">
        <f t="shared" si="1"/>
        <v>7325</v>
      </c>
      <c r="H30" s="188">
        <f t="shared" si="2"/>
        <v>7073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4955</v>
      </c>
      <c r="N30" s="188">
        <v>0</v>
      </c>
      <c r="O30" s="188">
        <v>2274</v>
      </c>
      <c r="P30" s="188">
        <v>2681</v>
      </c>
      <c r="Q30" s="188">
        <f t="shared" si="5"/>
        <v>535</v>
      </c>
      <c r="R30" s="188">
        <v>0</v>
      </c>
      <c r="S30" s="188">
        <v>288</v>
      </c>
      <c r="T30" s="188">
        <v>247</v>
      </c>
      <c r="U30" s="188">
        <f t="shared" si="6"/>
        <v>1250</v>
      </c>
      <c r="V30" s="188">
        <v>0</v>
      </c>
      <c r="W30" s="188">
        <v>540</v>
      </c>
      <c r="X30" s="188">
        <v>710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333</v>
      </c>
      <c r="AD30" s="188">
        <v>0</v>
      </c>
      <c r="AE30" s="188">
        <v>211</v>
      </c>
      <c r="AF30" s="188">
        <v>122</v>
      </c>
      <c r="AG30" s="188">
        <v>252</v>
      </c>
      <c r="AH30" s="188">
        <v>0</v>
      </c>
    </row>
    <row r="31" spans="1:34" ht="13.5">
      <c r="A31" s="182" t="s">
        <v>145</v>
      </c>
      <c r="B31" s="182" t="s">
        <v>179</v>
      </c>
      <c r="C31" s="184" t="s">
        <v>180</v>
      </c>
      <c r="D31" s="188">
        <f t="shared" si="0"/>
        <v>11634</v>
      </c>
      <c r="E31" s="188">
        <v>8170</v>
      </c>
      <c r="F31" s="188">
        <v>3464</v>
      </c>
      <c r="G31" s="188">
        <f t="shared" si="1"/>
        <v>11634</v>
      </c>
      <c r="H31" s="188">
        <f t="shared" si="2"/>
        <v>7840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6568</v>
      </c>
      <c r="N31" s="188">
        <v>0</v>
      </c>
      <c r="O31" s="188">
        <v>3909</v>
      </c>
      <c r="P31" s="188">
        <v>2659</v>
      </c>
      <c r="Q31" s="188">
        <f t="shared" si="5"/>
        <v>201</v>
      </c>
      <c r="R31" s="188">
        <v>0</v>
      </c>
      <c r="S31" s="188">
        <v>201</v>
      </c>
      <c r="T31" s="188">
        <v>0</v>
      </c>
      <c r="U31" s="188">
        <f t="shared" si="6"/>
        <v>357</v>
      </c>
      <c r="V31" s="188">
        <v>327</v>
      </c>
      <c r="W31" s="188">
        <v>30</v>
      </c>
      <c r="X31" s="188">
        <v>0</v>
      </c>
      <c r="Y31" s="188">
        <f t="shared" si="7"/>
        <v>514</v>
      </c>
      <c r="Z31" s="188">
        <v>0</v>
      </c>
      <c r="AA31" s="188">
        <v>514</v>
      </c>
      <c r="AB31" s="188">
        <v>0</v>
      </c>
      <c r="AC31" s="188">
        <f t="shared" si="8"/>
        <v>200</v>
      </c>
      <c r="AD31" s="188">
        <v>200</v>
      </c>
      <c r="AE31" s="188">
        <v>0</v>
      </c>
      <c r="AF31" s="188">
        <v>0</v>
      </c>
      <c r="AG31" s="188">
        <v>3794</v>
      </c>
      <c r="AH31" s="188">
        <v>0</v>
      </c>
    </row>
    <row r="32" spans="1:34" ht="13.5">
      <c r="A32" s="182" t="s">
        <v>145</v>
      </c>
      <c r="B32" s="182" t="s">
        <v>181</v>
      </c>
      <c r="C32" s="184" t="s">
        <v>182</v>
      </c>
      <c r="D32" s="188">
        <f t="shared" si="0"/>
        <v>3266</v>
      </c>
      <c r="E32" s="188">
        <v>3217</v>
      </c>
      <c r="F32" s="188">
        <v>49</v>
      </c>
      <c r="G32" s="188">
        <f t="shared" si="1"/>
        <v>3266</v>
      </c>
      <c r="H32" s="188">
        <f t="shared" si="2"/>
        <v>1146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896</v>
      </c>
      <c r="N32" s="188">
        <v>0</v>
      </c>
      <c r="O32" s="188">
        <v>896</v>
      </c>
      <c r="P32" s="188">
        <v>0</v>
      </c>
      <c r="Q32" s="188">
        <f t="shared" si="5"/>
        <v>86</v>
      </c>
      <c r="R32" s="188">
        <v>0</v>
      </c>
      <c r="S32" s="188">
        <v>86</v>
      </c>
      <c r="T32" s="188">
        <v>0</v>
      </c>
      <c r="U32" s="188">
        <f t="shared" si="6"/>
        <v>139</v>
      </c>
      <c r="V32" s="188">
        <v>0</v>
      </c>
      <c r="W32" s="188">
        <v>139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25</v>
      </c>
      <c r="AD32" s="188">
        <v>0</v>
      </c>
      <c r="AE32" s="188">
        <v>25</v>
      </c>
      <c r="AF32" s="188">
        <v>0</v>
      </c>
      <c r="AG32" s="188">
        <v>2120</v>
      </c>
      <c r="AH32" s="188">
        <v>0</v>
      </c>
    </row>
    <row r="33" spans="1:34" ht="13.5">
      <c r="A33" s="182" t="s">
        <v>145</v>
      </c>
      <c r="B33" s="182" t="s">
        <v>183</v>
      </c>
      <c r="C33" s="184" t="s">
        <v>184</v>
      </c>
      <c r="D33" s="188">
        <f t="shared" si="0"/>
        <v>8832</v>
      </c>
      <c r="E33" s="188">
        <v>5951</v>
      </c>
      <c r="F33" s="188">
        <v>2881</v>
      </c>
      <c r="G33" s="188">
        <f t="shared" si="1"/>
        <v>8832</v>
      </c>
      <c r="H33" s="188">
        <f t="shared" si="2"/>
        <v>5951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4833</v>
      </c>
      <c r="N33" s="188">
        <v>4833</v>
      </c>
      <c r="O33" s="188">
        <v>0</v>
      </c>
      <c r="P33" s="188">
        <v>0</v>
      </c>
      <c r="Q33" s="188">
        <f t="shared" si="5"/>
        <v>347</v>
      </c>
      <c r="R33" s="188">
        <v>0</v>
      </c>
      <c r="S33" s="188">
        <v>347</v>
      </c>
      <c r="T33" s="188">
        <v>0</v>
      </c>
      <c r="U33" s="188">
        <f t="shared" si="6"/>
        <v>328</v>
      </c>
      <c r="V33" s="188">
        <v>328</v>
      </c>
      <c r="W33" s="188">
        <v>0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443</v>
      </c>
      <c r="AD33" s="188">
        <v>0</v>
      </c>
      <c r="AE33" s="188">
        <v>443</v>
      </c>
      <c r="AF33" s="188">
        <v>0</v>
      </c>
      <c r="AG33" s="188">
        <v>2881</v>
      </c>
      <c r="AH33" s="188">
        <v>0</v>
      </c>
    </row>
    <row r="34" spans="1:34" ht="13.5">
      <c r="A34" s="182" t="s">
        <v>145</v>
      </c>
      <c r="B34" s="182" t="s">
        <v>185</v>
      </c>
      <c r="C34" s="184" t="s">
        <v>186</v>
      </c>
      <c r="D34" s="188">
        <f t="shared" si="0"/>
        <v>2472</v>
      </c>
      <c r="E34" s="188">
        <v>1883</v>
      </c>
      <c r="F34" s="188">
        <v>589</v>
      </c>
      <c r="G34" s="188">
        <f aca="true" t="shared" si="9" ref="G34:G53">H34+AG34</f>
        <v>2472</v>
      </c>
      <c r="H34" s="188">
        <f aca="true" t="shared" si="10" ref="H34:H53">I34+M34+Q34+U34+Y34+AC34</f>
        <v>2331</v>
      </c>
      <c r="I34" s="188">
        <f aca="true" t="shared" si="11" ref="I34:I53">SUM(J34:L34)</f>
        <v>0</v>
      </c>
      <c r="J34" s="188">
        <v>0</v>
      </c>
      <c r="K34" s="188">
        <v>0</v>
      </c>
      <c r="L34" s="188">
        <v>0</v>
      </c>
      <c r="M34" s="188">
        <f aca="true" t="shared" si="12" ref="M34:M53">SUM(N34:P34)</f>
        <v>1576</v>
      </c>
      <c r="N34" s="188">
        <v>0</v>
      </c>
      <c r="O34" s="188">
        <v>1128</v>
      </c>
      <c r="P34" s="188">
        <v>448</v>
      </c>
      <c r="Q34" s="188">
        <f aca="true" t="shared" si="13" ref="Q34:Q53">SUM(R34:T34)</f>
        <v>224</v>
      </c>
      <c r="R34" s="188">
        <v>0</v>
      </c>
      <c r="S34" s="188">
        <v>224</v>
      </c>
      <c r="T34" s="188">
        <v>0</v>
      </c>
      <c r="U34" s="188">
        <f aca="true" t="shared" si="14" ref="U34:U53">SUM(V34:X34)</f>
        <v>453</v>
      </c>
      <c r="V34" s="188">
        <v>0</v>
      </c>
      <c r="W34" s="188">
        <v>453</v>
      </c>
      <c r="X34" s="188">
        <v>0</v>
      </c>
      <c r="Y34" s="188">
        <f aca="true" t="shared" si="15" ref="Y34:Y53">SUM(Z34:AB34)</f>
        <v>0</v>
      </c>
      <c r="Z34" s="188">
        <v>0</v>
      </c>
      <c r="AA34" s="188">
        <v>0</v>
      </c>
      <c r="AB34" s="188">
        <v>0</v>
      </c>
      <c r="AC34" s="188">
        <f aca="true" t="shared" si="16" ref="AC34:AC53">SUM(AD34:AF34)</f>
        <v>78</v>
      </c>
      <c r="AD34" s="188">
        <v>0</v>
      </c>
      <c r="AE34" s="188">
        <v>78</v>
      </c>
      <c r="AF34" s="188">
        <v>0</v>
      </c>
      <c r="AG34" s="188">
        <v>141</v>
      </c>
      <c r="AH34" s="188">
        <v>0</v>
      </c>
    </row>
    <row r="35" spans="1:34" ht="13.5">
      <c r="A35" s="182" t="s">
        <v>145</v>
      </c>
      <c r="B35" s="182" t="s">
        <v>187</v>
      </c>
      <c r="C35" s="184" t="s">
        <v>188</v>
      </c>
      <c r="D35" s="188">
        <f t="shared" si="0"/>
        <v>6146</v>
      </c>
      <c r="E35" s="188">
        <v>4905</v>
      </c>
      <c r="F35" s="188">
        <v>1241</v>
      </c>
      <c r="G35" s="188">
        <f t="shared" si="9"/>
        <v>6146</v>
      </c>
      <c r="H35" s="188">
        <f t="shared" si="10"/>
        <v>4864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4206</v>
      </c>
      <c r="N35" s="188">
        <v>2968</v>
      </c>
      <c r="O35" s="188">
        <v>0</v>
      </c>
      <c r="P35" s="188">
        <v>1238</v>
      </c>
      <c r="Q35" s="188">
        <f t="shared" si="13"/>
        <v>209</v>
      </c>
      <c r="R35" s="188">
        <v>0</v>
      </c>
      <c r="S35" s="188">
        <v>206</v>
      </c>
      <c r="T35" s="188">
        <v>3</v>
      </c>
      <c r="U35" s="188">
        <f t="shared" si="14"/>
        <v>336</v>
      </c>
      <c r="V35" s="188">
        <v>0</v>
      </c>
      <c r="W35" s="188">
        <v>336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113</v>
      </c>
      <c r="AD35" s="188">
        <v>0</v>
      </c>
      <c r="AE35" s="188">
        <v>113</v>
      </c>
      <c r="AF35" s="188">
        <v>0</v>
      </c>
      <c r="AG35" s="188">
        <v>1282</v>
      </c>
      <c r="AH35" s="188">
        <v>0</v>
      </c>
    </row>
    <row r="36" spans="1:34" ht="13.5">
      <c r="A36" s="182" t="s">
        <v>145</v>
      </c>
      <c r="B36" s="182" t="s">
        <v>189</v>
      </c>
      <c r="C36" s="184" t="s">
        <v>190</v>
      </c>
      <c r="D36" s="188">
        <f t="shared" si="0"/>
        <v>1731</v>
      </c>
      <c r="E36" s="188">
        <v>1355</v>
      </c>
      <c r="F36" s="188">
        <v>376</v>
      </c>
      <c r="G36" s="188">
        <f t="shared" si="9"/>
        <v>1731</v>
      </c>
      <c r="H36" s="188">
        <f t="shared" si="10"/>
        <v>1616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1013</v>
      </c>
      <c r="N36" s="188">
        <v>0</v>
      </c>
      <c r="O36" s="188">
        <v>752</v>
      </c>
      <c r="P36" s="188">
        <v>261</v>
      </c>
      <c r="Q36" s="188">
        <f t="shared" si="13"/>
        <v>162</v>
      </c>
      <c r="R36" s="188">
        <v>0</v>
      </c>
      <c r="S36" s="188">
        <v>162</v>
      </c>
      <c r="T36" s="188">
        <v>0</v>
      </c>
      <c r="U36" s="188">
        <f t="shared" si="14"/>
        <v>382</v>
      </c>
      <c r="V36" s="188">
        <v>0</v>
      </c>
      <c r="W36" s="188">
        <v>382</v>
      </c>
      <c r="X36" s="188">
        <v>0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59</v>
      </c>
      <c r="AD36" s="188">
        <v>0</v>
      </c>
      <c r="AE36" s="188">
        <v>59</v>
      </c>
      <c r="AF36" s="188">
        <v>0</v>
      </c>
      <c r="AG36" s="188">
        <v>115</v>
      </c>
      <c r="AH36" s="188">
        <v>0</v>
      </c>
    </row>
    <row r="37" spans="1:34" ht="13.5">
      <c r="A37" s="182" t="s">
        <v>145</v>
      </c>
      <c r="B37" s="182" t="s">
        <v>191</v>
      </c>
      <c r="C37" s="184" t="s">
        <v>192</v>
      </c>
      <c r="D37" s="188">
        <f t="shared" si="0"/>
        <v>3832</v>
      </c>
      <c r="E37" s="188">
        <v>2621</v>
      </c>
      <c r="F37" s="188">
        <v>1211</v>
      </c>
      <c r="G37" s="188">
        <f t="shared" si="9"/>
        <v>3832</v>
      </c>
      <c r="H37" s="188">
        <f t="shared" si="10"/>
        <v>3428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2714</v>
      </c>
      <c r="N37" s="188">
        <v>1525</v>
      </c>
      <c r="O37" s="188">
        <v>0</v>
      </c>
      <c r="P37" s="188">
        <v>1189</v>
      </c>
      <c r="Q37" s="188">
        <f t="shared" si="13"/>
        <v>334</v>
      </c>
      <c r="R37" s="188">
        <v>320</v>
      </c>
      <c r="S37" s="188">
        <v>0</v>
      </c>
      <c r="T37" s="188">
        <v>14</v>
      </c>
      <c r="U37" s="188">
        <f t="shared" si="14"/>
        <v>200</v>
      </c>
      <c r="V37" s="188">
        <v>171</v>
      </c>
      <c r="W37" s="188">
        <v>29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180</v>
      </c>
      <c r="AD37" s="188">
        <v>172</v>
      </c>
      <c r="AE37" s="188">
        <v>0</v>
      </c>
      <c r="AF37" s="188">
        <v>8</v>
      </c>
      <c r="AG37" s="188">
        <v>404</v>
      </c>
      <c r="AH37" s="188">
        <v>0</v>
      </c>
    </row>
    <row r="38" spans="1:34" ht="13.5">
      <c r="A38" s="182" t="s">
        <v>145</v>
      </c>
      <c r="B38" s="182" t="s">
        <v>193</v>
      </c>
      <c r="C38" s="184" t="s">
        <v>194</v>
      </c>
      <c r="D38" s="188">
        <f t="shared" si="0"/>
        <v>1088</v>
      </c>
      <c r="E38" s="188">
        <v>962</v>
      </c>
      <c r="F38" s="188">
        <v>126</v>
      </c>
      <c r="G38" s="188">
        <f t="shared" si="9"/>
        <v>1088</v>
      </c>
      <c r="H38" s="188">
        <f t="shared" si="10"/>
        <v>1064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886</v>
      </c>
      <c r="N38" s="188">
        <v>0</v>
      </c>
      <c r="O38" s="188">
        <v>768</v>
      </c>
      <c r="P38" s="188">
        <v>118</v>
      </c>
      <c r="Q38" s="188">
        <f t="shared" si="13"/>
        <v>63</v>
      </c>
      <c r="R38" s="188">
        <v>0</v>
      </c>
      <c r="S38" s="188">
        <v>63</v>
      </c>
      <c r="T38" s="188">
        <v>0</v>
      </c>
      <c r="U38" s="188">
        <f t="shared" si="14"/>
        <v>60</v>
      </c>
      <c r="V38" s="188">
        <v>0</v>
      </c>
      <c r="W38" s="188">
        <v>60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55</v>
      </c>
      <c r="AD38" s="188">
        <v>0</v>
      </c>
      <c r="AE38" s="188">
        <v>55</v>
      </c>
      <c r="AF38" s="188">
        <v>0</v>
      </c>
      <c r="AG38" s="188">
        <v>24</v>
      </c>
      <c r="AH38" s="188">
        <v>0</v>
      </c>
    </row>
    <row r="39" spans="1:34" ht="13.5">
      <c r="A39" s="182" t="s">
        <v>145</v>
      </c>
      <c r="B39" s="182" t="s">
        <v>195</v>
      </c>
      <c r="C39" s="184" t="s">
        <v>196</v>
      </c>
      <c r="D39" s="188">
        <f aca="true" t="shared" si="17" ref="D39:D53">E39+F39</f>
        <v>4909</v>
      </c>
      <c r="E39" s="188">
        <v>4031</v>
      </c>
      <c r="F39" s="188">
        <v>878</v>
      </c>
      <c r="G39" s="188">
        <f t="shared" si="9"/>
        <v>4909</v>
      </c>
      <c r="H39" s="188">
        <f t="shared" si="10"/>
        <v>4828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3719</v>
      </c>
      <c r="N39" s="188">
        <v>0</v>
      </c>
      <c r="O39" s="188">
        <v>2922</v>
      </c>
      <c r="P39" s="188">
        <v>797</v>
      </c>
      <c r="Q39" s="188">
        <f t="shared" si="13"/>
        <v>257</v>
      </c>
      <c r="R39" s="188">
        <v>0</v>
      </c>
      <c r="S39" s="188">
        <v>257</v>
      </c>
      <c r="T39" s="188">
        <v>0</v>
      </c>
      <c r="U39" s="188">
        <f t="shared" si="14"/>
        <v>462</v>
      </c>
      <c r="V39" s="188">
        <v>0</v>
      </c>
      <c r="W39" s="188">
        <v>462</v>
      </c>
      <c r="X39" s="188">
        <v>0</v>
      </c>
      <c r="Y39" s="188">
        <f t="shared" si="15"/>
        <v>0</v>
      </c>
      <c r="Z39" s="188">
        <v>0</v>
      </c>
      <c r="AA39" s="188">
        <v>0</v>
      </c>
      <c r="AB39" s="188">
        <v>0</v>
      </c>
      <c r="AC39" s="188">
        <f t="shared" si="16"/>
        <v>390</v>
      </c>
      <c r="AD39" s="188">
        <v>0</v>
      </c>
      <c r="AE39" s="188">
        <v>390</v>
      </c>
      <c r="AF39" s="188">
        <v>0</v>
      </c>
      <c r="AG39" s="188">
        <v>81</v>
      </c>
      <c r="AH39" s="188">
        <v>0</v>
      </c>
    </row>
    <row r="40" spans="1:34" ht="13.5">
      <c r="A40" s="182" t="s">
        <v>145</v>
      </c>
      <c r="B40" s="182" t="s">
        <v>197</v>
      </c>
      <c r="C40" s="184" t="s">
        <v>317</v>
      </c>
      <c r="D40" s="188">
        <f t="shared" si="17"/>
        <v>6387</v>
      </c>
      <c r="E40" s="188">
        <v>5016</v>
      </c>
      <c r="F40" s="188">
        <v>1371</v>
      </c>
      <c r="G40" s="188">
        <f t="shared" si="9"/>
        <v>6387</v>
      </c>
      <c r="H40" s="188">
        <f t="shared" si="10"/>
        <v>6275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3895</v>
      </c>
      <c r="N40" s="188">
        <v>0</v>
      </c>
      <c r="O40" s="188">
        <v>2636</v>
      </c>
      <c r="P40" s="188">
        <v>1259</v>
      </c>
      <c r="Q40" s="188">
        <f t="shared" si="13"/>
        <v>1583</v>
      </c>
      <c r="R40" s="188">
        <v>0</v>
      </c>
      <c r="S40" s="188">
        <v>1583</v>
      </c>
      <c r="T40" s="188">
        <v>0</v>
      </c>
      <c r="U40" s="188">
        <f t="shared" si="14"/>
        <v>797</v>
      </c>
      <c r="V40" s="188">
        <v>0</v>
      </c>
      <c r="W40" s="188">
        <v>797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0</v>
      </c>
      <c r="AD40" s="188">
        <v>0</v>
      </c>
      <c r="AE40" s="188">
        <v>0</v>
      </c>
      <c r="AF40" s="188">
        <v>0</v>
      </c>
      <c r="AG40" s="188">
        <v>112</v>
      </c>
      <c r="AH40" s="188">
        <v>550</v>
      </c>
    </row>
    <row r="41" spans="1:34" ht="13.5">
      <c r="A41" s="182" t="s">
        <v>145</v>
      </c>
      <c r="B41" s="182" t="s">
        <v>198</v>
      </c>
      <c r="C41" s="184" t="s">
        <v>219</v>
      </c>
      <c r="D41" s="188">
        <f t="shared" si="17"/>
        <v>6192</v>
      </c>
      <c r="E41" s="188">
        <v>4851</v>
      </c>
      <c r="F41" s="188">
        <v>1341</v>
      </c>
      <c r="G41" s="188">
        <f t="shared" si="9"/>
        <v>6192</v>
      </c>
      <c r="H41" s="188">
        <f t="shared" si="10"/>
        <v>5868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4187</v>
      </c>
      <c r="N41" s="188">
        <v>0</v>
      </c>
      <c r="O41" s="188">
        <v>2896</v>
      </c>
      <c r="P41" s="188">
        <v>1291</v>
      </c>
      <c r="Q41" s="188">
        <f t="shared" si="13"/>
        <v>100</v>
      </c>
      <c r="R41" s="188">
        <v>0</v>
      </c>
      <c r="S41" s="188">
        <v>100</v>
      </c>
      <c r="T41" s="188">
        <v>0</v>
      </c>
      <c r="U41" s="188">
        <f t="shared" si="14"/>
        <v>1581</v>
      </c>
      <c r="V41" s="188">
        <v>0</v>
      </c>
      <c r="W41" s="188">
        <v>1581</v>
      </c>
      <c r="X41" s="188">
        <v>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0</v>
      </c>
      <c r="AD41" s="188">
        <v>0</v>
      </c>
      <c r="AE41" s="188">
        <v>0</v>
      </c>
      <c r="AF41" s="188">
        <v>0</v>
      </c>
      <c r="AG41" s="188">
        <v>324</v>
      </c>
      <c r="AH41" s="188">
        <v>45</v>
      </c>
    </row>
    <row r="42" spans="1:34" ht="13.5">
      <c r="A42" s="182" t="s">
        <v>145</v>
      </c>
      <c r="B42" s="182" t="s">
        <v>199</v>
      </c>
      <c r="C42" s="184" t="s">
        <v>200</v>
      </c>
      <c r="D42" s="188">
        <f t="shared" si="17"/>
        <v>6647</v>
      </c>
      <c r="E42" s="188">
        <v>4036</v>
      </c>
      <c r="F42" s="188">
        <v>2611</v>
      </c>
      <c r="G42" s="188">
        <f t="shared" si="9"/>
        <v>6647</v>
      </c>
      <c r="H42" s="188">
        <f t="shared" si="10"/>
        <v>6573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5903</v>
      </c>
      <c r="N42" s="188">
        <v>0</v>
      </c>
      <c r="O42" s="188">
        <v>3292</v>
      </c>
      <c r="P42" s="188">
        <v>2611</v>
      </c>
      <c r="Q42" s="188">
        <f t="shared" si="13"/>
        <v>64</v>
      </c>
      <c r="R42" s="188">
        <v>0</v>
      </c>
      <c r="S42" s="188">
        <v>64</v>
      </c>
      <c r="T42" s="188">
        <v>0</v>
      </c>
      <c r="U42" s="188">
        <f t="shared" si="14"/>
        <v>470</v>
      </c>
      <c r="V42" s="188">
        <v>0</v>
      </c>
      <c r="W42" s="188">
        <v>470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136</v>
      </c>
      <c r="AD42" s="188">
        <v>0</v>
      </c>
      <c r="AE42" s="188">
        <v>136</v>
      </c>
      <c r="AF42" s="188">
        <v>0</v>
      </c>
      <c r="AG42" s="188">
        <v>74</v>
      </c>
      <c r="AH42" s="188">
        <v>0</v>
      </c>
    </row>
    <row r="43" spans="1:34" ht="13.5">
      <c r="A43" s="182" t="s">
        <v>145</v>
      </c>
      <c r="B43" s="182" t="s">
        <v>201</v>
      </c>
      <c r="C43" s="184" t="s">
        <v>202</v>
      </c>
      <c r="D43" s="188">
        <f t="shared" si="17"/>
        <v>2079</v>
      </c>
      <c r="E43" s="188">
        <v>1495</v>
      </c>
      <c r="F43" s="188">
        <v>584</v>
      </c>
      <c r="G43" s="188">
        <f t="shared" si="9"/>
        <v>2079</v>
      </c>
      <c r="H43" s="188">
        <f t="shared" si="10"/>
        <v>2059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1865</v>
      </c>
      <c r="N43" s="188">
        <v>0</v>
      </c>
      <c r="O43" s="188">
        <v>1288</v>
      </c>
      <c r="P43" s="188">
        <v>577</v>
      </c>
      <c r="Q43" s="188">
        <f t="shared" si="13"/>
        <v>90</v>
      </c>
      <c r="R43" s="188">
        <v>0</v>
      </c>
      <c r="S43" s="188">
        <v>90</v>
      </c>
      <c r="T43" s="188">
        <v>0</v>
      </c>
      <c r="U43" s="188">
        <f t="shared" si="14"/>
        <v>78</v>
      </c>
      <c r="V43" s="188">
        <v>0</v>
      </c>
      <c r="W43" s="188">
        <v>78</v>
      </c>
      <c r="X43" s="188">
        <v>0</v>
      </c>
      <c r="Y43" s="188">
        <f t="shared" si="15"/>
        <v>5</v>
      </c>
      <c r="Z43" s="188">
        <v>5</v>
      </c>
      <c r="AA43" s="188">
        <v>0</v>
      </c>
      <c r="AB43" s="188">
        <v>0</v>
      </c>
      <c r="AC43" s="188">
        <f t="shared" si="16"/>
        <v>21</v>
      </c>
      <c r="AD43" s="188">
        <v>0</v>
      </c>
      <c r="AE43" s="188">
        <v>21</v>
      </c>
      <c r="AF43" s="188">
        <v>0</v>
      </c>
      <c r="AG43" s="188">
        <v>20</v>
      </c>
      <c r="AH43" s="188">
        <v>0</v>
      </c>
    </row>
    <row r="44" spans="1:34" ht="13.5">
      <c r="A44" s="182" t="s">
        <v>145</v>
      </c>
      <c r="B44" s="182" t="s">
        <v>203</v>
      </c>
      <c r="C44" s="184" t="s">
        <v>204</v>
      </c>
      <c r="D44" s="188">
        <f t="shared" si="17"/>
        <v>1203</v>
      </c>
      <c r="E44" s="188">
        <v>904</v>
      </c>
      <c r="F44" s="188">
        <v>299</v>
      </c>
      <c r="G44" s="188">
        <f t="shared" si="9"/>
        <v>1203</v>
      </c>
      <c r="H44" s="188">
        <f t="shared" si="10"/>
        <v>1192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1039</v>
      </c>
      <c r="N44" s="188">
        <v>0</v>
      </c>
      <c r="O44" s="188">
        <v>747</v>
      </c>
      <c r="P44" s="188">
        <v>292</v>
      </c>
      <c r="Q44" s="188">
        <f t="shared" si="13"/>
        <v>62</v>
      </c>
      <c r="R44" s="188">
        <v>0</v>
      </c>
      <c r="S44" s="188">
        <v>62</v>
      </c>
      <c r="T44" s="188">
        <v>0</v>
      </c>
      <c r="U44" s="188">
        <f t="shared" si="14"/>
        <v>68</v>
      </c>
      <c r="V44" s="188">
        <v>0</v>
      </c>
      <c r="W44" s="188">
        <v>68</v>
      </c>
      <c r="X44" s="188">
        <v>0</v>
      </c>
      <c r="Y44" s="188">
        <f t="shared" si="15"/>
        <v>6</v>
      </c>
      <c r="Z44" s="188">
        <v>6</v>
      </c>
      <c r="AA44" s="188">
        <v>0</v>
      </c>
      <c r="AB44" s="188">
        <v>0</v>
      </c>
      <c r="AC44" s="188">
        <f t="shared" si="16"/>
        <v>17</v>
      </c>
      <c r="AD44" s="188">
        <v>0</v>
      </c>
      <c r="AE44" s="188">
        <v>17</v>
      </c>
      <c r="AF44" s="188">
        <v>0</v>
      </c>
      <c r="AG44" s="188">
        <v>11</v>
      </c>
      <c r="AH44" s="188">
        <v>1</v>
      </c>
    </row>
    <row r="45" spans="1:34" ht="13.5">
      <c r="A45" s="182" t="s">
        <v>145</v>
      </c>
      <c r="B45" s="182" t="s">
        <v>205</v>
      </c>
      <c r="C45" s="184" t="s">
        <v>206</v>
      </c>
      <c r="D45" s="188">
        <f t="shared" si="17"/>
        <v>2364</v>
      </c>
      <c r="E45" s="188">
        <v>1735</v>
      </c>
      <c r="F45" s="188">
        <v>629</v>
      </c>
      <c r="G45" s="188">
        <f t="shared" si="9"/>
        <v>2364</v>
      </c>
      <c r="H45" s="188">
        <f t="shared" si="10"/>
        <v>2340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2037</v>
      </c>
      <c r="N45" s="188">
        <v>0</v>
      </c>
      <c r="O45" s="188">
        <v>1422</v>
      </c>
      <c r="P45" s="188">
        <v>615</v>
      </c>
      <c r="Q45" s="188">
        <f t="shared" si="13"/>
        <v>139</v>
      </c>
      <c r="R45" s="188">
        <v>0</v>
      </c>
      <c r="S45" s="188">
        <v>139</v>
      </c>
      <c r="T45" s="188">
        <v>0</v>
      </c>
      <c r="U45" s="188">
        <f t="shared" si="14"/>
        <v>118</v>
      </c>
      <c r="V45" s="188">
        <v>0</v>
      </c>
      <c r="W45" s="188">
        <v>118</v>
      </c>
      <c r="X45" s="188">
        <v>0</v>
      </c>
      <c r="Y45" s="188">
        <f t="shared" si="15"/>
        <v>6</v>
      </c>
      <c r="Z45" s="188">
        <v>4</v>
      </c>
      <c r="AA45" s="188">
        <v>2</v>
      </c>
      <c r="AB45" s="188">
        <v>0</v>
      </c>
      <c r="AC45" s="188">
        <f t="shared" si="16"/>
        <v>40</v>
      </c>
      <c r="AD45" s="188">
        <v>0</v>
      </c>
      <c r="AE45" s="188">
        <v>38</v>
      </c>
      <c r="AF45" s="188">
        <v>2</v>
      </c>
      <c r="AG45" s="188">
        <v>24</v>
      </c>
      <c r="AH45" s="188">
        <v>0</v>
      </c>
    </row>
    <row r="46" spans="1:34" ht="13.5">
      <c r="A46" s="182" t="s">
        <v>145</v>
      </c>
      <c r="B46" s="182" t="s">
        <v>207</v>
      </c>
      <c r="C46" s="184" t="s">
        <v>208</v>
      </c>
      <c r="D46" s="188">
        <f t="shared" si="17"/>
        <v>862</v>
      </c>
      <c r="E46" s="188">
        <v>758</v>
      </c>
      <c r="F46" s="188">
        <v>104</v>
      </c>
      <c r="G46" s="188">
        <f t="shared" si="9"/>
        <v>862</v>
      </c>
      <c r="H46" s="188">
        <f t="shared" si="10"/>
        <v>861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720</v>
      </c>
      <c r="N46" s="188">
        <v>0</v>
      </c>
      <c r="O46" s="188">
        <v>616</v>
      </c>
      <c r="P46" s="188">
        <v>104</v>
      </c>
      <c r="Q46" s="188">
        <f t="shared" si="13"/>
        <v>74</v>
      </c>
      <c r="R46" s="188">
        <v>0</v>
      </c>
      <c r="S46" s="188">
        <v>74</v>
      </c>
      <c r="T46" s="188">
        <v>0</v>
      </c>
      <c r="U46" s="188">
        <f t="shared" si="14"/>
        <v>47</v>
      </c>
      <c r="V46" s="188">
        <v>0</v>
      </c>
      <c r="W46" s="188">
        <v>47</v>
      </c>
      <c r="X46" s="188">
        <v>0</v>
      </c>
      <c r="Y46" s="188">
        <f t="shared" si="15"/>
        <v>1</v>
      </c>
      <c r="Z46" s="188">
        <v>1</v>
      </c>
      <c r="AA46" s="188">
        <v>0</v>
      </c>
      <c r="AB46" s="188">
        <v>0</v>
      </c>
      <c r="AC46" s="188">
        <f t="shared" si="16"/>
        <v>19</v>
      </c>
      <c r="AD46" s="188">
        <v>0</v>
      </c>
      <c r="AE46" s="188">
        <v>19</v>
      </c>
      <c r="AF46" s="188">
        <v>0</v>
      </c>
      <c r="AG46" s="188">
        <v>1</v>
      </c>
      <c r="AH46" s="188">
        <v>0</v>
      </c>
    </row>
    <row r="47" spans="1:34" ht="13.5">
      <c r="A47" s="182" t="s">
        <v>145</v>
      </c>
      <c r="B47" s="182" t="s">
        <v>209</v>
      </c>
      <c r="C47" s="184" t="s">
        <v>210</v>
      </c>
      <c r="D47" s="188">
        <f t="shared" si="17"/>
        <v>2837</v>
      </c>
      <c r="E47" s="188">
        <v>2170</v>
      </c>
      <c r="F47" s="188">
        <v>667</v>
      </c>
      <c r="G47" s="188">
        <f t="shared" si="9"/>
        <v>2837</v>
      </c>
      <c r="H47" s="188">
        <f t="shared" si="10"/>
        <v>2531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2222</v>
      </c>
      <c r="N47" s="188">
        <v>0</v>
      </c>
      <c r="O47" s="188">
        <v>1623</v>
      </c>
      <c r="P47" s="188">
        <v>599</v>
      </c>
      <c r="Q47" s="188">
        <f t="shared" si="13"/>
        <v>168</v>
      </c>
      <c r="R47" s="188">
        <v>0</v>
      </c>
      <c r="S47" s="188">
        <v>168</v>
      </c>
      <c r="T47" s="188">
        <v>0</v>
      </c>
      <c r="U47" s="188">
        <f t="shared" si="14"/>
        <v>82</v>
      </c>
      <c r="V47" s="188">
        <v>0</v>
      </c>
      <c r="W47" s="188">
        <v>82</v>
      </c>
      <c r="X47" s="188">
        <v>0</v>
      </c>
      <c r="Y47" s="188">
        <f t="shared" si="15"/>
        <v>2</v>
      </c>
      <c r="Z47" s="188">
        <v>2</v>
      </c>
      <c r="AA47" s="188">
        <v>0</v>
      </c>
      <c r="AB47" s="188">
        <v>0</v>
      </c>
      <c r="AC47" s="188">
        <f t="shared" si="16"/>
        <v>57</v>
      </c>
      <c r="AD47" s="188">
        <v>0</v>
      </c>
      <c r="AE47" s="188">
        <v>52</v>
      </c>
      <c r="AF47" s="188">
        <v>5</v>
      </c>
      <c r="AG47" s="188">
        <v>306</v>
      </c>
      <c r="AH47" s="188">
        <v>0</v>
      </c>
    </row>
    <row r="48" spans="1:34" ht="13.5">
      <c r="A48" s="182" t="s">
        <v>145</v>
      </c>
      <c r="B48" s="182" t="s">
        <v>211</v>
      </c>
      <c r="C48" s="184" t="s">
        <v>212</v>
      </c>
      <c r="D48" s="188">
        <f t="shared" si="17"/>
        <v>1781</v>
      </c>
      <c r="E48" s="188">
        <v>1397</v>
      </c>
      <c r="F48" s="188">
        <v>384</v>
      </c>
      <c r="G48" s="188">
        <f t="shared" si="9"/>
        <v>1781</v>
      </c>
      <c r="H48" s="188">
        <f t="shared" si="10"/>
        <v>1770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1492</v>
      </c>
      <c r="N48" s="188">
        <v>1110</v>
      </c>
      <c r="O48" s="188">
        <v>0</v>
      </c>
      <c r="P48" s="188">
        <v>382</v>
      </c>
      <c r="Q48" s="188">
        <f t="shared" si="13"/>
        <v>115</v>
      </c>
      <c r="R48" s="188">
        <v>0</v>
      </c>
      <c r="S48" s="188">
        <v>115</v>
      </c>
      <c r="T48" s="188">
        <v>0</v>
      </c>
      <c r="U48" s="188">
        <f t="shared" si="14"/>
        <v>111</v>
      </c>
      <c r="V48" s="188">
        <v>0</v>
      </c>
      <c r="W48" s="188">
        <v>111</v>
      </c>
      <c r="X48" s="188">
        <v>0</v>
      </c>
      <c r="Y48" s="188">
        <f t="shared" si="15"/>
        <v>12</v>
      </c>
      <c r="Z48" s="188">
        <v>10</v>
      </c>
      <c r="AA48" s="188">
        <v>2</v>
      </c>
      <c r="AB48" s="188">
        <v>0</v>
      </c>
      <c r="AC48" s="188">
        <f t="shared" si="16"/>
        <v>40</v>
      </c>
      <c r="AD48" s="188">
        <v>0</v>
      </c>
      <c r="AE48" s="188">
        <v>40</v>
      </c>
      <c r="AF48" s="188">
        <v>0</v>
      </c>
      <c r="AG48" s="188">
        <v>11</v>
      </c>
      <c r="AH48" s="188">
        <v>0</v>
      </c>
    </row>
    <row r="49" spans="1:34" ht="13.5">
      <c r="A49" s="182" t="s">
        <v>145</v>
      </c>
      <c r="B49" s="182" t="s">
        <v>306</v>
      </c>
      <c r="C49" s="184" t="s">
        <v>307</v>
      </c>
      <c r="D49" s="188">
        <f t="shared" si="17"/>
        <v>299</v>
      </c>
      <c r="E49" s="188">
        <v>299</v>
      </c>
      <c r="F49" s="188">
        <v>0</v>
      </c>
      <c r="G49" s="188">
        <f t="shared" si="9"/>
        <v>299</v>
      </c>
      <c r="H49" s="188">
        <f t="shared" si="10"/>
        <v>296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201</v>
      </c>
      <c r="N49" s="188">
        <v>201</v>
      </c>
      <c r="O49" s="188">
        <v>0</v>
      </c>
      <c r="P49" s="188">
        <v>0</v>
      </c>
      <c r="Q49" s="188">
        <f t="shared" si="13"/>
        <v>30</v>
      </c>
      <c r="R49" s="188">
        <v>0</v>
      </c>
      <c r="S49" s="188">
        <v>30</v>
      </c>
      <c r="T49" s="188">
        <v>0</v>
      </c>
      <c r="U49" s="188">
        <f t="shared" si="14"/>
        <v>48</v>
      </c>
      <c r="V49" s="188">
        <v>10</v>
      </c>
      <c r="W49" s="188">
        <v>38</v>
      </c>
      <c r="X49" s="188">
        <v>0</v>
      </c>
      <c r="Y49" s="188">
        <f t="shared" si="15"/>
        <v>3</v>
      </c>
      <c r="Z49" s="188">
        <v>3</v>
      </c>
      <c r="AA49" s="188">
        <v>0</v>
      </c>
      <c r="AB49" s="188">
        <v>0</v>
      </c>
      <c r="AC49" s="188">
        <f t="shared" si="16"/>
        <v>14</v>
      </c>
      <c r="AD49" s="188">
        <v>0</v>
      </c>
      <c r="AE49" s="188">
        <v>14</v>
      </c>
      <c r="AF49" s="188">
        <v>0</v>
      </c>
      <c r="AG49" s="188">
        <v>3</v>
      </c>
      <c r="AH49" s="188">
        <v>0</v>
      </c>
    </row>
    <row r="50" spans="1:34" ht="13.5">
      <c r="A50" s="182" t="s">
        <v>145</v>
      </c>
      <c r="B50" s="182" t="s">
        <v>308</v>
      </c>
      <c r="C50" s="184" t="s">
        <v>309</v>
      </c>
      <c r="D50" s="188">
        <f t="shared" si="17"/>
        <v>4678</v>
      </c>
      <c r="E50" s="188">
        <v>3623</v>
      </c>
      <c r="F50" s="188">
        <v>1055</v>
      </c>
      <c r="G50" s="188">
        <f t="shared" si="9"/>
        <v>4678</v>
      </c>
      <c r="H50" s="188">
        <f t="shared" si="10"/>
        <v>4628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4073</v>
      </c>
      <c r="N50" s="188">
        <v>0</v>
      </c>
      <c r="O50" s="188">
        <v>3045</v>
      </c>
      <c r="P50" s="188">
        <v>1028</v>
      </c>
      <c r="Q50" s="188">
        <f t="shared" si="13"/>
        <v>226</v>
      </c>
      <c r="R50" s="188">
        <v>0</v>
      </c>
      <c r="S50" s="188">
        <v>226</v>
      </c>
      <c r="T50" s="188">
        <v>0</v>
      </c>
      <c r="U50" s="188">
        <f t="shared" si="14"/>
        <v>216</v>
      </c>
      <c r="V50" s="188">
        <v>0</v>
      </c>
      <c r="W50" s="188">
        <v>216</v>
      </c>
      <c r="X50" s="188">
        <v>0</v>
      </c>
      <c r="Y50" s="188">
        <f t="shared" si="15"/>
        <v>17</v>
      </c>
      <c r="Z50" s="188">
        <v>17</v>
      </c>
      <c r="AA50" s="188">
        <v>0</v>
      </c>
      <c r="AB50" s="188">
        <v>0</v>
      </c>
      <c r="AC50" s="188">
        <f t="shared" si="16"/>
        <v>96</v>
      </c>
      <c r="AD50" s="188">
        <v>8</v>
      </c>
      <c r="AE50" s="188">
        <v>75</v>
      </c>
      <c r="AF50" s="188">
        <v>13</v>
      </c>
      <c r="AG50" s="188">
        <v>50</v>
      </c>
      <c r="AH50" s="188">
        <v>0</v>
      </c>
    </row>
    <row r="51" spans="1:34" ht="13.5">
      <c r="A51" s="182" t="s">
        <v>145</v>
      </c>
      <c r="B51" s="182" t="s">
        <v>310</v>
      </c>
      <c r="C51" s="184" t="s">
        <v>311</v>
      </c>
      <c r="D51" s="188">
        <f t="shared" si="17"/>
        <v>445</v>
      </c>
      <c r="E51" s="188">
        <v>354</v>
      </c>
      <c r="F51" s="188">
        <v>91</v>
      </c>
      <c r="G51" s="188">
        <f t="shared" si="9"/>
        <v>445</v>
      </c>
      <c r="H51" s="188">
        <f t="shared" si="10"/>
        <v>429</v>
      </c>
      <c r="I51" s="188">
        <f t="shared" si="11"/>
        <v>0</v>
      </c>
      <c r="J51" s="188">
        <v>0</v>
      </c>
      <c r="K51" s="188">
        <v>0</v>
      </c>
      <c r="L51" s="188">
        <v>0</v>
      </c>
      <c r="M51" s="188">
        <f t="shared" si="12"/>
        <v>385</v>
      </c>
      <c r="N51" s="188">
        <v>0</v>
      </c>
      <c r="O51" s="188">
        <v>297</v>
      </c>
      <c r="P51" s="188">
        <v>88</v>
      </c>
      <c r="Q51" s="188">
        <f t="shared" si="13"/>
        <v>22</v>
      </c>
      <c r="R51" s="188">
        <v>0</v>
      </c>
      <c r="S51" s="188">
        <v>22</v>
      </c>
      <c r="T51" s="188">
        <v>0</v>
      </c>
      <c r="U51" s="188">
        <f t="shared" si="14"/>
        <v>12</v>
      </c>
      <c r="V51" s="188">
        <v>0</v>
      </c>
      <c r="W51" s="188">
        <v>12</v>
      </c>
      <c r="X51" s="188">
        <v>0</v>
      </c>
      <c r="Y51" s="188">
        <f t="shared" si="15"/>
        <v>1</v>
      </c>
      <c r="Z51" s="188">
        <v>1</v>
      </c>
      <c r="AA51" s="188">
        <v>0</v>
      </c>
      <c r="AB51" s="188">
        <v>0</v>
      </c>
      <c r="AC51" s="188">
        <f t="shared" si="16"/>
        <v>9</v>
      </c>
      <c r="AD51" s="188">
        <v>0</v>
      </c>
      <c r="AE51" s="188">
        <v>9</v>
      </c>
      <c r="AF51" s="188">
        <v>0</v>
      </c>
      <c r="AG51" s="188">
        <v>16</v>
      </c>
      <c r="AH51" s="188">
        <v>0</v>
      </c>
    </row>
    <row r="52" spans="1:34" ht="13.5">
      <c r="A52" s="182" t="s">
        <v>145</v>
      </c>
      <c r="B52" s="182" t="s">
        <v>312</v>
      </c>
      <c r="C52" s="184" t="s">
        <v>313</v>
      </c>
      <c r="D52" s="188">
        <f t="shared" si="17"/>
        <v>4001</v>
      </c>
      <c r="E52" s="188">
        <v>2586</v>
      </c>
      <c r="F52" s="188">
        <v>1415</v>
      </c>
      <c r="G52" s="188">
        <f t="shared" si="9"/>
        <v>4001</v>
      </c>
      <c r="H52" s="188">
        <f t="shared" si="10"/>
        <v>1840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1646</v>
      </c>
      <c r="N52" s="188">
        <v>0</v>
      </c>
      <c r="O52" s="188">
        <v>1508</v>
      </c>
      <c r="P52" s="188">
        <v>138</v>
      </c>
      <c r="Q52" s="188">
        <f t="shared" si="13"/>
        <v>63</v>
      </c>
      <c r="R52" s="188">
        <v>0</v>
      </c>
      <c r="S52" s="188">
        <v>63</v>
      </c>
      <c r="T52" s="188">
        <v>0</v>
      </c>
      <c r="U52" s="188">
        <f t="shared" si="14"/>
        <v>120</v>
      </c>
      <c r="V52" s="188">
        <v>0</v>
      </c>
      <c r="W52" s="188">
        <v>109</v>
      </c>
      <c r="X52" s="188">
        <v>11</v>
      </c>
      <c r="Y52" s="188">
        <f t="shared" si="15"/>
        <v>3</v>
      </c>
      <c r="Z52" s="188">
        <v>3</v>
      </c>
      <c r="AA52" s="188">
        <v>0</v>
      </c>
      <c r="AB52" s="188">
        <v>0</v>
      </c>
      <c r="AC52" s="188">
        <f t="shared" si="16"/>
        <v>8</v>
      </c>
      <c r="AD52" s="188">
        <v>8</v>
      </c>
      <c r="AE52" s="188">
        <v>0</v>
      </c>
      <c r="AF52" s="188">
        <v>0</v>
      </c>
      <c r="AG52" s="188">
        <v>2161</v>
      </c>
      <c r="AH52" s="188">
        <v>0</v>
      </c>
    </row>
    <row r="53" spans="1:34" ht="13.5">
      <c r="A53" s="182" t="s">
        <v>145</v>
      </c>
      <c r="B53" s="182" t="s">
        <v>32</v>
      </c>
      <c r="C53" s="184" t="s">
        <v>33</v>
      </c>
      <c r="D53" s="188">
        <f t="shared" si="17"/>
        <v>464</v>
      </c>
      <c r="E53" s="188">
        <v>430</v>
      </c>
      <c r="F53" s="188">
        <v>34</v>
      </c>
      <c r="G53" s="188">
        <f t="shared" si="9"/>
        <v>464</v>
      </c>
      <c r="H53" s="188">
        <f t="shared" si="10"/>
        <v>403</v>
      </c>
      <c r="I53" s="188">
        <f t="shared" si="11"/>
        <v>0</v>
      </c>
      <c r="J53" s="188">
        <v>0</v>
      </c>
      <c r="K53" s="188">
        <v>0</v>
      </c>
      <c r="L53" s="188">
        <v>0</v>
      </c>
      <c r="M53" s="188">
        <f t="shared" si="12"/>
        <v>340</v>
      </c>
      <c r="N53" s="188">
        <v>340</v>
      </c>
      <c r="O53" s="188">
        <v>0</v>
      </c>
      <c r="P53" s="188">
        <v>0</v>
      </c>
      <c r="Q53" s="188">
        <f t="shared" si="13"/>
        <v>9</v>
      </c>
      <c r="R53" s="188">
        <v>9</v>
      </c>
      <c r="S53" s="188">
        <v>0</v>
      </c>
      <c r="T53" s="188">
        <v>0</v>
      </c>
      <c r="U53" s="188">
        <f t="shared" si="14"/>
        <v>54</v>
      </c>
      <c r="V53" s="188">
        <v>54</v>
      </c>
      <c r="W53" s="188">
        <v>0</v>
      </c>
      <c r="X53" s="188">
        <v>0</v>
      </c>
      <c r="Y53" s="188">
        <f t="shared" si="15"/>
        <v>0</v>
      </c>
      <c r="Z53" s="188">
        <v>0</v>
      </c>
      <c r="AA53" s="188">
        <v>0</v>
      </c>
      <c r="AB53" s="188">
        <v>0</v>
      </c>
      <c r="AC53" s="188">
        <f t="shared" si="16"/>
        <v>0</v>
      </c>
      <c r="AD53" s="188">
        <v>0</v>
      </c>
      <c r="AE53" s="188">
        <v>0</v>
      </c>
      <c r="AF53" s="188">
        <v>0</v>
      </c>
      <c r="AG53" s="188">
        <v>61</v>
      </c>
      <c r="AH53" s="188">
        <v>0</v>
      </c>
    </row>
    <row r="54" spans="1:34" ht="13.5">
      <c r="A54" s="201" t="s">
        <v>34</v>
      </c>
      <c r="B54" s="202"/>
      <c r="C54" s="202"/>
      <c r="D54" s="188">
        <f aca="true" t="shared" si="18" ref="D54:AH54">SUM(D7:D53)</f>
        <v>728403</v>
      </c>
      <c r="E54" s="188">
        <f t="shared" si="18"/>
        <v>503055</v>
      </c>
      <c r="F54" s="188">
        <f t="shared" si="18"/>
        <v>225348</v>
      </c>
      <c r="G54" s="188">
        <f t="shared" si="18"/>
        <v>728403</v>
      </c>
      <c r="H54" s="188">
        <f t="shared" si="18"/>
        <v>636975</v>
      </c>
      <c r="I54" s="188">
        <f t="shared" si="18"/>
        <v>126821</v>
      </c>
      <c r="J54" s="188">
        <f t="shared" si="18"/>
        <v>43818</v>
      </c>
      <c r="K54" s="188">
        <f t="shared" si="18"/>
        <v>46754</v>
      </c>
      <c r="L54" s="188">
        <f t="shared" si="18"/>
        <v>36249</v>
      </c>
      <c r="M54" s="188">
        <f t="shared" si="18"/>
        <v>405860</v>
      </c>
      <c r="N54" s="188">
        <f t="shared" si="18"/>
        <v>120202</v>
      </c>
      <c r="O54" s="188">
        <f t="shared" si="18"/>
        <v>171600</v>
      </c>
      <c r="P54" s="188">
        <f t="shared" si="18"/>
        <v>114058</v>
      </c>
      <c r="Q54" s="188">
        <f t="shared" si="18"/>
        <v>30010</v>
      </c>
      <c r="R54" s="188">
        <f t="shared" si="18"/>
        <v>8254</v>
      </c>
      <c r="S54" s="188">
        <f t="shared" si="18"/>
        <v>16305</v>
      </c>
      <c r="T54" s="188">
        <f t="shared" si="18"/>
        <v>5451</v>
      </c>
      <c r="U54" s="188">
        <f t="shared" si="18"/>
        <v>60948</v>
      </c>
      <c r="V54" s="188">
        <f t="shared" si="18"/>
        <v>15486</v>
      </c>
      <c r="W54" s="188">
        <f t="shared" si="18"/>
        <v>36433</v>
      </c>
      <c r="X54" s="188">
        <f t="shared" si="18"/>
        <v>9029</v>
      </c>
      <c r="Y54" s="188">
        <f t="shared" si="18"/>
        <v>1680</v>
      </c>
      <c r="Z54" s="188">
        <f t="shared" si="18"/>
        <v>491</v>
      </c>
      <c r="AA54" s="188">
        <f t="shared" si="18"/>
        <v>1183</v>
      </c>
      <c r="AB54" s="188">
        <f t="shared" si="18"/>
        <v>6</v>
      </c>
      <c r="AC54" s="188">
        <f t="shared" si="18"/>
        <v>11656</v>
      </c>
      <c r="AD54" s="188">
        <f t="shared" si="18"/>
        <v>1884</v>
      </c>
      <c r="AE54" s="188">
        <f t="shared" si="18"/>
        <v>7682</v>
      </c>
      <c r="AF54" s="188">
        <f t="shared" si="18"/>
        <v>2090</v>
      </c>
      <c r="AG54" s="188">
        <f t="shared" si="18"/>
        <v>91428</v>
      </c>
      <c r="AH54" s="188">
        <f t="shared" si="18"/>
        <v>5753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121</v>
      </c>
      <c r="B2" s="200" t="s">
        <v>234</v>
      </c>
      <c r="C2" s="203" t="s">
        <v>237</v>
      </c>
      <c r="D2" s="26" t="s">
        <v>229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230</v>
      </c>
      <c r="V2" s="29"/>
      <c r="W2" s="29"/>
      <c r="X2" s="29"/>
      <c r="Y2" s="29"/>
      <c r="Z2" s="29"/>
      <c r="AA2" s="30"/>
      <c r="AB2" s="26" t="s">
        <v>231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136</v>
      </c>
      <c r="E3" s="31" t="s">
        <v>130</v>
      </c>
      <c r="F3" s="205" t="s">
        <v>238</v>
      </c>
      <c r="G3" s="206"/>
      <c r="H3" s="206"/>
      <c r="I3" s="206"/>
      <c r="J3" s="206"/>
      <c r="K3" s="207"/>
      <c r="L3" s="203" t="s">
        <v>239</v>
      </c>
      <c r="M3" s="14" t="s">
        <v>138</v>
      </c>
      <c r="N3" s="32"/>
      <c r="O3" s="32"/>
      <c r="P3" s="32"/>
      <c r="Q3" s="32"/>
      <c r="R3" s="32"/>
      <c r="S3" s="32"/>
      <c r="T3" s="33"/>
      <c r="U3" s="10" t="s">
        <v>136</v>
      </c>
      <c r="V3" s="203" t="s">
        <v>130</v>
      </c>
      <c r="W3" s="229" t="s">
        <v>131</v>
      </c>
      <c r="X3" s="230"/>
      <c r="Y3" s="230"/>
      <c r="Z3" s="230"/>
      <c r="AA3" s="231"/>
      <c r="AB3" s="10" t="s">
        <v>136</v>
      </c>
      <c r="AC3" s="203" t="s">
        <v>240</v>
      </c>
      <c r="AD3" s="203" t="s">
        <v>241</v>
      </c>
      <c r="AE3" s="14" t="s">
        <v>132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214</v>
      </c>
      <c r="H4" s="203" t="s">
        <v>215</v>
      </c>
      <c r="I4" s="203" t="s">
        <v>216</v>
      </c>
      <c r="J4" s="203" t="s">
        <v>217</v>
      </c>
      <c r="K4" s="203" t="s">
        <v>218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214</v>
      </c>
      <c r="X4" s="203" t="s">
        <v>215</v>
      </c>
      <c r="Y4" s="203" t="s">
        <v>216</v>
      </c>
      <c r="Z4" s="203" t="s">
        <v>217</v>
      </c>
      <c r="AA4" s="203" t="s">
        <v>218</v>
      </c>
      <c r="AB4" s="10"/>
      <c r="AC4" s="193"/>
      <c r="AD4" s="193"/>
      <c r="AE4" s="36"/>
      <c r="AF4" s="226" t="s">
        <v>214</v>
      </c>
      <c r="AG4" s="203" t="s">
        <v>215</v>
      </c>
      <c r="AH4" s="203" t="s">
        <v>216</v>
      </c>
      <c r="AI4" s="203" t="s">
        <v>217</v>
      </c>
      <c r="AJ4" s="203" t="s">
        <v>218</v>
      </c>
    </row>
    <row r="5" spans="1:36" s="27" customFormat="1" ht="22.5" customHeight="1">
      <c r="A5" s="222"/>
      <c r="B5" s="224"/>
      <c r="C5" s="191"/>
      <c r="D5" s="16"/>
      <c r="E5" s="39"/>
      <c r="F5" s="10" t="s">
        <v>136</v>
      </c>
      <c r="G5" s="193"/>
      <c r="H5" s="193"/>
      <c r="I5" s="193"/>
      <c r="J5" s="193"/>
      <c r="K5" s="193"/>
      <c r="L5" s="228"/>
      <c r="M5" s="10" t="s">
        <v>136</v>
      </c>
      <c r="N5" s="6" t="s">
        <v>140</v>
      </c>
      <c r="O5" s="6" t="s">
        <v>235</v>
      </c>
      <c r="P5" s="6" t="s">
        <v>141</v>
      </c>
      <c r="Q5" s="18" t="s">
        <v>242</v>
      </c>
      <c r="R5" s="6" t="s">
        <v>142</v>
      </c>
      <c r="S5" s="18" t="s">
        <v>273</v>
      </c>
      <c r="T5" s="6" t="s">
        <v>236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136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243</v>
      </c>
      <c r="E6" s="21" t="s">
        <v>129</v>
      </c>
      <c r="F6" s="21" t="s">
        <v>129</v>
      </c>
      <c r="G6" s="23" t="s">
        <v>129</v>
      </c>
      <c r="H6" s="23" t="s">
        <v>129</v>
      </c>
      <c r="I6" s="23" t="s">
        <v>129</v>
      </c>
      <c r="J6" s="23" t="s">
        <v>129</v>
      </c>
      <c r="K6" s="23" t="s">
        <v>129</v>
      </c>
      <c r="L6" s="40" t="s">
        <v>129</v>
      </c>
      <c r="M6" s="21" t="s">
        <v>129</v>
      </c>
      <c r="N6" s="23" t="s">
        <v>129</v>
      </c>
      <c r="O6" s="23" t="s">
        <v>129</v>
      </c>
      <c r="P6" s="23" t="s">
        <v>129</v>
      </c>
      <c r="Q6" s="23" t="s">
        <v>129</v>
      </c>
      <c r="R6" s="23" t="s">
        <v>129</v>
      </c>
      <c r="S6" s="23" t="s">
        <v>129</v>
      </c>
      <c r="T6" s="23" t="s">
        <v>129</v>
      </c>
      <c r="U6" s="21" t="s">
        <v>129</v>
      </c>
      <c r="V6" s="40" t="s">
        <v>129</v>
      </c>
      <c r="W6" s="41" t="s">
        <v>129</v>
      </c>
      <c r="X6" s="23" t="s">
        <v>129</v>
      </c>
      <c r="Y6" s="23" t="s">
        <v>129</v>
      </c>
      <c r="Z6" s="23" t="s">
        <v>129</v>
      </c>
      <c r="AA6" s="23" t="s">
        <v>129</v>
      </c>
      <c r="AB6" s="21" t="s">
        <v>129</v>
      </c>
      <c r="AC6" s="40" t="s">
        <v>129</v>
      </c>
      <c r="AD6" s="40" t="s">
        <v>129</v>
      </c>
      <c r="AE6" s="21" t="s">
        <v>129</v>
      </c>
      <c r="AF6" s="22" t="s">
        <v>129</v>
      </c>
      <c r="AG6" s="22" t="s">
        <v>129</v>
      </c>
      <c r="AH6" s="22" t="s">
        <v>129</v>
      </c>
      <c r="AI6" s="22" t="s">
        <v>129</v>
      </c>
      <c r="AJ6" s="22" t="s">
        <v>129</v>
      </c>
    </row>
    <row r="7" spans="1:36" ht="13.5">
      <c r="A7" s="182" t="s">
        <v>145</v>
      </c>
      <c r="B7" s="182" t="s">
        <v>146</v>
      </c>
      <c r="C7" s="184" t="s">
        <v>147</v>
      </c>
      <c r="D7" s="188">
        <f aca="true" t="shared" si="0" ref="D7:D53">E7+F7+L7+M7</f>
        <v>149606</v>
      </c>
      <c r="E7" s="188">
        <v>129696</v>
      </c>
      <c r="F7" s="188">
        <f aca="true" t="shared" si="1" ref="F7:F33">SUM(G7:K7)</f>
        <v>13914</v>
      </c>
      <c r="G7" s="188">
        <v>6735</v>
      </c>
      <c r="H7" s="188">
        <v>7179</v>
      </c>
      <c r="I7" s="188">
        <v>0</v>
      </c>
      <c r="J7" s="188">
        <v>0</v>
      </c>
      <c r="K7" s="188">
        <v>0</v>
      </c>
      <c r="L7" s="188">
        <v>0</v>
      </c>
      <c r="M7" s="188">
        <f aca="true" t="shared" si="2" ref="M7:M33">SUM(N7:T7)</f>
        <v>5996</v>
      </c>
      <c r="N7" s="188">
        <v>3427</v>
      </c>
      <c r="O7" s="188">
        <v>1642</v>
      </c>
      <c r="P7" s="188">
        <v>450</v>
      </c>
      <c r="Q7" s="188">
        <v>200</v>
      </c>
      <c r="R7" s="188">
        <v>277</v>
      </c>
      <c r="S7" s="188">
        <v>0</v>
      </c>
      <c r="T7" s="188">
        <v>0</v>
      </c>
      <c r="U7" s="188">
        <f aca="true" t="shared" si="3" ref="U7:U33">SUM(V7:AA7)</f>
        <v>135390</v>
      </c>
      <c r="V7" s="188">
        <v>129696</v>
      </c>
      <c r="W7" s="188">
        <v>5119</v>
      </c>
      <c r="X7" s="188">
        <v>575</v>
      </c>
      <c r="Y7" s="188">
        <v>0</v>
      </c>
      <c r="Z7" s="188">
        <v>0</v>
      </c>
      <c r="AA7" s="188">
        <v>0</v>
      </c>
      <c r="AB7" s="188">
        <f aca="true" t="shared" si="4" ref="AB7:AB33">SUM(AC7:AE7)</f>
        <v>16725</v>
      </c>
      <c r="AC7" s="188">
        <v>0</v>
      </c>
      <c r="AD7" s="188">
        <v>16725</v>
      </c>
      <c r="AE7" s="188">
        <f aca="true" t="shared" si="5" ref="AE7:AE33">SUM(AF7:AJ7)</f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145</v>
      </c>
      <c r="B8" s="182" t="s">
        <v>148</v>
      </c>
      <c r="C8" s="184" t="s">
        <v>149</v>
      </c>
      <c r="D8" s="188">
        <f t="shared" si="0"/>
        <v>63968</v>
      </c>
      <c r="E8" s="188">
        <v>51150</v>
      </c>
      <c r="F8" s="188">
        <f t="shared" si="1"/>
        <v>6743</v>
      </c>
      <c r="G8" s="188">
        <v>6083</v>
      </c>
      <c r="H8" s="188">
        <v>622</v>
      </c>
      <c r="I8" s="188">
        <v>38</v>
      </c>
      <c r="J8" s="188">
        <v>0</v>
      </c>
      <c r="K8" s="188">
        <v>0</v>
      </c>
      <c r="L8" s="188">
        <v>4848</v>
      </c>
      <c r="M8" s="188">
        <f t="shared" si="2"/>
        <v>1227</v>
      </c>
      <c r="N8" s="188">
        <v>0</v>
      </c>
      <c r="O8" s="188">
        <v>0</v>
      </c>
      <c r="P8" s="188">
        <v>1227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54347</v>
      </c>
      <c r="V8" s="188">
        <v>51150</v>
      </c>
      <c r="W8" s="188">
        <v>3197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12183</v>
      </c>
      <c r="AC8" s="188">
        <v>4848</v>
      </c>
      <c r="AD8" s="188">
        <v>6212</v>
      </c>
      <c r="AE8" s="188">
        <f t="shared" si="5"/>
        <v>1123</v>
      </c>
      <c r="AF8" s="188">
        <v>1123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145</v>
      </c>
      <c r="B9" s="182" t="s">
        <v>150</v>
      </c>
      <c r="C9" s="184" t="s">
        <v>151</v>
      </c>
      <c r="D9" s="188">
        <f t="shared" si="0"/>
        <v>39635</v>
      </c>
      <c r="E9" s="188">
        <v>24892</v>
      </c>
      <c r="F9" s="188">
        <f t="shared" si="1"/>
        <v>4454</v>
      </c>
      <c r="G9" s="188">
        <v>0</v>
      </c>
      <c r="H9" s="188">
        <v>4454</v>
      </c>
      <c r="I9" s="188">
        <v>0</v>
      </c>
      <c r="J9" s="188">
        <v>0</v>
      </c>
      <c r="K9" s="188">
        <v>0</v>
      </c>
      <c r="L9" s="188">
        <v>7127</v>
      </c>
      <c r="M9" s="188">
        <f t="shared" si="2"/>
        <v>3162</v>
      </c>
      <c r="N9" s="188">
        <v>3129</v>
      </c>
      <c r="O9" s="188">
        <v>0</v>
      </c>
      <c r="P9" s="188">
        <v>0</v>
      </c>
      <c r="Q9" s="188">
        <v>0</v>
      </c>
      <c r="R9" s="188">
        <v>0</v>
      </c>
      <c r="S9" s="188">
        <v>33</v>
      </c>
      <c r="T9" s="188">
        <v>0</v>
      </c>
      <c r="U9" s="188">
        <f t="shared" si="3"/>
        <v>24892</v>
      </c>
      <c r="V9" s="188">
        <v>24892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8904</v>
      </c>
      <c r="AC9" s="188">
        <v>7127</v>
      </c>
      <c r="AD9" s="188">
        <v>1777</v>
      </c>
      <c r="AE9" s="188">
        <f t="shared" si="5"/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145</v>
      </c>
      <c r="B10" s="182" t="s">
        <v>152</v>
      </c>
      <c r="C10" s="184" t="s">
        <v>153</v>
      </c>
      <c r="D10" s="188">
        <f t="shared" si="0"/>
        <v>39526</v>
      </c>
      <c r="E10" s="188">
        <v>34672</v>
      </c>
      <c r="F10" s="188">
        <f t="shared" si="1"/>
        <v>2326</v>
      </c>
      <c r="G10" s="188">
        <v>0</v>
      </c>
      <c r="H10" s="188">
        <v>2278</v>
      </c>
      <c r="I10" s="188">
        <v>0</v>
      </c>
      <c r="J10" s="188">
        <v>0</v>
      </c>
      <c r="K10" s="188">
        <v>48</v>
      </c>
      <c r="L10" s="188">
        <v>103</v>
      </c>
      <c r="M10" s="188">
        <f t="shared" si="2"/>
        <v>2425</v>
      </c>
      <c r="N10" s="188">
        <v>2317</v>
      </c>
      <c r="O10" s="188">
        <v>0</v>
      </c>
      <c r="P10" s="188">
        <v>0</v>
      </c>
      <c r="Q10" s="188">
        <v>0</v>
      </c>
      <c r="R10" s="188">
        <v>0</v>
      </c>
      <c r="S10" s="188">
        <v>86</v>
      </c>
      <c r="T10" s="188">
        <v>22</v>
      </c>
      <c r="U10" s="188">
        <f t="shared" si="3"/>
        <v>34820</v>
      </c>
      <c r="V10" s="188">
        <v>34672</v>
      </c>
      <c r="W10" s="188">
        <v>0</v>
      </c>
      <c r="X10" s="188">
        <v>148</v>
      </c>
      <c r="Y10" s="188">
        <v>0</v>
      </c>
      <c r="Z10" s="188">
        <v>0</v>
      </c>
      <c r="AA10" s="188">
        <v>0</v>
      </c>
      <c r="AB10" s="188">
        <f t="shared" si="4"/>
        <v>2624</v>
      </c>
      <c r="AC10" s="188">
        <v>103</v>
      </c>
      <c r="AD10" s="188">
        <v>2473</v>
      </c>
      <c r="AE10" s="188">
        <f t="shared" si="5"/>
        <v>48</v>
      </c>
      <c r="AF10" s="188">
        <v>0</v>
      </c>
      <c r="AG10" s="188">
        <v>0</v>
      </c>
      <c r="AH10" s="188">
        <v>0</v>
      </c>
      <c r="AI10" s="188">
        <v>0</v>
      </c>
      <c r="AJ10" s="188">
        <v>48</v>
      </c>
    </row>
    <row r="11" spans="1:36" ht="13.5">
      <c r="A11" s="182" t="s">
        <v>145</v>
      </c>
      <c r="B11" s="182" t="s">
        <v>154</v>
      </c>
      <c r="C11" s="184" t="s">
        <v>155</v>
      </c>
      <c r="D11" s="188">
        <f t="shared" si="0"/>
        <v>35072</v>
      </c>
      <c r="E11" s="188">
        <v>24471</v>
      </c>
      <c r="F11" s="188">
        <f t="shared" si="1"/>
        <v>8217</v>
      </c>
      <c r="G11" s="188">
        <v>4116</v>
      </c>
      <c r="H11" s="188">
        <v>1482</v>
      </c>
      <c r="I11" s="188">
        <v>0</v>
      </c>
      <c r="J11" s="188">
        <v>0</v>
      </c>
      <c r="K11" s="188">
        <v>2619</v>
      </c>
      <c r="L11" s="188">
        <v>171</v>
      </c>
      <c r="M11" s="188">
        <f t="shared" si="2"/>
        <v>2213</v>
      </c>
      <c r="N11" s="188">
        <v>2120</v>
      </c>
      <c r="O11" s="188">
        <v>0</v>
      </c>
      <c r="P11" s="188">
        <v>0</v>
      </c>
      <c r="Q11" s="188">
        <v>0</v>
      </c>
      <c r="R11" s="188">
        <v>0</v>
      </c>
      <c r="S11" s="188">
        <v>93</v>
      </c>
      <c r="T11" s="188">
        <v>0</v>
      </c>
      <c r="U11" s="188">
        <f t="shared" si="3"/>
        <v>29893</v>
      </c>
      <c r="V11" s="188">
        <v>24471</v>
      </c>
      <c r="W11" s="188">
        <v>2758</v>
      </c>
      <c r="X11" s="188">
        <v>45</v>
      </c>
      <c r="Y11" s="188">
        <v>0</v>
      </c>
      <c r="Z11" s="188">
        <v>0</v>
      </c>
      <c r="AA11" s="188">
        <v>2619</v>
      </c>
      <c r="AB11" s="188">
        <f t="shared" si="4"/>
        <v>2623</v>
      </c>
      <c r="AC11" s="188">
        <v>171</v>
      </c>
      <c r="AD11" s="188">
        <v>2452</v>
      </c>
      <c r="AE11" s="188">
        <f t="shared" si="5"/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145</v>
      </c>
      <c r="B12" s="182" t="s">
        <v>156</v>
      </c>
      <c r="C12" s="184" t="s">
        <v>157</v>
      </c>
      <c r="D12" s="188">
        <f t="shared" si="0"/>
        <v>30840</v>
      </c>
      <c r="E12" s="188">
        <v>28557</v>
      </c>
      <c r="F12" s="188">
        <f t="shared" si="1"/>
        <v>1776</v>
      </c>
      <c r="G12" s="188">
        <v>0</v>
      </c>
      <c r="H12" s="188">
        <v>1776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507</v>
      </c>
      <c r="N12" s="188">
        <v>507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f t="shared" si="3"/>
        <v>28557</v>
      </c>
      <c r="V12" s="188">
        <v>28557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1572</v>
      </c>
      <c r="AC12" s="188">
        <v>0</v>
      </c>
      <c r="AD12" s="188">
        <v>1572</v>
      </c>
      <c r="AE12" s="188">
        <f t="shared" si="5"/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145</v>
      </c>
      <c r="B13" s="182" t="s">
        <v>158</v>
      </c>
      <c r="C13" s="184" t="s">
        <v>159</v>
      </c>
      <c r="D13" s="188">
        <f t="shared" si="0"/>
        <v>9395</v>
      </c>
      <c r="E13" s="188">
        <v>6347</v>
      </c>
      <c r="F13" s="188">
        <f t="shared" si="1"/>
        <v>2956</v>
      </c>
      <c r="G13" s="188">
        <v>1061</v>
      </c>
      <c r="H13" s="188">
        <v>1216</v>
      </c>
      <c r="I13" s="188">
        <v>0</v>
      </c>
      <c r="J13" s="188">
        <v>0</v>
      </c>
      <c r="K13" s="188">
        <v>679</v>
      </c>
      <c r="L13" s="188">
        <v>92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7749</v>
      </c>
      <c r="V13" s="188">
        <v>6347</v>
      </c>
      <c r="W13" s="188">
        <v>711</v>
      </c>
      <c r="X13" s="188">
        <v>12</v>
      </c>
      <c r="Y13" s="188">
        <v>0</v>
      </c>
      <c r="Z13" s="188">
        <v>0</v>
      </c>
      <c r="AA13" s="188">
        <v>679</v>
      </c>
      <c r="AB13" s="188">
        <f t="shared" si="4"/>
        <v>728</v>
      </c>
      <c r="AC13" s="188">
        <v>92</v>
      </c>
      <c r="AD13" s="188">
        <v>636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145</v>
      </c>
      <c r="B14" s="182" t="s">
        <v>160</v>
      </c>
      <c r="C14" s="184" t="s">
        <v>161</v>
      </c>
      <c r="D14" s="188">
        <f t="shared" si="0"/>
        <v>14961</v>
      </c>
      <c r="E14" s="188">
        <v>11171</v>
      </c>
      <c r="F14" s="188">
        <f t="shared" si="1"/>
        <v>1050</v>
      </c>
      <c r="G14" s="188">
        <v>0</v>
      </c>
      <c r="H14" s="188">
        <v>1050</v>
      </c>
      <c r="I14" s="188">
        <v>0</v>
      </c>
      <c r="J14" s="188">
        <v>0</v>
      </c>
      <c r="K14" s="188">
        <v>0</v>
      </c>
      <c r="L14" s="188">
        <v>2222</v>
      </c>
      <c r="M14" s="188">
        <f t="shared" si="2"/>
        <v>518</v>
      </c>
      <c r="N14" s="188">
        <v>291</v>
      </c>
      <c r="O14" s="188">
        <v>227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11171</v>
      </c>
      <c r="V14" s="188">
        <v>11171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2655</v>
      </c>
      <c r="AC14" s="188">
        <v>2222</v>
      </c>
      <c r="AD14" s="188">
        <v>433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145</v>
      </c>
      <c r="B15" s="182" t="s">
        <v>162</v>
      </c>
      <c r="C15" s="184" t="s">
        <v>163</v>
      </c>
      <c r="D15" s="188">
        <f t="shared" si="0"/>
        <v>20662</v>
      </c>
      <c r="E15" s="188">
        <v>15235</v>
      </c>
      <c r="F15" s="188">
        <f t="shared" si="1"/>
        <v>389</v>
      </c>
      <c r="G15" s="188">
        <v>0</v>
      </c>
      <c r="H15" s="188">
        <v>0</v>
      </c>
      <c r="I15" s="188">
        <v>0</v>
      </c>
      <c r="J15" s="188">
        <v>0</v>
      </c>
      <c r="K15" s="188">
        <v>389</v>
      </c>
      <c r="L15" s="188">
        <v>0</v>
      </c>
      <c r="M15" s="188">
        <f t="shared" si="2"/>
        <v>5038</v>
      </c>
      <c r="N15" s="188">
        <v>2949</v>
      </c>
      <c r="O15" s="188">
        <v>379</v>
      </c>
      <c r="P15" s="188">
        <v>559</v>
      </c>
      <c r="Q15" s="188">
        <v>110</v>
      </c>
      <c r="R15" s="188">
        <v>414</v>
      </c>
      <c r="S15" s="188">
        <v>0</v>
      </c>
      <c r="T15" s="188">
        <v>627</v>
      </c>
      <c r="U15" s="188">
        <f t="shared" si="3"/>
        <v>15390</v>
      </c>
      <c r="V15" s="188">
        <v>15235</v>
      </c>
      <c r="W15" s="188">
        <v>0</v>
      </c>
      <c r="X15" s="188">
        <v>0</v>
      </c>
      <c r="Y15" s="188">
        <v>0</v>
      </c>
      <c r="Z15" s="188">
        <v>0</v>
      </c>
      <c r="AA15" s="188">
        <v>155</v>
      </c>
      <c r="AB15" s="188">
        <f t="shared" si="4"/>
        <v>445</v>
      </c>
      <c r="AC15" s="188">
        <v>0</v>
      </c>
      <c r="AD15" s="188">
        <v>445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145</v>
      </c>
      <c r="B16" s="182" t="s">
        <v>164</v>
      </c>
      <c r="C16" s="184" t="s">
        <v>165</v>
      </c>
      <c r="D16" s="188">
        <f t="shared" si="0"/>
        <v>15987</v>
      </c>
      <c r="E16" s="188">
        <v>4362</v>
      </c>
      <c r="F16" s="188">
        <f t="shared" si="1"/>
        <v>11498</v>
      </c>
      <c r="G16" s="188">
        <v>0</v>
      </c>
      <c r="H16" s="188">
        <v>2220</v>
      </c>
      <c r="I16" s="188">
        <v>0</v>
      </c>
      <c r="J16" s="188">
        <v>8791</v>
      </c>
      <c r="K16" s="188">
        <v>487</v>
      </c>
      <c r="L16" s="188">
        <v>0</v>
      </c>
      <c r="M16" s="188">
        <f t="shared" si="2"/>
        <v>127</v>
      </c>
      <c r="N16" s="188">
        <v>79</v>
      </c>
      <c r="O16" s="188">
        <v>0</v>
      </c>
      <c r="P16" s="188">
        <v>0</v>
      </c>
      <c r="Q16" s="188">
        <v>0</v>
      </c>
      <c r="R16" s="188">
        <v>0</v>
      </c>
      <c r="S16" s="188">
        <v>14</v>
      </c>
      <c r="T16" s="188">
        <v>34</v>
      </c>
      <c r="U16" s="188">
        <f t="shared" si="3"/>
        <v>4884</v>
      </c>
      <c r="V16" s="188">
        <v>4362</v>
      </c>
      <c r="W16" s="188">
        <v>0</v>
      </c>
      <c r="X16" s="188">
        <v>52</v>
      </c>
      <c r="Y16" s="188">
        <v>0</v>
      </c>
      <c r="Z16" s="188">
        <v>0</v>
      </c>
      <c r="AA16" s="188">
        <v>470</v>
      </c>
      <c r="AB16" s="188">
        <f t="shared" si="4"/>
        <v>1739</v>
      </c>
      <c r="AC16" s="188">
        <v>0</v>
      </c>
      <c r="AD16" s="188">
        <v>683</v>
      </c>
      <c r="AE16" s="188">
        <f t="shared" si="5"/>
        <v>1056</v>
      </c>
      <c r="AF16" s="188">
        <v>0</v>
      </c>
      <c r="AG16" s="188">
        <v>860</v>
      </c>
      <c r="AH16" s="188">
        <v>0</v>
      </c>
      <c r="AI16" s="188">
        <v>179</v>
      </c>
      <c r="AJ16" s="188">
        <v>17</v>
      </c>
    </row>
    <row r="17" spans="1:36" ht="13.5">
      <c r="A17" s="182" t="s">
        <v>145</v>
      </c>
      <c r="B17" s="182" t="s">
        <v>166</v>
      </c>
      <c r="C17" s="184" t="s">
        <v>167</v>
      </c>
      <c r="D17" s="188">
        <f t="shared" si="0"/>
        <v>16654</v>
      </c>
      <c r="E17" s="188">
        <v>13640</v>
      </c>
      <c r="F17" s="188">
        <f t="shared" si="1"/>
        <v>1411</v>
      </c>
      <c r="G17" s="188">
        <v>0</v>
      </c>
      <c r="H17" s="188">
        <v>1411</v>
      </c>
      <c r="I17" s="188">
        <v>0</v>
      </c>
      <c r="J17" s="188">
        <v>0</v>
      </c>
      <c r="K17" s="188">
        <v>0</v>
      </c>
      <c r="L17" s="188">
        <v>1603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14022</v>
      </c>
      <c r="V17" s="188">
        <v>13640</v>
      </c>
      <c r="W17" s="188">
        <v>0</v>
      </c>
      <c r="X17" s="188">
        <v>382</v>
      </c>
      <c r="Y17" s="188">
        <v>0</v>
      </c>
      <c r="Z17" s="188">
        <v>0</v>
      </c>
      <c r="AA17" s="188">
        <v>0</v>
      </c>
      <c r="AB17" s="188">
        <f t="shared" si="4"/>
        <v>1985</v>
      </c>
      <c r="AC17" s="188">
        <v>1603</v>
      </c>
      <c r="AD17" s="188">
        <v>382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145</v>
      </c>
      <c r="B18" s="182" t="s">
        <v>168</v>
      </c>
      <c r="C18" s="184" t="s">
        <v>169</v>
      </c>
      <c r="D18" s="188">
        <f t="shared" si="0"/>
        <v>22869</v>
      </c>
      <c r="E18" s="188">
        <v>18411</v>
      </c>
      <c r="F18" s="188">
        <f t="shared" si="1"/>
        <v>347</v>
      </c>
      <c r="G18" s="188">
        <v>0</v>
      </c>
      <c r="H18" s="188">
        <v>347</v>
      </c>
      <c r="I18" s="188">
        <v>0</v>
      </c>
      <c r="J18" s="188">
        <v>0</v>
      </c>
      <c r="K18" s="188">
        <v>0</v>
      </c>
      <c r="L18" s="188">
        <v>2130</v>
      </c>
      <c r="M18" s="188">
        <f t="shared" si="2"/>
        <v>1981</v>
      </c>
      <c r="N18" s="188">
        <v>1438</v>
      </c>
      <c r="O18" s="188">
        <v>0</v>
      </c>
      <c r="P18" s="188">
        <v>502</v>
      </c>
      <c r="Q18" s="188">
        <v>0</v>
      </c>
      <c r="R18" s="188">
        <v>0</v>
      </c>
      <c r="S18" s="188">
        <v>41</v>
      </c>
      <c r="T18" s="188">
        <v>0</v>
      </c>
      <c r="U18" s="188">
        <f t="shared" si="3"/>
        <v>18411</v>
      </c>
      <c r="V18" s="188">
        <v>18411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4414</v>
      </c>
      <c r="AC18" s="188">
        <v>2130</v>
      </c>
      <c r="AD18" s="188">
        <v>2284</v>
      </c>
      <c r="AE18" s="188">
        <f t="shared" si="5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145</v>
      </c>
      <c r="B19" s="182" t="s">
        <v>170</v>
      </c>
      <c r="C19" s="184" t="s">
        <v>171</v>
      </c>
      <c r="D19" s="188">
        <f t="shared" si="0"/>
        <v>53729</v>
      </c>
      <c r="E19" s="188">
        <v>43664</v>
      </c>
      <c r="F19" s="188">
        <f t="shared" si="1"/>
        <v>9338</v>
      </c>
      <c r="G19" s="188">
        <v>6391</v>
      </c>
      <c r="H19" s="188">
        <v>2693</v>
      </c>
      <c r="I19" s="188">
        <v>0</v>
      </c>
      <c r="J19" s="188">
        <v>0</v>
      </c>
      <c r="K19" s="188">
        <v>254</v>
      </c>
      <c r="L19" s="188">
        <v>646</v>
      </c>
      <c r="M19" s="188">
        <f t="shared" si="2"/>
        <v>81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81</v>
      </c>
      <c r="U19" s="188">
        <f t="shared" si="3"/>
        <v>49215</v>
      </c>
      <c r="V19" s="188">
        <v>43664</v>
      </c>
      <c r="W19" s="188">
        <v>5551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3460</v>
      </c>
      <c r="AC19" s="188">
        <v>646</v>
      </c>
      <c r="AD19" s="188">
        <v>2560</v>
      </c>
      <c r="AE19" s="188">
        <f t="shared" si="5"/>
        <v>254</v>
      </c>
      <c r="AF19" s="188">
        <v>0</v>
      </c>
      <c r="AG19" s="188">
        <v>0</v>
      </c>
      <c r="AH19" s="188">
        <v>0</v>
      </c>
      <c r="AI19" s="188">
        <v>0</v>
      </c>
      <c r="AJ19" s="188">
        <v>254</v>
      </c>
    </row>
    <row r="20" spans="1:36" ht="13.5">
      <c r="A20" s="182" t="s">
        <v>145</v>
      </c>
      <c r="B20" s="182" t="s">
        <v>172</v>
      </c>
      <c r="C20" s="184" t="s">
        <v>173</v>
      </c>
      <c r="D20" s="188">
        <f t="shared" si="0"/>
        <v>27084</v>
      </c>
      <c r="E20" s="188">
        <v>24289</v>
      </c>
      <c r="F20" s="188">
        <f t="shared" si="1"/>
        <v>2144</v>
      </c>
      <c r="G20" s="188">
        <v>0</v>
      </c>
      <c r="H20" s="188">
        <v>2144</v>
      </c>
      <c r="I20" s="188">
        <v>0</v>
      </c>
      <c r="J20" s="188">
        <v>0</v>
      </c>
      <c r="K20" s="188">
        <v>0</v>
      </c>
      <c r="L20" s="188">
        <v>528</v>
      </c>
      <c r="M20" s="188">
        <f t="shared" si="2"/>
        <v>123</v>
      </c>
      <c r="N20" s="188">
        <v>84</v>
      </c>
      <c r="O20" s="188">
        <v>0</v>
      </c>
      <c r="P20" s="188">
        <v>39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24795</v>
      </c>
      <c r="V20" s="188">
        <v>24289</v>
      </c>
      <c r="W20" s="188">
        <v>0</v>
      </c>
      <c r="X20" s="188">
        <v>506</v>
      </c>
      <c r="Y20" s="188">
        <v>0</v>
      </c>
      <c r="Z20" s="188">
        <v>0</v>
      </c>
      <c r="AA20" s="188">
        <v>0</v>
      </c>
      <c r="AB20" s="188">
        <f t="shared" si="4"/>
        <v>1040</v>
      </c>
      <c r="AC20" s="188">
        <v>528</v>
      </c>
      <c r="AD20" s="188">
        <v>512</v>
      </c>
      <c r="AE20" s="188">
        <f t="shared" si="5"/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145</v>
      </c>
      <c r="B21" s="182" t="s">
        <v>20</v>
      </c>
      <c r="C21" s="184" t="s">
        <v>21</v>
      </c>
      <c r="D21" s="188">
        <f t="shared" si="0"/>
        <v>6582</v>
      </c>
      <c r="E21" s="188">
        <v>5631</v>
      </c>
      <c r="F21" s="188">
        <f t="shared" si="1"/>
        <v>483</v>
      </c>
      <c r="G21" s="188">
        <v>483</v>
      </c>
      <c r="H21" s="188">
        <v>0</v>
      </c>
      <c r="I21" s="188">
        <v>0</v>
      </c>
      <c r="J21" s="188">
        <v>0</v>
      </c>
      <c r="K21" s="188">
        <v>0</v>
      </c>
      <c r="L21" s="188">
        <v>68</v>
      </c>
      <c r="M21" s="188">
        <f t="shared" si="2"/>
        <v>400</v>
      </c>
      <c r="N21" s="188">
        <v>0</v>
      </c>
      <c r="O21" s="188">
        <v>85</v>
      </c>
      <c r="P21" s="188">
        <v>253</v>
      </c>
      <c r="Q21" s="188">
        <v>57</v>
      </c>
      <c r="R21" s="188">
        <v>5</v>
      </c>
      <c r="S21" s="188">
        <v>0</v>
      </c>
      <c r="T21" s="188">
        <v>0</v>
      </c>
      <c r="U21" s="188">
        <f t="shared" si="3"/>
        <v>5831</v>
      </c>
      <c r="V21" s="188">
        <v>5631</v>
      </c>
      <c r="W21" s="188">
        <v>200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1014</v>
      </c>
      <c r="AC21" s="188">
        <v>68</v>
      </c>
      <c r="AD21" s="188">
        <v>839</v>
      </c>
      <c r="AE21" s="188">
        <f t="shared" si="5"/>
        <v>107</v>
      </c>
      <c r="AF21" s="188">
        <v>107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145</v>
      </c>
      <c r="B22" s="182" t="s">
        <v>22</v>
      </c>
      <c r="C22" s="184" t="s">
        <v>23</v>
      </c>
      <c r="D22" s="188">
        <f t="shared" si="0"/>
        <v>14399</v>
      </c>
      <c r="E22" s="188">
        <v>12003</v>
      </c>
      <c r="F22" s="188">
        <f t="shared" si="1"/>
        <v>935</v>
      </c>
      <c r="G22" s="188">
        <v>935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1461</v>
      </c>
      <c r="N22" s="188">
        <v>0</v>
      </c>
      <c r="O22" s="188">
        <v>891</v>
      </c>
      <c r="P22" s="188">
        <v>236</v>
      </c>
      <c r="Q22" s="188">
        <v>147</v>
      </c>
      <c r="R22" s="188">
        <v>128</v>
      </c>
      <c r="S22" s="188">
        <v>0</v>
      </c>
      <c r="T22" s="188">
        <v>59</v>
      </c>
      <c r="U22" s="188">
        <f t="shared" si="3"/>
        <v>12003</v>
      </c>
      <c r="V22" s="188">
        <v>12003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602</v>
      </c>
      <c r="AC22" s="188">
        <v>0</v>
      </c>
      <c r="AD22" s="188">
        <v>602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145</v>
      </c>
      <c r="B23" s="182" t="s">
        <v>24</v>
      </c>
      <c r="C23" s="184" t="s">
        <v>25</v>
      </c>
      <c r="D23" s="188">
        <f t="shared" si="0"/>
        <v>9662</v>
      </c>
      <c r="E23" s="188">
        <v>7810</v>
      </c>
      <c r="F23" s="188">
        <f t="shared" si="1"/>
        <v>1119</v>
      </c>
      <c r="G23" s="188">
        <v>0</v>
      </c>
      <c r="H23" s="188">
        <v>1119</v>
      </c>
      <c r="I23" s="188">
        <v>0</v>
      </c>
      <c r="J23" s="188">
        <v>0</v>
      </c>
      <c r="K23" s="188">
        <v>0</v>
      </c>
      <c r="L23" s="188">
        <v>325</v>
      </c>
      <c r="M23" s="188">
        <f t="shared" si="2"/>
        <v>408</v>
      </c>
      <c r="N23" s="188">
        <v>384</v>
      </c>
      <c r="O23" s="188">
        <v>0</v>
      </c>
      <c r="P23" s="188">
        <v>0</v>
      </c>
      <c r="Q23" s="188">
        <v>0</v>
      </c>
      <c r="R23" s="188">
        <v>0</v>
      </c>
      <c r="S23" s="188">
        <v>2</v>
      </c>
      <c r="T23" s="188">
        <v>22</v>
      </c>
      <c r="U23" s="188">
        <f t="shared" si="3"/>
        <v>7890</v>
      </c>
      <c r="V23" s="188">
        <v>7810</v>
      </c>
      <c r="W23" s="188">
        <v>0</v>
      </c>
      <c r="X23" s="188">
        <v>80</v>
      </c>
      <c r="Y23" s="188">
        <v>0</v>
      </c>
      <c r="Z23" s="188">
        <v>0</v>
      </c>
      <c r="AA23" s="188">
        <v>0</v>
      </c>
      <c r="AB23" s="188">
        <f t="shared" si="4"/>
        <v>1313</v>
      </c>
      <c r="AC23" s="188">
        <v>325</v>
      </c>
      <c r="AD23" s="188">
        <v>839</v>
      </c>
      <c r="AE23" s="188">
        <f t="shared" si="5"/>
        <v>149</v>
      </c>
      <c r="AF23" s="188">
        <v>0</v>
      </c>
      <c r="AG23" s="188">
        <v>149</v>
      </c>
      <c r="AH23" s="188">
        <v>0</v>
      </c>
      <c r="AI23" s="188">
        <v>0</v>
      </c>
      <c r="AJ23" s="188">
        <v>0</v>
      </c>
    </row>
    <row r="24" spans="1:36" ht="13.5">
      <c r="A24" s="182" t="s">
        <v>145</v>
      </c>
      <c r="B24" s="182" t="s">
        <v>26</v>
      </c>
      <c r="C24" s="184" t="s">
        <v>27</v>
      </c>
      <c r="D24" s="188">
        <f t="shared" si="0"/>
        <v>8053</v>
      </c>
      <c r="E24" s="188">
        <v>6842</v>
      </c>
      <c r="F24" s="188">
        <f t="shared" si="1"/>
        <v>957</v>
      </c>
      <c r="G24" s="188">
        <v>521</v>
      </c>
      <c r="H24" s="188">
        <v>436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254</v>
      </c>
      <c r="N24" s="188">
        <v>0</v>
      </c>
      <c r="O24" s="188">
        <v>0</v>
      </c>
      <c r="P24" s="188">
        <v>254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6879</v>
      </c>
      <c r="V24" s="188">
        <v>6842</v>
      </c>
      <c r="W24" s="188">
        <v>37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248</v>
      </c>
      <c r="AC24" s="188">
        <v>0</v>
      </c>
      <c r="AD24" s="188">
        <v>248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145</v>
      </c>
      <c r="B25" s="182" t="s">
        <v>28</v>
      </c>
      <c r="C25" s="184" t="s">
        <v>29</v>
      </c>
      <c r="D25" s="188">
        <f t="shared" si="0"/>
        <v>16097</v>
      </c>
      <c r="E25" s="188">
        <v>10622</v>
      </c>
      <c r="F25" s="188">
        <f t="shared" si="1"/>
        <v>3117</v>
      </c>
      <c r="G25" s="188">
        <v>501</v>
      </c>
      <c r="H25" s="188">
        <v>2446</v>
      </c>
      <c r="I25" s="188">
        <v>170</v>
      </c>
      <c r="J25" s="188">
        <v>0</v>
      </c>
      <c r="K25" s="188">
        <v>0</v>
      </c>
      <c r="L25" s="188">
        <v>0</v>
      </c>
      <c r="M25" s="188">
        <f t="shared" si="2"/>
        <v>2358</v>
      </c>
      <c r="N25" s="188">
        <v>975</v>
      </c>
      <c r="O25" s="188">
        <v>230</v>
      </c>
      <c r="P25" s="188">
        <v>615</v>
      </c>
      <c r="Q25" s="188">
        <v>92</v>
      </c>
      <c r="R25" s="188">
        <v>262</v>
      </c>
      <c r="S25" s="188">
        <v>184</v>
      </c>
      <c r="T25" s="188">
        <v>0</v>
      </c>
      <c r="U25" s="188">
        <f t="shared" si="3"/>
        <v>10674</v>
      </c>
      <c r="V25" s="188">
        <v>10622</v>
      </c>
      <c r="W25" s="188">
        <v>41</v>
      </c>
      <c r="X25" s="188">
        <v>11</v>
      </c>
      <c r="Y25" s="188">
        <v>0</v>
      </c>
      <c r="Z25" s="188">
        <v>0</v>
      </c>
      <c r="AA25" s="188">
        <v>0</v>
      </c>
      <c r="AB25" s="188">
        <f t="shared" si="4"/>
        <v>1381</v>
      </c>
      <c r="AC25" s="188">
        <v>0</v>
      </c>
      <c r="AD25" s="188">
        <v>1129</v>
      </c>
      <c r="AE25" s="188">
        <f t="shared" si="5"/>
        <v>252</v>
      </c>
      <c r="AF25" s="188">
        <v>4</v>
      </c>
      <c r="AG25" s="188">
        <v>248</v>
      </c>
      <c r="AH25" s="188">
        <v>0</v>
      </c>
      <c r="AI25" s="188">
        <v>0</v>
      </c>
      <c r="AJ25" s="188">
        <v>0</v>
      </c>
    </row>
    <row r="26" spans="1:36" ht="13.5">
      <c r="A26" s="182" t="s">
        <v>145</v>
      </c>
      <c r="B26" s="182" t="s">
        <v>30</v>
      </c>
      <c r="C26" s="184" t="s">
        <v>31</v>
      </c>
      <c r="D26" s="188">
        <f t="shared" si="0"/>
        <v>14237</v>
      </c>
      <c r="E26" s="188">
        <v>11089</v>
      </c>
      <c r="F26" s="188">
        <f t="shared" si="1"/>
        <v>1219</v>
      </c>
      <c r="G26" s="188">
        <v>0</v>
      </c>
      <c r="H26" s="188">
        <v>925</v>
      </c>
      <c r="I26" s="188">
        <v>0</v>
      </c>
      <c r="J26" s="188">
        <v>0</v>
      </c>
      <c r="K26" s="188">
        <v>294</v>
      </c>
      <c r="L26" s="188">
        <v>1615</v>
      </c>
      <c r="M26" s="188">
        <f t="shared" si="2"/>
        <v>314</v>
      </c>
      <c r="N26" s="188">
        <v>314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11093</v>
      </c>
      <c r="V26" s="188">
        <v>11089</v>
      </c>
      <c r="W26" s="188">
        <v>0</v>
      </c>
      <c r="X26" s="188">
        <v>4</v>
      </c>
      <c r="Y26" s="188">
        <v>0</v>
      </c>
      <c r="Z26" s="188">
        <v>0</v>
      </c>
      <c r="AA26" s="188">
        <v>0</v>
      </c>
      <c r="AB26" s="188">
        <f t="shared" si="4"/>
        <v>2974</v>
      </c>
      <c r="AC26" s="188">
        <v>1615</v>
      </c>
      <c r="AD26" s="188">
        <v>1065</v>
      </c>
      <c r="AE26" s="188">
        <f t="shared" si="5"/>
        <v>294</v>
      </c>
      <c r="AF26" s="188">
        <v>0</v>
      </c>
      <c r="AG26" s="188">
        <v>0</v>
      </c>
      <c r="AH26" s="188">
        <v>0</v>
      </c>
      <c r="AI26" s="188">
        <v>0</v>
      </c>
      <c r="AJ26" s="188">
        <v>294</v>
      </c>
    </row>
    <row r="27" spans="1:36" ht="13.5">
      <c r="A27" s="182" t="s">
        <v>145</v>
      </c>
      <c r="B27" s="182" t="s">
        <v>18</v>
      </c>
      <c r="C27" s="184" t="s">
        <v>19</v>
      </c>
      <c r="D27" s="188">
        <f t="shared" si="0"/>
        <v>9032</v>
      </c>
      <c r="E27" s="188">
        <v>7053</v>
      </c>
      <c r="F27" s="188">
        <f t="shared" si="1"/>
        <v>1409</v>
      </c>
      <c r="G27" s="188">
        <v>819</v>
      </c>
      <c r="H27" s="188">
        <v>590</v>
      </c>
      <c r="I27" s="188">
        <v>0</v>
      </c>
      <c r="J27" s="188">
        <v>0</v>
      </c>
      <c r="K27" s="188">
        <v>0</v>
      </c>
      <c r="L27" s="188">
        <v>570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7483</v>
      </c>
      <c r="V27" s="188">
        <v>7053</v>
      </c>
      <c r="W27" s="188">
        <v>430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2034</v>
      </c>
      <c r="AC27" s="188">
        <v>570</v>
      </c>
      <c r="AD27" s="188">
        <v>1314</v>
      </c>
      <c r="AE27" s="188">
        <f t="shared" si="5"/>
        <v>150</v>
      </c>
      <c r="AF27" s="188">
        <v>150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145</v>
      </c>
      <c r="B28" s="182" t="s">
        <v>174</v>
      </c>
      <c r="C28" s="184" t="s">
        <v>175</v>
      </c>
      <c r="D28" s="188">
        <f t="shared" si="0"/>
        <v>10379</v>
      </c>
      <c r="E28" s="188">
        <v>8792</v>
      </c>
      <c r="F28" s="188">
        <f t="shared" si="1"/>
        <v>1587</v>
      </c>
      <c r="G28" s="188">
        <v>0</v>
      </c>
      <c r="H28" s="188">
        <v>311</v>
      </c>
      <c r="I28" s="188">
        <v>0</v>
      </c>
      <c r="J28" s="188">
        <v>0</v>
      </c>
      <c r="K28" s="188">
        <v>1276</v>
      </c>
      <c r="L28" s="188">
        <v>0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8792</v>
      </c>
      <c r="V28" s="188">
        <v>8792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2106</v>
      </c>
      <c r="AC28" s="188">
        <v>0</v>
      </c>
      <c r="AD28" s="188">
        <v>830</v>
      </c>
      <c r="AE28" s="188">
        <f t="shared" si="5"/>
        <v>1276</v>
      </c>
      <c r="AF28" s="188">
        <v>0</v>
      </c>
      <c r="AG28" s="188">
        <v>0</v>
      </c>
      <c r="AH28" s="188">
        <v>0</v>
      </c>
      <c r="AI28" s="188">
        <v>0</v>
      </c>
      <c r="AJ28" s="188">
        <v>1276</v>
      </c>
    </row>
    <row r="29" spans="1:36" ht="13.5">
      <c r="A29" s="182" t="s">
        <v>145</v>
      </c>
      <c r="B29" s="182" t="s">
        <v>176</v>
      </c>
      <c r="C29" s="184" t="s">
        <v>177</v>
      </c>
      <c r="D29" s="188">
        <f t="shared" si="0"/>
        <v>9936</v>
      </c>
      <c r="E29" s="188">
        <v>7794</v>
      </c>
      <c r="F29" s="188">
        <f t="shared" si="1"/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226</v>
      </c>
      <c r="M29" s="188">
        <f t="shared" si="2"/>
        <v>1916</v>
      </c>
      <c r="N29" s="188">
        <v>71</v>
      </c>
      <c r="O29" s="188">
        <v>498</v>
      </c>
      <c r="P29" s="188">
        <v>144</v>
      </c>
      <c r="Q29" s="188">
        <v>37</v>
      </c>
      <c r="R29" s="188">
        <v>93</v>
      </c>
      <c r="S29" s="188">
        <v>70</v>
      </c>
      <c r="T29" s="188">
        <v>1003</v>
      </c>
      <c r="U29" s="188">
        <f t="shared" si="3"/>
        <v>7794</v>
      </c>
      <c r="V29" s="188">
        <v>7794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958</v>
      </c>
      <c r="AC29" s="188">
        <v>226</v>
      </c>
      <c r="AD29" s="188">
        <v>732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145</v>
      </c>
      <c r="B30" s="182" t="s">
        <v>178</v>
      </c>
      <c r="C30" s="184" t="s">
        <v>222</v>
      </c>
      <c r="D30" s="188">
        <f t="shared" si="0"/>
        <v>7325</v>
      </c>
      <c r="E30" s="188">
        <v>5548</v>
      </c>
      <c r="F30" s="188">
        <f t="shared" si="1"/>
        <v>1263</v>
      </c>
      <c r="G30" s="188">
        <v>0</v>
      </c>
      <c r="H30" s="188">
        <v>1263</v>
      </c>
      <c r="I30" s="188">
        <v>0</v>
      </c>
      <c r="J30" s="188">
        <v>0</v>
      </c>
      <c r="K30" s="188">
        <v>0</v>
      </c>
      <c r="L30" s="188">
        <v>261</v>
      </c>
      <c r="M30" s="188">
        <f t="shared" si="2"/>
        <v>253</v>
      </c>
      <c r="N30" s="188">
        <v>0</v>
      </c>
      <c r="O30" s="188">
        <v>253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5548</v>
      </c>
      <c r="V30" s="188">
        <v>5548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757</v>
      </c>
      <c r="AC30" s="188">
        <v>261</v>
      </c>
      <c r="AD30" s="188">
        <v>496</v>
      </c>
      <c r="AE30" s="188">
        <f t="shared" si="5"/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145</v>
      </c>
      <c r="B31" s="182" t="s">
        <v>179</v>
      </c>
      <c r="C31" s="184" t="s">
        <v>180</v>
      </c>
      <c r="D31" s="188">
        <f t="shared" si="0"/>
        <v>10949</v>
      </c>
      <c r="E31" s="188">
        <v>6471</v>
      </c>
      <c r="F31" s="188">
        <f t="shared" si="1"/>
        <v>825</v>
      </c>
      <c r="G31" s="188">
        <v>795</v>
      </c>
      <c r="H31" s="188">
        <v>30</v>
      </c>
      <c r="I31" s="188">
        <v>0</v>
      </c>
      <c r="J31" s="188">
        <v>0</v>
      </c>
      <c r="K31" s="188">
        <v>0</v>
      </c>
      <c r="L31" s="188">
        <v>3236</v>
      </c>
      <c r="M31" s="188">
        <f t="shared" si="2"/>
        <v>417</v>
      </c>
      <c r="N31" s="188">
        <v>0</v>
      </c>
      <c r="O31" s="188">
        <v>93</v>
      </c>
      <c r="P31" s="188">
        <v>324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6471</v>
      </c>
      <c r="V31" s="188">
        <v>6471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4860</v>
      </c>
      <c r="AC31" s="188">
        <v>3236</v>
      </c>
      <c r="AD31" s="188">
        <v>1476</v>
      </c>
      <c r="AE31" s="188">
        <f t="shared" si="5"/>
        <v>148</v>
      </c>
      <c r="AF31" s="188">
        <v>148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145</v>
      </c>
      <c r="B32" s="182" t="s">
        <v>181</v>
      </c>
      <c r="C32" s="184" t="s">
        <v>182</v>
      </c>
      <c r="D32" s="188">
        <f t="shared" si="0"/>
        <v>3252</v>
      </c>
      <c r="E32" s="188">
        <v>896</v>
      </c>
      <c r="F32" s="188">
        <f t="shared" si="1"/>
        <v>146</v>
      </c>
      <c r="G32" s="188">
        <v>132</v>
      </c>
      <c r="H32" s="188">
        <v>14</v>
      </c>
      <c r="I32" s="188">
        <v>0</v>
      </c>
      <c r="J32" s="188">
        <v>0</v>
      </c>
      <c r="K32" s="188">
        <v>0</v>
      </c>
      <c r="L32" s="188">
        <v>2120</v>
      </c>
      <c r="M32" s="188">
        <f t="shared" si="2"/>
        <v>90</v>
      </c>
      <c r="N32" s="188">
        <v>0</v>
      </c>
      <c r="O32" s="188">
        <v>25</v>
      </c>
      <c r="P32" s="188">
        <v>65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965</v>
      </c>
      <c r="V32" s="188">
        <v>896</v>
      </c>
      <c r="W32" s="188">
        <v>69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2318</v>
      </c>
      <c r="AC32" s="188">
        <v>2120</v>
      </c>
      <c r="AD32" s="188">
        <v>173</v>
      </c>
      <c r="AE32" s="188">
        <f t="shared" si="5"/>
        <v>25</v>
      </c>
      <c r="AF32" s="188">
        <v>25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145</v>
      </c>
      <c r="B33" s="182" t="s">
        <v>183</v>
      </c>
      <c r="C33" s="184" t="s">
        <v>184</v>
      </c>
      <c r="D33" s="188">
        <f t="shared" si="0"/>
        <v>9325</v>
      </c>
      <c r="E33" s="188">
        <v>7665</v>
      </c>
      <c r="F33" s="188">
        <f t="shared" si="1"/>
        <v>973</v>
      </c>
      <c r="G33" s="188">
        <v>973</v>
      </c>
      <c r="H33" s="188">
        <v>0</v>
      </c>
      <c r="I33" s="188">
        <v>0</v>
      </c>
      <c r="J33" s="188">
        <v>0</v>
      </c>
      <c r="K33" s="188">
        <v>0</v>
      </c>
      <c r="L33" s="188">
        <v>360</v>
      </c>
      <c r="M33" s="188">
        <f t="shared" si="2"/>
        <v>327</v>
      </c>
      <c r="N33" s="188">
        <v>4</v>
      </c>
      <c r="O33" s="188">
        <v>0</v>
      </c>
      <c r="P33" s="188">
        <v>260</v>
      </c>
      <c r="Q33" s="188">
        <v>62</v>
      </c>
      <c r="R33" s="188">
        <v>1</v>
      </c>
      <c r="S33" s="188">
        <v>0</v>
      </c>
      <c r="T33" s="188">
        <v>0</v>
      </c>
      <c r="U33" s="188">
        <f t="shared" si="3"/>
        <v>8177</v>
      </c>
      <c r="V33" s="188">
        <v>7665</v>
      </c>
      <c r="W33" s="188">
        <v>512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1431</v>
      </c>
      <c r="AC33" s="188">
        <v>360</v>
      </c>
      <c r="AD33" s="188">
        <v>892</v>
      </c>
      <c r="AE33" s="188">
        <f t="shared" si="5"/>
        <v>179</v>
      </c>
      <c r="AF33" s="188">
        <v>179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145</v>
      </c>
      <c r="B34" s="182" t="s">
        <v>185</v>
      </c>
      <c r="C34" s="184" t="s">
        <v>186</v>
      </c>
      <c r="D34" s="188">
        <f t="shared" si="0"/>
        <v>2469</v>
      </c>
      <c r="E34" s="188">
        <v>1717</v>
      </c>
      <c r="F34" s="188">
        <f aca="true" t="shared" si="6" ref="F34:F53">SUM(G34:K34)</f>
        <v>302</v>
      </c>
      <c r="G34" s="188">
        <v>302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f aca="true" t="shared" si="7" ref="M34:M53">SUM(N34:T34)</f>
        <v>450</v>
      </c>
      <c r="N34" s="188">
        <v>284</v>
      </c>
      <c r="O34" s="188">
        <v>28</v>
      </c>
      <c r="P34" s="188">
        <v>78</v>
      </c>
      <c r="Q34" s="188">
        <v>18</v>
      </c>
      <c r="R34" s="188">
        <v>0</v>
      </c>
      <c r="S34" s="188">
        <v>42</v>
      </c>
      <c r="T34" s="188">
        <v>0</v>
      </c>
      <c r="U34" s="188">
        <f aca="true" t="shared" si="8" ref="U34:U53">SUM(V34:AA34)</f>
        <v>1875</v>
      </c>
      <c r="V34" s="188">
        <v>1717</v>
      </c>
      <c r="W34" s="188">
        <v>158</v>
      </c>
      <c r="X34" s="188">
        <v>0</v>
      </c>
      <c r="Y34" s="188">
        <v>0</v>
      </c>
      <c r="Z34" s="188">
        <v>0</v>
      </c>
      <c r="AA34" s="188">
        <v>0</v>
      </c>
      <c r="AB34" s="188">
        <f aca="true" t="shared" si="9" ref="AB34:AB53">SUM(AC34:AE34)</f>
        <v>384</v>
      </c>
      <c r="AC34" s="188">
        <v>0</v>
      </c>
      <c r="AD34" s="188">
        <v>327</v>
      </c>
      <c r="AE34" s="188">
        <f aca="true" t="shared" si="10" ref="AE34:AE53">SUM(AF34:AJ34)</f>
        <v>57</v>
      </c>
      <c r="AF34" s="188">
        <v>57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145</v>
      </c>
      <c r="B35" s="182" t="s">
        <v>187</v>
      </c>
      <c r="C35" s="184" t="s">
        <v>188</v>
      </c>
      <c r="D35" s="188">
        <f t="shared" si="0"/>
        <v>6176</v>
      </c>
      <c r="E35" s="188">
        <v>4329</v>
      </c>
      <c r="F35" s="188">
        <f t="shared" si="6"/>
        <v>363</v>
      </c>
      <c r="G35" s="188">
        <v>363</v>
      </c>
      <c r="H35" s="188">
        <v>0</v>
      </c>
      <c r="I35" s="188">
        <v>0</v>
      </c>
      <c r="J35" s="188">
        <v>0</v>
      </c>
      <c r="K35" s="188">
        <v>0</v>
      </c>
      <c r="L35" s="188">
        <v>1118</v>
      </c>
      <c r="M35" s="188">
        <f t="shared" si="7"/>
        <v>366</v>
      </c>
      <c r="N35" s="188">
        <v>0</v>
      </c>
      <c r="O35" s="188">
        <v>156</v>
      </c>
      <c r="P35" s="188">
        <v>161</v>
      </c>
      <c r="Q35" s="188">
        <v>42</v>
      </c>
      <c r="R35" s="188">
        <v>7</v>
      </c>
      <c r="S35" s="188">
        <v>0</v>
      </c>
      <c r="T35" s="188">
        <v>0</v>
      </c>
      <c r="U35" s="188">
        <f t="shared" si="8"/>
        <v>4519</v>
      </c>
      <c r="V35" s="188">
        <v>4329</v>
      </c>
      <c r="W35" s="188">
        <v>190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1381</v>
      </c>
      <c r="AC35" s="188">
        <v>1118</v>
      </c>
      <c r="AD35" s="188">
        <v>157</v>
      </c>
      <c r="AE35" s="188">
        <f t="shared" si="10"/>
        <v>106</v>
      </c>
      <c r="AF35" s="188">
        <v>106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145</v>
      </c>
      <c r="B36" s="182" t="s">
        <v>189</v>
      </c>
      <c r="C36" s="184" t="s">
        <v>190</v>
      </c>
      <c r="D36" s="188">
        <f t="shared" si="0"/>
        <v>1731</v>
      </c>
      <c r="E36" s="188">
        <v>1100</v>
      </c>
      <c r="F36" s="188">
        <f t="shared" si="6"/>
        <v>249</v>
      </c>
      <c r="G36" s="188">
        <v>249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7"/>
        <v>382</v>
      </c>
      <c r="N36" s="188">
        <v>174</v>
      </c>
      <c r="O36" s="188">
        <v>30</v>
      </c>
      <c r="P36" s="188">
        <v>74</v>
      </c>
      <c r="Q36" s="188">
        <v>26</v>
      </c>
      <c r="R36" s="188">
        <v>33</v>
      </c>
      <c r="S36" s="188">
        <v>22</v>
      </c>
      <c r="T36" s="188">
        <v>23</v>
      </c>
      <c r="U36" s="188">
        <f t="shared" si="8"/>
        <v>1230</v>
      </c>
      <c r="V36" s="188">
        <v>1100</v>
      </c>
      <c r="W36" s="188">
        <v>130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86</v>
      </c>
      <c r="AC36" s="188">
        <v>0</v>
      </c>
      <c r="AD36" s="188">
        <v>40</v>
      </c>
      <c r="AE36" s="188">
        <f t="shared" si="10"/>
        <v>46</v>
      </c>
      <c r="AF36" s="188">
        <v>46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145</v>
      </c>
      <c r="B37" s="182" t="s">
        <v>191</v>
      </c>
      <c r="C37" s="184" t="s">
        <v>192</v>
      </c>
      <c r="D37" s="188">
        <f t="shared" si="0"/>
        <v>3832</v>
      </c>
      <c r="E37" s="188">
        <v>2753</v>
      </c>
      <c r="F37" s="188">
        <f t="shared" si="6"/>
        <v>541</v>
      </c>
      <c r="G37" s="188">
        <v>541</v>
      </c>
      <c r="H37" s="188">
        <v>0</v>
      </c>
      <c r="I37" s="188">
        <v>0</v>
      </c>
      <c r="J37" s="188">
        <v>0</v>
      </c>
      <c r="K37" s="188">
        <v>0</v>
      </c>
      <c r="L37" s="188">
        <v>338</v>
      </c>
      <c r="M37" s="188">
        <f t="shared" si="7"/>
        <v>200</v>
      </c>
      <c r="N37" s="188">
        <v>0</v>
      </c>
      <c r="O37" s="188">
        <v>72</v>
      </c>
      <c r="P37" s="188">
        <v>99</v>
      </c>
      <c r="Q37" s="188">
        <v>26</v>
      </c>
      <c r="R37" s="188">
        <v>3</v>
      </c>
      <c r="S37" s="188">
        <v>0</v>
      </c>
      <c r="T37" s="188">
        <v>0</v>
      </c>
      <c r="U37" s="188">
        <f t="shared" si="8"/>
        <v>3037</v>
      </c>
      <c r="V37" s="188">
        <v>2753</v>
      </c>
      <c r="W37" s="188">
        <v>284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538</v>
      </c>
      <c r="AC37" s="188">
        <v>338</v>
      </c>
      <c r="AD37" s="188">
        <v>100</v>
      </c>
      <c r="AE37" s="188">
        <f t="shared" si="10"/>
        <v>100</v>
      </c>
      <c r="AF37" s="188">
        <v>100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145</v>
      </c>
      <c r="B38" s="182" t="s">
        <v>193</v>
      </c>
      <c r="C38" s="184" t="s">
        <v>194</v>
      </c>
      <c r="D38" s="188">
        <f t="shared" si="0"/>
        <v>1091</v>
      </c>
      <c r="E38" s="188">
        <v>896</v>
      </c>
      <c r="F38" s="188">
        <f t="shared" si="6"/>
        <v>150</v>
      </c>
      <c r="G38" s="188">
        <v>104</v>
      </c>
      <c r="H38" s="188">
        <v>46</v>
      </c>
      <c r="I38" s="188">
        <v>0</v>
      </c>
      <c r="J38" s="188">
        <v>0</v>
      </c>
      <c r="K38" s="188">
        <v>0</v>
      </c>
      <c r="L38" s="188">
        <v>6</v>
      </c>
      <c r="M38" s="188">
        <f t="shared" si="7"/>
        <v>39</v>
      </c>
      <c r="N38" s="188">
        <v>0</v>
      </c>
      <c r="O38" s="188">
        <v>1</v>
      </c>
      <c r="P38" s="188">
        <v>38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952</v>
      </c>
      <c r="V38" s="188">
        <v>896</v>
      </c>
      <c r="W38" s="188">
        <v>56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9"/>
        <v>56</v>
      </c>
      <c r="AC38" s="188">
        <v>6</v>
      </c>
      <c r="AD38" s="188">
        <v>32</v>
      </c>
      <c r="AE38" s="188">
        <f t="shared" si="10"/>
        <v>18</v>
      </c>
      <c r="AF38" s="188">
        <v>18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145</v>
      </c>
      <c r="B39" s="182" t="s">
        <v>195</v>
      </c>
      <c r="C39" s="184" t="s">
        <v>196</v>
      </c>
      <c r="D39" s="188">
        <f t="shared" si="0"/>
        <v>5299</v>
      </c>
      <c r="E39" s="188">
        <v>3800</v>
      </c>
      <c r="F39" s="188">
        <f t="shared" si="6"/>
        <v>1242</v>
      </c>
      <c r="G39" s="188">
        <v>390</v>
      </c>
      <c r="H39" s="188">
        <v>852</v>
      </c>
      <c r="I39" s="188">
        <v>0</v>
      </c>
      <c r="J39" s="188">
        <v>0</v>
      </c>
      <c r="K39" s="188">
        <v>0</v>
      </c>
      <c r="L39" s="188">
        <v>257</v>
      </c>
      <c r="M39" s="188">
        <f t="shared" si="7"/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8"/>
        <v>3800</v>
      </c>
      <c r="V39" s="188">
        <v>3800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441</v>
      </c>
      <c r="AC39" s="188">
        <v>257</v>
      </c>
      <c r="AD39" s="188">
        <v>137</v>
      </c>
      <c r="AE39" s="188">
        <f t="shared" si="10"/>
        <v>47</v>
      </c>
      <c r="AF39" s="188">
        <v>47</v>
      </c>
      <c r="AG39" s="188">
        <v>0</v>
      </c>
      <c r="AH39" s="188">
        <v>0</v>
      </c>
      <c r="AI39" s="188">
        <v>0</v>
      </c>
      <c r="AJ39" s="188">
        <v>0</v>
      </c>
    </row>
    <row r="40" spans="1:36" ht="13.5">
      <c r="A40" s="182" t="s">
        <v>145</v>
      </c>
      <c r="B40" s="182" t="s">
        <v>197</v>
      </c>
      <c r="C40" s="184" t="s">
        <v>317</v>
      </c>
      <c r="D40" s="188">
        <f t="shared" si="0"/>
        <v>6059</v>
      </c>
      <c r="E40" s="188">
        <v>3895</v>
      </c>
      <c r="F40" s="188">
        <f t="shared" si="6"/>
        <v>1993</v>
      </c>
      <c r="G40" s="188">
        <v>1196</v>
      </c>
      <c r="H40" s="188">
        <v>797</v>
      </c>
      <c r="I40" s="188">
        <v>0</v>
      </c>
      <c r="J40" s="188">
        <v>0</v>
      </c>
      <c r="K40" s="188">
        <v>0</v>
      </c>
      <c r="L40" s="188">
        <v>171</v>
      </c>
      <c r="M40" s="188">
        <f t="shared" si="7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8"/>
        <v>3895</v>
      </c>
      <c r="V40" s="188">
        <v>3895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353</v>
      </c>
      <c r="AC40" s="188">
        <v>171</v>
      </c>
      <c r="AD40" s="188">
        <v>141</v>
      </c>
      <c r="AE40" s="188">
        <f t="shared" si="10"/>
        <v>41</v>
      </c>
      <c r="AF40" s="188">
        <v>41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145</v>
      </c>
      <c r="B41" s="182" t="s">
        <v>198</v>
      </c>
      <c r="C41" s="184" t="s">
        <v>219</v>
      </c>
      <c r="D41" s="188">
        <f t="shared" si="0"/>
        <v>5762</v>
      </c>
      <c r="E41" s="188">
        <v>4267</v>
      </c>
      <c r="F41" s="188">
        <f t="shared" si="6"/>
        <v>136</v>
      </c>
      <c r="G41" s="188">
        <v>136</v>
      </c>
      <c r="H41" s="188">
        <v>0</v>
      </c>
      <c r="I41" s="188">
        <v>0</v>
      </c>
      <c r="J41" s="188">
        <v>0</v>
      </c>
      <c r="K41" s="188">
        <v>0</v>
      </c>
      <c r="L41" s="188">
        <v>100</v>
      </c>
      <c r="M41" s="188">
        <f t="shared" si="7"/>
        <v>1259</v>
      </c>
      <c r="N41" s="188">
        <v>718</v>
      </c>
      <c r="O41" s="188">
        <v>159</v>
      </c>
      <c r="P41" s="188">
        <v>209</v>
      </c>
      <c r="Q41" s="188">
        <v>76</v>
      </c>
      <c r="R41" s="188">
        <v>0</v>
      </c>
      <c r="S41" s="188">
        <v>97</v>
      </c>
      <c r="T41" s="188">
        <v>0</v>
      </c>
      <c r="U41" s="188">
        <f t="shared" si="8"/>
        <v>4267</v>
      </c>
      <c r="V41" s="188">
        <v>4267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259</v>
      </c>
      <c r="AC41" s="188">
        <v>100</v>
      </c>
      <c r="AD41" s="188">
        <v>154</v>
      </c>
      <c r="AE41" s="188">
        <f t="shared" si="10"/>
        <v>5</v>
      </c>
      <c r="AF41" s="188">
        <v>5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145</v>
      </c>
      <c r="B42" s="182" t="s">
        <v>199</v>
      </c>
      <c r="C42" s="184" t="s">
        <v>200</v>
      </c>
      <c r="D42" s="188">
        <f t="shared" si="0"/>
        <v>6647</v>
      </c>
      <c r="E42" s="188">
        <v>6113</v>
      </c>
      <c r="F42" s="188">
        <f t="shared" si="6"/>
        <v>304</v>
      </c>
      <c r="G42" s="188">
        <v>0</v>
      </c>
      <c r="H42" s="188">
        <v>304</v>
      </c>
      <c r="I42" s="188">
        <v>0</v>
      </c>
      <c r="J42" s="188">
        <v>0</v>
      </c>
      <c r="K42" s="188">
        <v>0</v>
      </c>
      <c r="L42" s="188">
        <v>64</v>
      </c>
      <c r="M42" s="188">
        <f t="shared" si="7"/>
        <v>166</v>
      </c>
      <c r="N42" s="188">
        <v>0</v>
      </c>
      <c r="O42" s="188">
        <v>0</v>
      </c>
      <c r="P42" s="188">
        <v>143</v>
      </c>
      <c r="Q42" s="188">
        <v>23</v>
      </c>
      <c r="R42" s="188">
        <v>0</v>
      </c>
      <c r="S42" s="188">
        <v>0</v>
      </c>
      <c r="T42" s="188">
        <v>0</v>
      </c>
      <c r="U42" s="188">
        <f t="shared" si="8"/>
        <v>6113</v>
      </c>
      <c r="V42" s="188">
        <v>6113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340</v>
      </c>
      <c r="AC42" s="188">
        <v>64</v>
      </c>
      <c r="AD42" s="188">
        <v>276</v>
      </c>
      <c r="AE42" s="188">
        <f t="shared" si="10"/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145</v>
      </c>
      <c r="B43" s="182" t="s">
        <v>201</v>
      </c>
      <c r="C43" s="184" t="s">
        <v>202</v>
      </c>
      <c r="D43" s="188">
        <f t="shared" si="0"/>
        <v>2135</v>
      </c>
      <c r="E43" s="188">
        <v>1892</v>
      </c>
      <c r="F43" s="188">
        <f t="shared" si="6"/>
        <v>202</v>
      </c>
      <c r="G43" s="188">
        <v>0</v>
      </c>
      <c r="H43" s="188">
        <v>202</v>
      </c>
      <c r="I43" s="188">
        <v>0</v>
      </c>
      <c r="J43" s="188">
        <v>0</v>
      </c>
      <c r="K43" s="188">
        <v>0</v>
      </c>
      <c r="L43" s="188">
        <v>39</v>
      </c>
      <c r="M43" s="188">
        <f t="shared" si="7"/>
        <v>2</v>
      </c>
      <c r="N43" s="188">
        <v>2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1909</v>
      </c>
      <c r="V43" s="188">
        <v>1892</v>
      </c>
      <c r="W43" s="188">
        <v>0</v>
      </c>
      <c r="X43" s="188">
        <v>17</v>
      </c>
      <c r="Y43" s="188">
        <v>0</v>
      </c>
      <c r="Z43" s="188">
        <v>0</v>
      </c>
      <c r="AA43" s="188">
        <v>0</v>
      </c>
      <c r="AB43" s="188">
        <f t="shared" si="9"/>
        <v>39</v>
      </c>
      <c r="AC43" s="188">
        <v>39</v>
      </c>
      <c r="AD43" s="188">
        <v>0</v>
      </c>
      <c r="AE43" s="188">
        <f t="shared" si="10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145</v>
      </c>
      <c r="B44" s="182" t="s">
        <v>203</v>
      </c>
      <c r="C44" s="184" t="s">
        <v>204</v>
      </c>
      <c r="D44" s="188">
        <f t="shared" si="0"/>
        <v>1203</v>
      </c>
      <c r="E44" s="188">
        <v>1047</v>
      </c>
      <c r="F44" s="188">
        <f t="shared" si="6"/>
        <v>149</v>
      </c>
      <c r="G44" s="188">
        <v>0</v>
      </c>
      <c r="H44" s="188">
        <v>149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7"/>
        <v>7</v>
      </c>
      <c r="N44" s="188">
        <v>7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1063</v>
      </c>
      <c r="V44" s="188">
        <v>1047</v>
      </c>
      <c r="W44" s="188">
        <v>0</v>
      </c>
      <c r="X44" s="188">
        <v>16</v>
      </c>
      <c r="Y44" s="188">
        <v>0</v>
      </c>
      <c r="Z44" s="188">
        <v>0</v>
      </c>
      <c r="AA44" s="188">
        <v>0</v>
      </c>
      <c r="AB44" s="188">
        <f t="shared" si="9"/>
        <v>22</v>
      </c>
      <c r="AC44" s="188">
        <v>0</v>
      </c>
      <c r="AD44" s="188">
        <v>22</v>
      </c>
      <c r="AE44" s="188">
        <f t="shared" si="10"/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145</v>
      </c>
      <c r="B45" s="182" t="s">
        <v>205</v>
      </c>
      <c r="C45" s="184" t="s">
        <v>206</v>
      </c>
      <c r="D45" s="188">
        <f t="shared" si="0"/>
        <v>2364</v>
      </c>
      <c r="E45" s="188">
        <v>2052</v>
      </c>
      <c r="F45" s="188">
        <f t="shared" si="6"/>
        <v>312</v>
      </c>
      <c r="G45" s="188">
        <v>0</v>
      </c>
      <c r="H45" s="188">
        <v>312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7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2068</v>
      </c>
      <c r="V45" s="188">
        <v>2052</v>
      </c>
      <c r="W45" s="188">
        <v>0</v>
      </c>
      <c r="X45" s="188">
        <v>16</v>
      </c>
      <c r="Y45" s="188">
        <v>0</v>
      </c>
      <c r="Z45" s="188">
        <v>0</v>
      </c>
      <c r="AA45" s="188">
        <v>0</v>
      </c>
      <c r="AB45" s="188">
        <f t="shared" si="9"/>
        <v>33</v>
      </c>
      <c r="AC45" s="188">
        <v>0</v>
      </c>
      <c r="AD45" s="188">
        <v>33</v>
      </c>
      <c r="AE45" s="188">
        <f t="shared" si="10"/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145</v>
      </c>
      <c r="B46" s="182" t="s">
        <v>207</v>
      </c>
      <c r="C46" s="184" t="s">
        <v>208</v>
      </c>
      <c r="D46" s="188">
        <f t="shared" si="0"/>
        <v>862</v>
      </c>
      <c r="E46" s="188">
        <v>705</v>
      </c>
      <c r="F46" s="188">
        <f t="shared" si="6"/>
        <v>141</v>
      </c>
      <c r="G46" s="188">
        <v>0</v>
      </c>
      <c r="H46" s="188">
        <v>141</v>
      </c>
      <c r="I46" s="188">
        <v>0</v>
      </c>
      <c r="J46" s="188">
        <v>0</v>
      </c>
      <c r="K46" s="188">
        <v>0</v>
      </c>
      <c r="L46" s="188">
        <v>16</v>
      </c>
      <c r="M46" s="188">
        <f t="shared" si="7"/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705</v>
      </c>
      <c r="V46" s="188">
        <v>705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16</v>
      </c>
      <c r="AC46" s="188">
        <v>16</v>
      </c>
      <c r="AD46" s="188">
        <v>0</v>
      </c>
      <c r="AE46" s="188">
        <f t="shared" si="10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145</v>
      </c>
      <c r="B47" s="182" t="s">
        <v>209</v>
      </c>
      <c r="C47" s="184" t="s">
        <v>210</v>
      </c>
      <c r="D47" s="188">
        <f t="shared" si="0"/>
        <v>2886</v>
      </c>
      <c r="E47" s="188">
        <v>2276</v>
      </c>
      <c r="F47" s="188">
        <f t="shared" si="6"/>
        <v>326</v>
      </c>
      <c r="G47" s="188">
        <v>0</v>
      </c>
      <c r="H47" s="188">
        <v>326</v>
      </c>
      <c r="I47" s="188">
        <v>0</v>
      </c>
      <c r="J47" s="188">
        <v>0</v>
      </c>
      <c r="K47" s="188">
        <v>0</v>
      </c>
      <c r="L47" s="188">
        <v>284</v>
      </c>
      <c r="M47" s="188">
        <f t="shared" si="7"/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2334</v>
      </c>
      <c r="V47" s="188">
        <v>2276</v>
      </c>
      <c r="W47" s="188">
        <v>0</v>
      </c>
      <c r="X47" s="188">
        <v>58</v>
      </c>
      <c r="Y47" s="188">
        <v>0</v>
      </c>
      <c r="Z47" s="188">
        <v>0</v>
      </c>
      <c r="AA47" s="188">
        <v>0</v>
      </c>
      <c r="AB47" s="188">
        <f t="shared" si="9"/>
        <v>333</v>
      </c>
      <c r="AC47" s="188">
        <v>284</v>
      </c>
      <c r="AD47" s="188">
        <v>49</v>
      </c>
      <c r="AE47" s="188">
        <f t="shared" si="10"/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145</v>
      </c>
      <c r="B48" s="182" t="s">
        <v>211</v>
      </c>
      <c r="C48" s="184" t="s">
        <v>212</v>
      </c>
      <c r="D48" s="188">
        <f t="shared" si="0"/>
        <v>1781</v>
      </c>
      <c r="E48" s="188">
        <v>1495</v>
      </c>
      <c r="F48" s="188">
        <f t="shared" si="6"/>
        <v>285</v>
      </c>
      <c r="G48" s="188">
        <v>0</v>
      </c>
      <c r="H48" s="188">
        <v>285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7"/>
        <v>1</v>
      </c>
      <c r="N48" s="188">
        <v>1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8"/>
        <v>1527</v>
      </c>
      <c r="V48" s="188">
        <v>1495</v>
      </c>
      <c r="W48" s="188">
        <v>0</v>
      </c>
      <c r="X48" s="188">
        <v>32</v>
      </c>
      <c r="Y48" s="188">
        <v>0</v>
      </c>
      <c r="Z48" s="188">
        <v>0</v>
      </c>
      <c r="AA48" s="188">
        <v>0</v>
      </c>
      <c r="AB48" s="188">
        <f t="shared" si="9"/>
        <v>32</v>
      </c>
      <c r="AC48" s="188">
        <v>0</v>
      </c>
      <c r="AD48" s="188">
        <v>32</v>
      </c>
      <c r="AE48" s="188">
        <f t="shared" si="10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145</v>
      </c>
      <c r="B49" s="182" t="s">
        <v>306</v>
      </c>
      <c r="C49" s="184" t="s">
        <v>307</v>
      </c>
      <c r="D49" s="188">
        <f t="shared" si="0"/>
        <v>294</v>
      </c>
      <c r="E49" s="188">
        <v>202</v>
      </c>
      <c r="F49" s="188">
        <f t="shared" si="6"/>
        <v>87</v>
      </c>
      <c r="G49" s="188">
        <v>0</v>
      </c>
      <c r="H49" s="188">
        <v>87</v>
      </c>
      <c r="I49" s="188">
        <v>0</v>
      </c>
      <c r="J49" s="188">
        <v>0</v>
      </c>
      <c r="K49" s="188">
        <v>0</v>
      </c>
      <c r="L49" s="188">
        <v>5</v>
      </c>
      <c r="M49" s="188">
        <f t="shared" si="7"/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215</v>
      </c>
      <c r="V49" s="188">
        <v>202</v>
      </c>
      <c r="W49" s="188">
        <v>0</v>
      </c>
      <c r="X49" s="188">
        <v>13</v>
      </c>
      <c r="Y49" s="188">
        <v>0</v>
      </c>
      <c r="Z49" s="188">
        <v>0</v>
      </c>
      <c r="AA49" s="188">
        <v>0</v>
      </c>
      <c r="AB49" s="188">
        <f t="shared" si="9"/>
        <v>18</v>
      </c>
      <c r="AC49" s="188">
        <v>5</v>
      </c>
      <c r="AD49" s="188">
        <v>13</v>
      </c>
      <c r="AE49" s="188">
        <f t="shared" si="10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145</v>
      </c>
      <c r="B50" s="182" t="s">
        <v>308</v>
      </c>
      <c r="C50" s="184" t="s">
        <v>309</v>
      </c>
      <c r="D50" s="188">
        <f t="shared" si="0"/>
        <v>4678</v>
      </c>
      <c r="E50" s="188">
        <v>4085</v>
      </c>
      <c r="F50" s="188">
        <f t="shared" si="6"/>
        <v>376</v>
      </c>
      <c r="G50" s="188">
        <v>0</v>
      </c>
      <c r="H50" s="188">
        <v>376</v>
      </c>
      <c r="I50" s="188">
        <v>0</v>
      </c>
      <c r="J50" s="188">
        <v>0</v>
      </c>
      <c r="K50" s="188">
        <v>0</v>
      </c>
      <c r="L50" s="188">
        <v>55</v>
      </c>
      <c r="M50" s="188">
        <f t="shared" si="7"/>
        <v>162</v>
      </c>
      <c r="N50" s="188">
        <v>65</v>
      </c>
      <c r="O50" s="188">
        <v>0</v>
      </c>
      <c r="P50" s="188">
        <v>97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4173</v>
      </c>
      <c r="V50" s="188">
        <v>4085</v>
      </c>
      <c r="W50" s="188">
        <v>0</v>
      </c>
      <c r="X50" s="188">
        <v>88</v>
      </c>
      <c r="Y50" s="188">
        <v>0</v>
      </c>
      <c r="Z50" s="188">
        <v>0</v>
      </c>
      <c r="AA50" s="188">
        <v>0</v>
      </c>
      <c r="AB50" s="188">
        <f t="shared" si="9"/>
        <v>143</v>
      </c>
      <c r="AC50" s="188">
        <v>55</v>
      </c>
      <c r="AD50" s="188">
        <v>88</v>
      </c>
      <c r="AE50" s="188">
        <f t="shared" si="10"/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145</v>
      </c>
      <c r="B51" s="182" t="s">
        <v>310</v>
      </c>
      <c r="C51" s="184" t="s">
        <v>311</v>
      </c>
      <c r="D51" s="188">
        <f t="shared" si="0"/>
        <v>445</v>
      </c>
      <c r="E51" s="188">
        <v>393</v>
      </c>
      <c r="F51" s="188">
        <f t="shared" si="6"/>
        <v>48</v>
      </c>
      <c r="G51" s="188">
        <v>0</v>
      </c>
      <c r="H51" s="188">
        <v>48</v>
      </c>
      <c r="I51" s="188">
        <v>0</v>
      </c>
      <c r="J51" s="188">
        <v>0</v>
      </c>
      <c r="K51" s="188">
        <v>0</v>
      </c>
      <c r="L51" s="188">
        <v>4</v>
      </c>
      <c r="M51" s="188">
        <f t="shared" si="7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8"/>
        <v>401</v>
      </c>
      <c r="V51" s="188">
        <v>393</v>
      </c>
      <c r="W51" s="188">
        <v>0</v>
      </c>
      <c r="X51" s="188">
        <v>8</v>
      </c>
      <c r="Y51" s="188">
        <v>0</v>
      </c>
      <c r="Z51" s="188">
        <v>0</v>
      </c>
      <c r="AA51" s="188">
        <v>0</v>
      </c>
      <c r="AB51" s="188">
        <f t="shared" si="9"/>
        <v>12</v>
      </c>
      <c r="AC51" s="188">
        <v>4</v>
      </c>
      <c r="AD51" s="188">
        <v>8</v>
      </c>
      <c r="AE51" s="188">
        <f t="shared" si="10"/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145</v>
      </c>
      <c r="B52" s="182" t="s">
        <v>312</v>
      </c>
      <c r="C52" s="184" t="s">
        <v>313</v>
      </c>
      <c r="D52" s="188">
        <f t="shared" si="0"/>
        <v>4001</v>
      </c>
      <c r="E52" s="188">
        <v>2966</v>
      </c>
      <c r="F52" s="188">
        <f t="shared" si="6"/>
        <v>1005</v>
      </c>
      <c r="G52" s="188">
        <v>0</v>
      </c>
      <c r="H52" s="188">
        <v>1005</v>
      </c>
      <c r="I52" s="188">
        <v>0</v>
      </c>
      <c r="J52" s="188">
        <v>0</v>
      </c>
      <c r="K52" s="188">
        <v>0</v>
      </c>
      <c r="L52" s="188">
        <v>30</v>
      </c>
      <c r="M52" s="188">
        <f t="shared" si="7"/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f t="shared" si="8"/>
        <v>3386</v>
      </c>
      <c r="V52" s="188">
        <v>2966</v>
      </c>
      <c r="W52" s="188">
        <v>0</v>
      </c>
      <c r="X52" s="188">
        <v>420</v>
      </c>
      <c r="Y52" s="188">
        <v>0</v>
      </c>
      <c r="Z52" s="188">
        <v>0</v>
      </c>
      <c r="AA52" s="188">
        <v>0</v>
      </c>
      <c r="AB52" s="188">
        <f t="shared" si="9"/>
        <v>539</v>
      </c>
      <c r="AC52" s="188">
        <v>30</v>
      </c>
      <c r="AD52" s="188">
        <v>375</v>
      </c>
      <c r="AE52" s="188">
        <f t="shared" si="10"/>
        <v>134</v>
      </c>
      <c r="AF52" s="188">
        <v>0</v>
      </c>
      <c r="AG52" s="188">
        <v>134</v>
      </c>
      <c r="AH52" s="188">
        <v>0</v>
      </c>
      <c r="AI52" s="188">
        <v>0</v>
      </c>
      <c r="AJ52" s="188">
        <v>0</v>
      </c>
    </row>
    <row r="53" spans="1:36" ht="13.5">
      <c r="A53" s="182" t="s">
        <v>145</v>
      </c>
      <c r="B53" s="182" t="s">
        <v>32</v>
      </c>
      <c r="C53" s="184" t="s">
        <v>33</v>
      </c>
      <c r="D53" s="188">
        <f t="shared" si="0"/>
        <v>464</v>
      </c>
      <c r="E53" s="188">
        <v>43</v>
      </c>
      <c r="F53" s="188">
        <f t="shared" si="6"/>
        <v>390</v>
      </c>
      <c r="G53" s="188">
        <v>0</v>
      </c>
      <c r="H53" s="188">
        <v>390</v>
      </c>
      <c r="I53" s="188">
        <v>0</v>
      </c>
      <c r="J53" s="188">
        <v>0</v>
      </c>
      <c r="K53" s="188">
        <v>0</v>
      </c>
      <c r="L53" s="188">
        <v>14</v>
      </c>
      <c r="M53" s="188">
        <f t="shared" si="7"/>
        <v>17</v>
      </c>
      <c r="N53" s="188">
        <v>0</v>
      </c>
      <c r="O53" s="188">
        <v>0</v>
      </c>
      <c r="P53" s="188">
        <v>0</v>
      </c>
      <c r="Q53" s="188">
        <v>0</v>
      </c>
      <c r="R53" s="188">
        <v>13</v>
      </c>
      <c r="S53" s="188">
        <v>4</v>
      </c>
      <c r="T53" s="188">
        <v>0</v>
      </c>
      <c r="U53" s="188">
        <f t="shared" si="8"/>
        <v>43</v>
      </c>
      <c r="V53" s="188">
        <v>43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15</v>
      </c>
      <c r="AC53" s="188">
        <v>14</v>
      </c>
      <c r="AD53" s="188">
        <v>1</v>
      </c>
      <c r="AE53" s="188">
        <f t="shared" si="10"/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201" t="s">
        <v>34</v>
      </c>
      <c r="B54" s="202"/>
      <c r="C54" s="202"/>
      <c r="D54" s="188">
        <f aca="true" t="shared" si="11" ref="D54:AJ54">SUM(D7:D53)</f>
        <v>729395</v>
      </c>
      <c r="E54" s="188">
        <f t="shared" si="11"/>
        <v>574799</v>
      </c>
      <c r="F54" s="188">
        <f t="shared" si="11"/>
        <v>89197</v>
      </c>
      <c r="G54" s="188">
        <f t="shared" si="11"/>
        <v>32826</v>
      </c>
      <c r="H54" s="188">
        <f t="shared" si="11"/>
        <v>41326</v>
      </c>
      <c r="I54" s="188">
        <f t="shared" si="11"/>
        <v>208</v>
      </c>
      <c r="J54" s="188">
        <f t="shared" si="11"/>
        <v>8791</v>
      </c>
      <c r="K54" s="188">
        <f t="shared" si="11"/>
        <v>6046</v>
      </c>
      <c r="L54" s="188">
        <f t="shared" si="11"/>
        <v>30752</v>
      </c>
      <c r="M54" s="188">
        <f t="shared" si="11"/>
        <v>34647</v>
      </c>
      <c r="N54" s="188">
        <f t="shared" si="11"/>
        <v>19340</v>
      </c>
      <c r="O54" s="188">
        <f t="shared" si="11"/>
        <v>4769</v>
      </c>
      <c r="P54" s="188">
        <f t="shared" si="11"/>
        <v>5827</v>
      </c>
      <c r="Q54" s="188">
        <f t="shared" si="11"/>
        <v>916</v>
      </c>
      <c r="R54" s="188">
        <f t="shared" si="11"/>
        <v>1236</v>
      </c>
      <c r="S54" s="188">
        <f t="shared" si="11"/>
        <v>688</v>
      </c>
      <c r="T54" s="188">
        <f t="shared" si="11"/>
        <v>1871</v>
      </c>
      <c r="U54" s="188">
        <f t="shared" si="11"/>
        <v>600648</v>
      </c>
      <c r="V54" s="188">
        <f t="shared" si="11"/>
        <v>574799</v>
      </c>
      <c r="W54" s="188">
        <f t="shared" si="11"/>
        <v>19443</v>
      </c>
      <c r="X54" s="188">
        <f t="shared" si="11"/>
        <v>2483</v>
      </c>
      <c r="Y54" s="188">
        <f t="shared" si="11"/>
        <v>0</v>
      </c>
      <c r="Z54" s="188">
        <f t="shared" si="11"/>
        <v>0</v>
      </c>
      <c r="AA54" s="188">
        <f t="shared" si="11"/>
        <v>3923</v>
      </c>
      <c r="AB54" s="188">
        <f t="shared" si="11"/>
        <v>88133</v>
      </c>
      <c r="AC54" s="188">
        <f t="shared" si="11"/>
        <v>30752</v>
      </c>
      <c r="AD54" s="188">
        <f t="shared" si="11"/>
        <v>51766</v>
      </c>
      <c r="AE54" s="188">
        <f t="shared" si="11"/>
        <v>5615</v>
      </c>
      <c r="AF54" s="188">
        <f t="shared" si="11"/>
        <v>2156</v>
      </c>
      <c r="AG54" s="188">
        <f t="shared" si="11"/>
        <v>1391</v>
      </c>
      <c r="AH54" s="188">
        <f t="shared" si="11"/>
        <v>0</v>
      </c>
      <c r="AI54" s="188">
        <f t="shared" si="11"/>
        <v>179</v>
      </c>
      <c r="AJ54" s="188">
        <f t="shared" si="11"/>
        <v>1889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121</v>
      </c>
      <c r="B2" s="200" t="s">
        <v>234</v>
      </c>
      <c r="C2" s="200" t="s">
        <v>133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223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136</v>
      </c>
      <c r="E3" s="203" t="s">
        <v>140</v>
      </c>
      <c r="F3" s="203" t="s">
        <v>235</v>
      </c>
      <c r="G3" s="203" t="s">
        <v>141</v>
      </c>
      <c r="H3" s="203" t="s">
        <v>315</v>
      </c>
      <c r="I3" s="203" t="s">
        <v>316</v>
      </c>
      <c r="J3" s="244" t="s">
        <v>273</v>
      </c>
      <c r="K3" s="203" t="s">
        <v>236</v>
      </c>
      <c r="L3" s="195" t="s">
        <v>136</v>
      </c>
      <c r="M3" s="203" t="s">
        <v>140</v>
      </c>
      <c r="N3" s="203" t="s">
        <v>235</v>
      </c>
      <c r="O3" s="203" t="s">
        <v>141</v>
      </c>
      <c r="P3" s="203" t="s">
        <v>315</v>
      </c>
      <c r="Q3" s="203" t="s">
        <v>316</v>
      </c>
      <c r="R3" s="244" t="s">
        <v>273</v>
      </c>
      <c r="S3" s="203" t="s">
        <v>236</v>
      </c>
      <c r="T3" s="195" t="s">
        <v>136</v>
      </c>
      <c r="U3" s="203" t="s">
        <v>140</v>
      </c>
      <c r="V3" s="203" t="s">
        <v>235</v>
      </c>
      <c r="W3" s="203" t="s">
        <v>141</v>
      </c>
      <c r="X3" s="203" t="s">
        <v>315</v>
      </c>
      <c r="Y3" s="203" t="s">
        <v>316</v>
      </c>
      <c r="Z3" s="244" t="s">
        <v>273</v>
      </c>
      <c r="AA3" s="203" t="s">
        <v>236</v>
      </c>
      <c r="AB3" s="208" t="s">
        <v>224</v>
      </c>
      <c r="AC3" s="234"/>
      <c r="AD3" s="234"/>
      <c r="AE3" s="234"/>
      <c r="AF3" s="234"/>
      <c r="AG3" s="234"/>
      <c r="AH3" s="234"/>
      <c r="AI3" s="235"/>
      <c r="AJ3" s="208" t="s">
        <v>225</v>
      </c>
      <c r="AK3" s="206"/>
      <c r="AL3" s="206"/>
      <c r="AM3" s="206"/>
      <c r="AN3" s="206"/>
      <c r="AO3" s="206"/>
      <c r="AP3" s="206"/>
      <c r="AQ3" s="207"/>
      <c r="AR3" s="208" t="s">
        <v>226</v>
      </c>
      <c r="AS3" s="232"/>
      <c r="AT3" s="232"/>
      <c r="AU3" s="232"/>
      <c r="AV3" s="232"/>
      <c r="AW3" s="232"/>
      <c r="AX3" s="232"/>
      <c r="AY3" s="233"/>
      <c r="AZ3" s="208" t="s">
        <v>227</v>
      </c>
      <c r="BA3" s="234"/>
      <c r="BB3" s="234"/>
      <c r="BC3" s="234"/>
      <c r="BD3" s="234"/>
      <c r="BE3" s="234"/>
      <c r="BF3" s="234"/>
      <c r="BG3" s="235"/>
      <c r="BH3" s="208" t="s">
        <v>228</v>
      </c>
      <c r="BI3" s="234"/>
      <c r="BJ3" s="234"/>
      <c r="BK3" s="234"/>
      <c r="BL3" s="234"/>
      <c r="BM3" s="234"/>
      <c r="BN3" s="234"/>
      <c r="BO3" s="235"/>
      <c r="BP3" s="195" t="s">
        <v>136</v>
      </c>
      <c r="BQ3" s="203" t="s">
        <v>140</v>
      </c>
      <c r="BR3" s="203" t="s">
        <v>235</v>
      </c>
      <c r="BS3" s="203" t="s">
        <v>141</v>
      </c>
      <c r="BT3" s="203" t="s">
        <v>315</v>
      </c>
      <c r="BU3" s="203" t="s">
        <v>316</v>
      </c>
      <c r="BV3" s="244" t="s">
        <v>273</v>
      </c>
      <c r="BW3" s="203" t="s">
        <v>236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136</v>
      </c>
      <c r="AC4" s="203" t="s">
        <v>140</v>
      </c>
      <c r="AD4" s="203" t="s">
        <v>235</v>
      </c>
      <c r="AE4" s="203" t="s">
        <v>141</v>
      </c>
      <c r="AF4" s="203" t="s">
        <v>315</v>
      </c>
      <c r="AG4" s="203" t="s">
        <v>316</v>
      </c>
      <c r="AH4" s="244" t="s">
        <v>273</v>
      </c>
      <c r="AI4" s="203" t="s">
        <v>236</v>
      </c>
      <c r="AJ4" s="195" t="s">
        <v>136</v>
      </c>
      <c r="AK4" s="203" t="s">
        <v>140</v>
      </c>
      <c r="AL4" s="203" t="s">
        <v>235</v>
      </c>
      <c r="AM4" s="203" t="s">
        <v>141</v>
      </c>
      <c r="AN4" s="203" t="s">
        <v>315</v>
      </c>
      <c r="AO4" s="203" t="s">
        <v>316</v>
      </c>
      <c r="AP4" s="244" t="s">
        <v>273</v>
      </c>
      <c r="AQ4" s="203" t="s">
        <v>236</v>
      </c>
      <c r="AR4" s="195" t="s">
        <v>136</v>
      </c>
      <c r="AS4" s="203" t="s">
        <v>140</v>
      </c>
      <c r="AT4" s="203" t="s">
        <v>235</v>
      </c>
      <c r="AU4" s="203" t="s">
        <v>141</v>
      </c>
      <c r="AV4" s="203" t="s">
        <v>315</v>
      </c>
      <c r="AW4" s="203" t="s">
        <v>316</v>
      </c>
      <c r="AX4" s="244" t="s">
        <v>273</v>
      </c>
      <c r="AY4" s="203" t="s">
        <v>236</v>
      </c>
      <c r="AZ4" s="195" t="s">
        <v>136</v>
      </c>
      <c r="BA4" s="203" t="s">
        <v>140</v>
      </c>
      <c r="BB4" s="203" t="s">
        <v>235</v>
      </c>
      <c r="BC4" s="203" t="s">
        <v>141</v>
      </c>
      <c r="BD4" s="203" t="s">
        <v>315</v>
      </c>
      <c r="BE4" s="203" t="s">
        <v>316</v>
      </c>
      <c r="BF4" s="244" t="s">
        <v>273</v>
      </c>
      <c r="BG4" s="203" t="s">
        <v>236</v>
      </c>
      <c r="BH4" s="195" t="s">
        <v>136</v>
      </c>
      <c r="BI4" s="203" t="s">
        <v>140</v>
      </c>
      <c r="BJ4" s="203" t="s">
        <v>235</v>
      </c>
      <c r="BK4" s="203" t="s">
        <v>141</v>
      </c>
      <c r="BL4" s="203" t="s">
        <v>315</v>
      </c>
      <c r="BM4" s="203" t="s">
        <v>316</v>
      </c>
      <c r="BN4" s="244" t="s">
        <v>273</v>
      </c>
      <c r="BO4" s="203" t="s">
        <v>236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129</v>
      </c>
      <c r="E6" s="28" t="s">
        <v>129</v>
      </c>
      <c r="F6" s="28" t="s">
        <v>129</v>
      </c>
      <c r="G6" s="28" t="s">
        <v>129</v>
      </c>
      <c r="H6" s="28" t="s">
        <v>129</v>
      </c>
      <c r="I6" s="28" t="s">
        <v>129</v>
      </c>
      <c r="J6" s="28" t="s">
        <v>129</v>
      </c>
      <c r="K6" s="28" t="s">
        <v>129</v>
      </c>
      <c r="L6" s="21" t="s">
        <v>129</v>
      </c>
      <c r="M6" s="28" t="s">
        <v>129</v>
      </c>
      <c r="N6" s="28" t="s">
        <v>129</v>
      </c>
      <c r="O6" s="28" t="s">
        <v>129</v>
      </c>
      <c r="P6" s="28" t="s">
        <v>129</v>
      </c>
      <c r="Q6" s="28" t="s">
        <v>129</v>
      </c>
      <c r="R6" s="28" t="s">
        <v>129</v>
      </c>
      <c r="S6" s="28" t="s">
        <v>129</v>
      </c>
      <c r="T6" s="21" t="s">
        <v>129</v>
      </c>
      <c r="U6" s="28" t="s">
        <v>129</v>
      </c>
      <c r="V6" s="28" t="s">
        <v>129</v>
      </c>
      <c r="W6" s="28" t="s">
        <v>129</v>
      </c>
      <c r="X6" s="28" t="s">
        <v>129</v>
      </c>
      <c r="Y6" s="28" t="s">
        <v>129</v>
      </c>
      <c r="Z6" s="28" t="s">
        <v>129</v>
      </c>
      <c r="AA6" s="28" t="s">
        <v>129</v>
      </c>
      <c r="AB6" s="21" t="s">
        <v>129</v>
      </c>
      <c r="AC6" s="28" t="s">
        <v>129</v>
      </c>
      <c r="AD6" s="28" t="s">
        <v>129</v>
      </c>
      <c r="AE6" s="28" t="s">
        <v>129</v>
      </c>
      <c r="AF6" s="28" t="s">
        <v>129</v>
      </c>
      <c r="AG6" s="28" t="s">
        <v>129</v>
      </c>
      <c r="AH6" s="28" t="s">
        <v>129</v>
      </c>
      <c r="AI6" s="28" t="s">
        <v>129</v>
      </c>
      <c r="AJ6" s="21" t="s">
        <v>129</v>
      </c>
      <c r="AK6" s="28" t="s">
        <v>129</v>
      </c>
      <c r="AL6" s="28" t="s">
        <v>129</v>
      </c>
      <c r="AM6" s="28" t="s">
        <v>129</v>
      </c>
      <c r="AN6" s="28" t="s">
        <v>129</v>
      </c>
      <c r="AO6" s="28" t="s">
        <v>129</v>
      </c>
      <c r="AP6" s="28" t="s">
        <v>129</v>
      </c>
      <c r="AQ6" s="28" t="s">
        <v>129</v>
      </c>
      <c r="AR6" s="21" t="s">
        <v>129</v>
      </c>
      <c r="AS6" s="28" t="s">
        <v>129</v>
      </c>
      <c r="AT6" s="28" t="s">
        <v>129</v>
      </c>
      <c r="AU6" s="28" t="s">
        <v>129</v>
      </c>
      <c r="AV6" s="28" t="s">
        <v>129</v>
      </c>
      <c r="AW6" s="28" t="s">
        <v>129</v>
      </c>
      <c r="AX6" s="28" t="s">
        <v>129</v>
      </c>
      <c r="AY6" s="28" t="s">
        <v>129</v>
      </c>
      <c r="AZ6" s="21" t="s">
        <v>129</v>
      </c>
      <c r="BA6" s="28" t="s">
        <v>129</v>
      </c>
      <c r="BB6" s="28" t="s">
        <v>129</v>
      </c>
      <c r="BC6" s="28" t="s">
        <v>129</v>
      </c>
      <c r="BD6" s="28" t="s">
        <v>129</v>
      </c>
      <c r="BE6" s="28" t="s">
        <v>129</v>
      </c>
      <c r="BF6" s="28" t="s">
        <v>129</v>
      </c>
      <c r="BG6" s="28" t="s">
        <v>129</v>
      </c>
      <c r="BH6" s="21" t="s">
        <v>129</v>
      </c>
      <c r="BI6" s="28" t="s">
        <v>129</v>
      </c>
      <c r="BJ6" s="28" t="s">
        <v>129</v>
      </c>
      <c r="BK6" s="28" t="s">
        <v>129</v>
      </c>
      <c r="BL6" s="28" t="s">
        <v>129</v>
      </c>
      <c r="BM6" s="28" t="s">
        <v>129</v>
      </c>
      <c r="BN6" s="28" t="s">
        <v>129</v>
      </c>
      <c r="BO6" s="28" t="s">
        <v>129</v>
      </c>
      <c r="BP6" s="21" t="s">
        <v>129</v>
      </c>
      <c r="BQ6" s="28" t="s">
        <v>129</v>
      </c>
      <c r="BR6" s="28" t="s">
        <v>129</v>
      </c>
      <c r="BS6" s="28" t="s">
        <v>129</v>
      </c>
      <c r="BT6" s="28" t="s">
        <v>129</v>
      </c>
      <c r="BU6" s="28" t="s">
        <v>129</v>
      </c>
      <c r="BV6" s="28" t="s">
        <v>129</v>
      </c>
      <c r="BW6" s="28" t="s">
        <v>129</v>
      </c>
    </row>
    <row r="7" spans="1:75" ht="13.5">
      <c r="A7" s="182" t="s">
        <v>145</v>
      </c>
      <c r="B7" s="182" t="s">
        <v>146</v>
      </c>
      <c r="C7" s="184" t="s">
        <v>147</v>
      </c>
      <c r="D7" s="188">
        <f aca="true" t="shared" si="0" ref="D7:D53">SUM(E7:K7)</f>
        <v>34362</v>
      </c>
      <c r="E7" s="188">
        <f aca="true" t="shared" si="1" ref="E7:E33">M7+U7+BQ7</f>
        <v>21131</v>
      </c>
      <c r="F7" s="188">
        <f aca="true" t="shared" si="2" ref="F7:F33">N7+V7+BR7</f>
        <v>5515</v>
      </c>
      <c r="G7" s="188">
        <f aca="true" t="shared" si="3" ref="G7:G33">O7+W7+BS7</f>
        <v>4479</v>
      </c>
      <c r="H7" s="188">
        <f aca="true" t="shared" si="4" ref="H7:H33">P7+X7+BT7</f>
        <v>1268</v>
      </c>
      <c r="I7" s="188">
        <f aca="true" t="shared" si="5" ref="I7:I33">Q7+Y7+BU7</f>
        <v>277</v>
      </c>
      <c r="J7" s="188">
        <f aca="true" t="shared" si="6" ref="J7:J33">R7+Z7+BV7</f>
        <v>1522</v>
      </c>
      <c r="K7" s="188">
        <f aca="true" t="shared" si="7" ref="K7:K33">S7+AA7+BW7</f>
        <v>170</v>
      </c>
      <c r="L7" s="188">
        <f aca="true" t="shared" si="8" ref="L7:L33">SUM(M7:S7)</f>
        <v>5996</v>
      </c>
      <c r="M7" s="188">
        <v>3427</v>
      </c>
      <c r="N7" s="188">
        <v>1642</v>
      </c>
      <c r="O7" s="188">
        <v>450</v>
      </c>
      <c r="P7" s="188">
        <v>200</v>
      </c>
      <c r="Q7" s="188">
        <v>277</v>
      </c>
      <c r="R7" s="188">
        <v>0</v>
      </c>
      <c r="S7" s="188">
        <v>0</v>
      </c>
      <c r="T7" s="188">
        <f aca="true" t="shared" si="9" ref="T7:T33">SUM(U7:AA7)</f>
        <v>8669</v>
      </c>
      <c r="U7" s="188">
        <f aca="true" t="shared" si="10" ref="U7:U33">AC7+AK7+AS7+BA7+BI7</f>
        <v>0</v>
      </c>
      <c r="V7" s="188">
        <f aca="true" t="shared" si="11" ref="V7:V33">AD7+AL7+AT7+BB7+BJ7</f>
        <v>3669</v>
      </c>
      <c r="W7" s="188">
        <f aca="true" t="shared" si="12" ref="W7:W33">AE7+AM7+AU7+BC7+BK7</f>
        <v>3762</v>
      </c>
      <c r="X7" s="188">
        <f aca="true" t="shared" si="13" ref="X7:X33">AF7+AN7+AV7+BD7+BL7</f>
        <v>1068</v>
      </c>
      <c r="Y7" s="188">
        <f aca="true" t="shared" si="14" ref="Y7:Y33">AG7+AO7+AW7+BE7+BM7</f>
        <v>0</v>
      </c>
      <c r="Z7" s="188">
        <f aca="true" t="shared" si="15" ref="Z7:Z33">AH7+AP7+AX7+BF7+BN7</f>
        <v>0</v>
      </c>
      <c r="AA7" s="188">
        <f aca="true" t="shared" si="16" ref="AA7:AA33">AI7+AQ7+AY7+BG7+BO7</f>
        <v>170</v>
      </c>
      <c r="AB7" s="188">
        <f aca="true" t="shared" si="17" ref="AB7:AB33">SUM(AC7:AI7)</f>
        <v>532</v>
      </c>
      <c r="AC7" s="188">
        <v>0</v>
      </c>
      <c r="AD7" s="188">
        <v>532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33">SUM(AK7:AQ7)</f>
        <v>1616</v>
      </c>
      <c r="AK7" s="188">
        <v>0</v>
      </c>
      <c r="AL7" s="188">
        <v>1446</v>
      </c>
      <c r="AM7" s="188">
        <v>0</v>
      </c>
      <c r="AN7" s="188">
        <v>0</v>
      </c>
      <c r="AO7" s="188">
        <v>0</v>
      </c>
      <c r="AP7" s="188">
        <v>0</v>
      </c>
      <c r="AQ7" s="188">
        <v>170</v>
      </c>
      <c r="AR7" s="188">
        <f aca="true" t="shared" si="19" ref="AR7:AR33">SUM(AS7:AY7)</f>
        <v>6521</v>
      </c>
      <c r="AS7" s="188">
        <v>0</v>
      </c>
      <c r="AT7" s="188">
        <v>1691</v>
      </c>
      <c r="AU7" s="188">
        <v>3762</v>
      </c>
      <c r="AV7" s="188">
        <v>1068</v>
      </c>
      <c r="AW7" s="188">
        <v>0</v>
      </c>
      <c r="AX7" s="188">
        <v>0</v>
      </c>
      <c r="AY7" s="188">
        <v>0</v>
      </c>
      <c r="AZ7" s="188">
        <f aca="true" t="shared" si="20" ref="AZ7:AZ3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3">SUM(BQ7:BW7)</f>
        <v>19697</v>
      </c>
      <c r="BQ7" s="188">
        <v>17704</v>
      </c>
      <c r="BR7" s="188">
        <v>204</v>
      </c>
      <c r="BS7" s="188">
        <v>267</v>
      </c>
      <c r="BT7" s="188">
        <v>0</v>
      </c>
      <c r="BU7" s="188">
        <v>0</v>
      </c>
      <c r="BV7" s="188">
        <v>1522</v>
      </c>
      <c r="BW7" s="188">
        <v>0</v>
      </c>
    </row>
    <row r="8" spans="1:75" ht="13.5">
      <c r="A8" s="182" t="s">
        <v>145</v>
      </c>
      <c r="B8" s="182" t="s">
        <v>148</v>
      </c>
      <c r="C8" s="184" t="s">
        <v>149</v>
      </c>
      <c r="D8" s="188">
        <f t="shared" si="0"/>
        <v>11882</v>
      </c>
      <c r="E8" s="188">
        <f t="shared" si="1"/>
        <v>7739</v>
      </c>
      <c r="F8" s="188">
        <f t="shared" si="2"/>
        <v>2221</v>
      </c>
      <c r="G8" s="188">
        <f t="shared" si="3"/>
        <v>1227</v>
      </c>
      <c r="H8" s="188">
        <f t="shared" si="4"/>
        <v>260</v>
      </c>
      <c r="I8" s="188">
        <f t="shared" si="5"/>
        <v>0</v>
      </c>
      <c r="J8" s="188">
        <f t="shared" si="6"/>
        <v>395</v>
      </c>
      <c r="K8" s="188">
        <f t="shared" si="7"/>
        <v>40</v>
      </c>
      <c r="L8" s="188">
        <f t="shared" si="8"/>
        <v>1227</v>
      </c>
      <c r="M8" s="188">
        <v>0</v>
      </c>
      <c r="N8" s="188">
        <v>0</v>
      </c>
      <c r="O8" s="188">
        <v>1227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2416</v>
      </c>
      <c r="U8" s="188">
        <f t="shared" si="10"/>
        <v>0</v>
      </c>
      <c r="V8" s="188">
        <f t="shared" si="11"/>
        <v>2118</v>
      </c>
      <c r="W8" s="188">
        <f t="shared" si="12"/>
        <v>0</v>
      </c>
      <c r="X8" s="188">
        <f t="shared" si="13"/>
        <v>260</v>
      </c>
      <c r="Y8" s="188">
        <f t="shared" si="14"/>
        <v>0</v>
      </c>
      <c r="Z8" s="188">
        <f t="shared" si="15"/>
        <v>0</v>
      </c>
      <c r="AA8" s="188">
        <f t="shared" si="16"/>
        <v>38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1763</v>
      </c>
      <c r="AK8" s="188">
        <v>0</v>
      </c>
      <c r="AL8" s="188">
        <v>1763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615</v>
      </c>
      <c r="AS8" s="188">
        <v>0</v>
      </c>
      <c r="AT8" s="188">
        <v>355</v>
      </c>
      <c r="AU8" s="188">
        <v>0</v>
      </c>
      <c r="AV8" s="188">
        <v>260</v>
      </c>
      <c r="AW8" s="188">
        <v>0</v>
      </c>
      <c r="AX8" s="188">
        <v>0</v>
      </c>
      <c r="AY8" s="188">
        <v>0</v>
      </c>
      <c r="AZ8" s="188">
        <f t="shared" si="20"/>
        <v>38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38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8239</v>
      </c>
      <c r="BQ8" s="188">
        <v>7739</v>
      </c>
      <c r="BR8" s="188">
        <v>103</v>
      </c>
      <c r="BS8" s="188">
        <v>0</v>
      </c>
      <c r="BT8" s="188">
        <v>0</v>
      </c>
      <c r="BU8" s="188">
        <v>0</v>
      </c>
      <c r="BV8" s="188">
        <v>395</v>
      </c>
      <c r="BW8" s="188">
        <v>2</v>
      </c>
    </row>
    <row r="9" spans="1:75" ht="13.5">
      <c r="A9" s="182" t="s">
        <v>145</v>
      </c>
      <c r="B9" s="182" t="s">
        <v>150</v>
      </c>
      <c r="C9" s="184" t="s">
        <v>151</v>
      </c>
      <c r="D9" s="188">
        <f t="shared" si="0"/>
        <v>10460</v>
      </c>
      <c r="E9" s="188">
        <f t="shared" si="1"/>
        <v>6501</v>
      </c>
      <c r="F9" s="188">
        <f t="shared" si="2"/>
        <v>1311</v>
      </c>
      <c r="G9" s="188">
        <f t="shared" si="3"/>
        <v>1356</v>
      </c>
      <c r="H9" s="188">
        <f t="shared" si="4"/>
        <v>324</v>
      </c>
      <c r="I9" s="188">
        <f t="shared" si="5"/>
        <v>753</v>
      </c>
      <c r="J9" s="188">
        <f t="shared" si="6"/>
        <v>64</v>
      </c>
      <c r="K9" s="188">
        <f t="shared" si="7"/>
        <v>151</v>
      </c>
      <c r="L9" s="188">
        <f t="shared" si="8"/>
        <v>3162</v>
      </c>
      <c r="M9" s="188">
        <v>3129</v>
      </c>
      <c r="N9" s="188">
        <v>0</v>
      </c>
      <c r="O9" s="188">
        <v>0</v>
      </c>
      <c r="P9" s="188">
        <v>0</v>
      </c>
      <c r="Q9" s="188">
        <v>0</v>
      </c>
      <c r="R9" s="188">
        <v>33</v>
      </c>
      <c r="S9" s="188">
        <v>0</v>
      </c>
      <c r="T9" s="188">
        <f t="shared" si="9"/>
        <v>4454</v>
      </c>
      <c r="U9" s="188">
        <f t="shared" si="10"/>
        <v>624</v>
      </c>
      <c r="V9" s="188">
        <f t="shared" si="11"/>
        <v>1289</v>
      </c>
      <c r="W9" s="188">
        <f t="shared" si="12"/>
        <v>1315</v>
      </c>
      <c r="X9" s="188">
        <f t="shared" si="13"/>
        <v>324</v>
      </c>
      <c r="Y9" s="188">
        <f t="shared" si="14"/>
        <v>753</v>
      </c>
      <c r="Z9" s="188">
        <f t="shared" si="15"/>
        <v>0</v>
      </c>
      <c r="AA9" s="188">
        <f t="shared" si="16"/>
        <v>149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4454</v>
      </c>
      <c r="AS9" s="188">
        <v>624</v>
      </c>
      <c r="AT9" s="188">
        <v>1289</v>
      </c>
      <c r="AU9" s="188">
        <v>1315</v>
      </c>
      <c r="AV9" s="188">
        <v>324</v>
      </c>
      <c r="AW9" s="188">
        <v>753</v>
      </c>
      <c r="AX9" s="188">
        <v>0</v>
      </c>
      <c r="AY9" s="188">
        <v>149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2844</v>
      </c>
      <c r="BQ9" s="188">
        <v>2748</v>
      </c>
      <c r="BR9" s="188">
        <v>22</v>
      </c>
      <c r="BS9" s="188">
        <v>41</v>
      </c>
      <c r="BT9" s="188">
        <v>0</v>
      </c>
      <c r="BU9" s="188">
        <v>0</v>
      </c>
      <c r="BV9" s="188">
        <v>31</v>
      </c>
      <c r="BW9" s="188">
        <v>2</v>
      </c>
    </row>
    <row r="10" spans="1:75" ht="13.5">
      <c r="A10" s="182" t="s">
        <v>145</v>
      </c>
      <c r="B10" s="182" t="s">
        <v>152</v>
      </c>
      <c r="C10" s="184" t="s">
        <v>153</v>
      </c>
      <c r="D10" s="188">
        <f t="shared" si="0"/>
        <v>12678</v>
      </c>
      <c r="E10" s="188">
        <f t="shared" si="1"/>
        <v>5709</v>
      </c>
      <c r="F10" s="188">
        <f t="shared" si="2"/>
        <v>1837</v>
      </c>
      <c r="G10" s="188">
        <f t="shared" si="3"/>
        <v>701</v>
      </c>
      <c r="H10" s="188">
        <f t="shared" si="4"/>
        <v>163</v>
      </c>
      <c r="I10" s="188">
        <f t="shared" si="5"/>
        <v>51</v>
      </c>
      <c r="J10" s="188">
        <f t="shared" si="6"/>
        <v>148</v>
      </c>
      <c r="K10" s="188">
        <f t="shared" si="7"/>
        <v>4069</v>
      </c>
      <c r="L10" s="188">
        <f t="shared" si="8"/>
        <v>2425</v>
      </c>
      <c r="M10" s="188">
        <v>2317</v>
      </c>
      <c r="N10" s="188">
        <v>0</v>
      </c>
      <c r="O10" s="188">
        <v>0</v>
      </c>
      <c r="P10" s="188">
        <v>0</v>
      </c>
      <c r="Q10" s="188">
        <v>0</v>
      </c>
      <c r="R10" s="188">
        <v>86</v>
      </c>
      <c r="S10" s="188">
        <v>22</v>
      </c>
      <c r="T10" s="188">
        <f t="shared" si="9"/>
        <v>6743</v>
      </c>
      <c r="U10" s="188">
        <f t="shared" si="10"/>
        <v>0</v>
      </c>
      <c r="V10" s="188">
        <f t="shared" si="11"/>
        <v>1781</v>
      </c>
      <c r="W10" s="188">
        <f t="shared" si="12"/>
        <v>701</v>
      </c>
      <c r="X10" s="188">
        <f t="shared" si="13"/>
        <v>163</v>
      </c>
      <c r="Y10" s="188">
        <f t="shared" si="14"/>
        <v>51</v>
      </c>
      <c r="Z10" s="188">
        <f t="shared" si="15"/>
        <v>0</v>
      </c>
      <c r="AA10" s="188">
        <f t="shared" si="16"/>
        <v>4047</v>
      </c>
      <c r="AB10" s="188">
        <f t="shared" si="17"/>
        <v>4613</v>
      </c>
      <c r="AC10" s="188">
        <v>0</v>
      </c>
      <c r="AD10" s="188">
        <v>566</v>
      </c>
      <c r="AE10" s="188">
        <v>0</v>
      </c>
      <c r="AF10" s="188">
        <v>0</v>
      </c>
      <c r="AG10" s="188">
        <v>0</v>
      </c>
      <c r="AH10" s="188">
        <v>0</v>
      </c>
      <c r="AI10" s="188">
        <v>4047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2130</v>
      </c>
      <c r="AS10" s="188">
        <v>0</v>
      </c>
      <c r="AT10" s="188">
        <v>1215</v>
      </c>
      <c r="AU10" s="188">
        <v>701</v>
      </c>
      <c r="AV10" s="188">
        <v>163</v>
      </c>
      <c r="AW10" s="188">
        <v>51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3510</v>
      </c>
      <c r="BQ10" s="188">
        <v>3392</v>
      </c>
      <c r="BR10" s="188">
        <v>56</v>
      </c>
      <c r="BS10" s="188">
        <v>0</v>
      </c>
      <c r="BT10" s="188">
        <v>0</v>
      </c>
      <c r="BU10" s="188">
        <v>0</v>
      </c>
      <c r="BV10" s="188">
        <v>62</v>
      </c>
      <c r="BW10" s="188">
        <v>0</v>
      </c>
    </row>
    <row r="11" spans="1:75" ht="13.5">
      <c r="A11" s="182" t="s">
        <v>145</v>
      </c>
      <c r="B11" s="182" t="s">
        <v>154</v>
      </c>
      <c r="C11" s="184" t="s">
        <v>155</v>
      </c>
      <c r="D11" s="188">
        <f t="shared" si="0"/>
        <v>9942</v>
      </c>
      <c r="E11" s="188">
        <f t="shared" si="1"/>
        <v>4427</v>
      </c>
      <c r="F11" s="188">
        <f t="shared" si="2"/>
        <v>1848</v>
      </c>
      <c r="G11" s="188">
        <f t="shared" si="3"/>
        <v>728</v>
      </c>
      <c r="H11" s="188">
        <f t="shared" si="4"/>
        <v>144</v>
      </c>
      <c r="I11" s="188">
        <f t="shared" si="5"/>
        <v>201</v>
      </c>
      <c r="J11" s="188">
        <f t="shared" si="6"/>
        <v>94</v>
      </c>
      <c r="K11" s="188">
        <f t="shared" si="7"/>
        <v>2500</v>
      </c>
      <c r="L11" s="188">
        <f t="shared" si="8"/>
        <v>2213</v>
      </c>
      <c r="M11" s="188">
        <v>2120</v>
      </c>
      <c r="N11" s="188">
        <v>0</v>
      </c>
      <c r="O11" s="188">
        <v>0</v>
      </c>
      <c r="P11" s="188">
        <v>0</v>
      </c>
      <c r="Q11" s="188">
        <v>0</v>
      </c>
      <c r="R11" s="188">
        <v>93</v>
      </c>
      <c r="S11" s="188">
        <v>0</v>
      </c>
      <c r="T11" s="188">
        <f t="shared" si="9"/>
        <v>5712</v>
      </c>
      <c r="U11" s="188">
        <f t="shared" si="10"/>
        <v>291</v>
      </c>
      <c r="V11" s="188">
        <f t="shared" si="11"/>
        <v>1848</v>
      </c>
      <c r="W11" s="188">
        <f t="shared" si="12"/>
        <v>728</v>
      </c>
      <c r="X11" s="188">
        <f t="shared" si="13"/>
        <v>144</v>
      </c>
      <c r="Y11" s="188">
        <f t="shared" si="14"/>
        <v>201</v>
      </c>
      <c r="Z11" s="188">
        <f t="shared" si="15"/>
        <v>0</v>
      </c>
      <c r="AA11" s="188">
        <f t="shared" si="16"/>
        <v>2500</v>
      </c>
      <c r="AB11" s="188">
        <f t="shared" si="17"/>
        <v>2987</v>
      </c>
      <c r="AC11" s="188">
        <v>291</v>
      </c>
      <c r="AD11" s="188">
        <v>196</v>
      </c>
      <c r="AE11" s="188">
        <v>0</v>
      </c>
      <c r="AF11" s="188">
        <v>0</v>
      </c>
      <c r="AG11" s="188">
        <v>0</v>
      </c>
      <c r="AH11" s="188">
        <v>0</v>
      </c>
      <c r="AI11" s="188">
        <v>2500</v>
      </c>
      <c r="AJ11" s="188">
        <f t="shared" si="18"/>
        <v>1358</v>
      </c>
      <c r="AK11" s="188">
        <v>0</v>
      </c>
      <c r="AL11" s="188">
        <v>1358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1367</v>
      </c>
      <c r="AS11" s="188">
        <v>0</v>
      </c>
      <c r="AT11" s="188">
        <v>294</v>
      </c>
      <c r="AU11" s="188">
        <v>728</v>
      </c>
      <c r="AV11" s="188">
        <v>144</v>
      </c>
      <c r="AW11" s="188">
        <v>201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2017</v>
      </c>
      <c r="BQ11" s="188">
        <v>2016</v>
      </c>
      <c r="BR11" s="188">
        <v>0</v>
      </c>
      <c r="BS11" s="188">
        <v>0</v>
      </c>
      <c r="BT11" s="188">
        <v>0</v>
      </c>
      <c r="BU11" s="188">
        <v>0</v>
      </c>
      <c r="BV11" s="188">
        <v>1</v>
      </c>
      <c r="BW11" s="188">
        <v>0</v>
      </c>
    </row>
    <row r="12" spans="1:75" ht="13.5">
      <c r="A12" s="182" t="s">
        <v>145</v>
      </c>
      <c r="B12" s="182" t="s">
        <v>156</v>
      </c>
      <c r="C12" s="184" t="s">
        <v>157</v>
      </c>
      <c r="D12" s="188">
        <f t="shared" si="0"/>
        <v>6534</v>
      </c>
      <c r="E12" s="188">
        <f t="shared" si="1"/>
        <v>5082</v>
      </c>
      <c r="F12" s="188">
        <f t="shared" si="2"/>
        <v>263</v>
      </c>
      <c r="G12" s="188">
        <f t="shared" si="3"/>
        <v>817</v>
      </c>
      <c r="H12" s="188">
        <f t="shared" si="4"/>
        <v>174</v>
      </c>
      <c r="I12" s="188">
        <f t="shared" si="5"/>
        <v>52</v>
      </c>
      <c r="J12" s="188">
        <f t="shared" si="6"/>
        <v>129</v>
      </c>
      <c r="K12" s="188">
        <f t="shared" si="7"/>
        <v>17</v>
      </c>
      <c r="L12" s="188">
        <f t="shared" si="8"/>
        <v>507</v>
      </c>
      <c r="M12" s="188">
        <v>507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f t="shared" si="9"/>
        <v>1269</v>
      </c>
      <c r="U12" s="188">
        <f t="shared" si="10"/>
        <v>13</v>
      </c>
      <c r="V12" s="188">
        <f t="shared" si="11"/>
        <v>245</v>
      </c>
      <c r="W12" s="188">
        <f t="shared" si="12"/>
        <v>774</v>
      </c>
      <c r="X12" s="188">
        <f t="shared" si="13"/>
        <v>174</v>
      </c>
      <c r="Y12" s="188">
        <f t="shared" si="14"/>
        <v>52</v>
      </c>
      <c r="Z12" s="188">
        <f t="shared" si="15"/>
        <v>0</v>
      </c>
      <c r="AA12" s="188">
        <f t="shared" si="16"/>
        <v>11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1269</v>
      </c>
      <c r="AS12" s="188">
        <v>13</v>
      </c>
      <c r="AT12" s="188">
        <v>245</v>
      </c>
      <c r="AU12" s="188">
        <v>774</v>
      </c>
      <c r="AV12" s="188">
        <v>174</v>
      </c>
      <c r="AW12" s="188">
        <v>52</v>
      </c>
      <c r="AX12" s="188">
        <v>0</v>
      </c>
      <c r="AY12" s="188">
        <v>11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4758</v>
      </c>
      <c r="BQ12" s="188">
        <v>4562</v>
      </c>
      <c r="BR12" s="188">
        <v>18</v>
      </c>
      <c r="BS12" s="188">
        <v>43</v>
      </c>
      <c r="BT12" s="188">
        <v>0</v>
      </c>
      <c r="BU12" s="188">
        <v>0</v>
      </c>
      <c r="BV12" s="188">
        <v>129</v>
      </c>
      <c r="BW12" s="188">
        <v>6</v>
      </c>
    </row>
    <row r="13" spans="1:75" ht="13.5">
      <c r="A13" s="182" t="s">
        <v>145</v>
      </c>
      <c r="B13" s="182" t="s">
        <v>158</v>
      </c>
      <c r="C13" s="184" t="s">
        <v>159</v>
      </c>
      <c r="D13" s="188">
        <f t="shared" si="0"/>
        <v>2730</v>
      </c>
      <c r="E13" s="188">
        <f t="shared" si="1"/>
        <v>1270</v>
      </c>
      <c r="F13" s="188">
        <f t="shared" si="2"/>
        <v>496</v>
      </c>
      <c r="G13" s="188">
        <f t="shared" si="3"/>
        <v>219</v>
      </c>
      <c r="H13" s="188">
        <f t="shared" si="4"/>
        <v>34</v>
      </c>
      <c r="I13" s="188">
        <f t="shared" si="5"/>
        <v>2</v>
      </c>
      <c r="J13" s="188">
        <f t="shared" si="6"/>
        <v>61</v>
      </c>
      <c r="K13" s="188">
        <f t="shared" si="7"/>
        <v>648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2313</v>
      </c>
      <c r="U13" s="188">
        <f t="shared" si="10"/>
        <v>883</v>
      </c>
      <c r="V13" s="188">
        <f t="shared" si="11"/>
        <v>487</v>
      </c>
      <c r="W13" s="188">
        <f t="shared" si="12"/>
        <v>210</v>
      </c>
      <c r="X13" s="188">
        <f t="shared" si="13"/>
        <v>34</v>
      </c>
      <c r="Y13" s="188">
        <f t="shared" si="14"/>
        <v>2</v>
      </c>
      <c r="Z13" s="188">
        <f t="shared" si="15"/>
        <v>49</v>
      </c>
      <c r="AA13" s="188">
        <f t="shared" si="16"/>
        <v>648</v>
      </c>
      <c r="AB13" s="188">
        <f t="shared" si="17"/>
        <v>774</v>
      </c>
      <c r="AC13" s="188">
        <v>75</v>
      </c>
      <c r="AD13" s="188">
        <v>51</v>
      </c>
      <c r="AE13" s="188">
        <v>0</v>
      </c>
      <c r="AF13" s="188">
        <v>0</v>
      </c>
      <c r="AG13" s="188">
        <v>0</v>
      </c>
      <c r="AH13" s="188">
        <v>0</v>
      </c>
      <c r="AI13" s="188">
        <v>648</v>
      </c>
      <c r="AJ13" s="188">
        <f t="shared" si="18"/>
        <v>350</v>
      </c>
      <c r="AK13" s="188">
        <v>0</v>
      </c>
      <c r="AL13" s="188">
        <v>350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1189</v>
      </c>
      <c r="AS13" s="188">
        <v>808</v>
      </c>
      <c r="AT13" s="188">
        <v>86</v>
      </c>
      <c r="AU13" s="188">
        <v>210</v>
      </c>
      <c r="AV13" s="188">
        <v>34</v>
      </c>
      <c r="AW13" s="188">
        <v>2</v>
      </c>
      <c r="AX13" s="188">
        <v>49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417</v>
      </c>
      <c r="BQ13" s="188">
        <v>387</v>
      </c>
      <c r="BR13" s="188">
        <v>9</v>
      </c>
      <c r="BS13" s="188">
        <v>9</v>
      </c>
      <c r="BT13" s="188">
        <v>0</v>
      </c>
      <c r="BU13" s="188">
        <v>0</v>
      </c>
      <c r="BV13" s="188">
        <v>12</v>
      </c>
      <c r="BW13" s="188">
        <v>0</v>
      </c>
    </row>
    <row r="14" spans="1:75" ht="13.5">
      <c r="A14" s="182" t="s">
        <v>145</v>
      </c>
      <c r="B14" s="182" t="s">
        <v>160</v>
      </c>
      <c r="C14" s="184" t="s">
        <v>161</v>
      </c>
      <c r="D14" s="188">
        <f t="shared" si="0"/>
        <v>3407</v>
      </c>
      <c r="E14" s="188">
        <f t="shared" si="1"/>
        <v>1880</v>
      </c>
      <c r="F14" s="188">
        <f t="shared" si="2"/>
        <v>315</v>
      </c>
      <c r="G14" s="188">
        <f t="shared" si="3"/>
        <v>383</v>
      </c>
      <c r="H14" s="188">
        <f t="shared" si="4"/>
        <v>72</v>
      </c>
      <c r="I14" s="188">
        <f t="shared" si="5"/>
        <v>9</v>
      </c>
      <c r="J14" s="188">
        <f t="shared" si="6"/>
        <v>113</v>
      </c>
      <c r="K14" s="188">
        <f t="shared" si="7"/>
        <v>635</v>
      </c>
      <c r="L14" s="188">
        <f t="shared" si="8"/>
        <v>518</v>
      </c>
      <c r="M14" s="188">
        <v>291</v>
      </c>
      <c r="N14" s="188">
        <v>227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1167</v>
      </c>
      <c r="U14" s="188">
        <f t="shared" si="10"/>
        <v>2</v>
      </c>
      <c r="V14" s="188">
        <f t="shared" si="11"/>
        <v>79</v>
      </c>
      <c r="W14" s="188">
        <f t="shared" si="12"/>
        <v>370</v>
      </c>
      <c r="X14" s="188">
        <f t="shared" si="13"/>
        <v>72</v>
      </c>
      <c r="Y14" s="188">
        <f t="shared" si="14"/>
        <v>9</v>
      </c>
      <c r="Z14" s="188">
        <f t="shared" si="15"/>
        <v>0</v>
      </c>
      <c r="AA14" s="188">
        <f t="shared" si="16"/>
        <v>635</v>
      </c>
      <c r="AB14" s="188">
        <f t="shared" si="17"/>
        <v>635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635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532</v>
      </c>
      <c r="AS14" s="188">
        <v>2</v>
      </c>
      <c r="AT14" s="188">
        <v>79</v>
      </c>
      <c r="AU14" s="188">
        <v>370</v>
      </c>
      <c r="AV14" s="188">
        <v>72</v>
      </c>
      <c r="AW14" s="188">
        <v>9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1722</v>
      </c>
      <c r="BQ14" s="188">
        <v>1587</v>
      </c>
      <c r="BR14" s="188">
        <v>9</v>
      </c>
      <c r="BS14" s="188">
        <v>13</v>
      </c>
      <c r="BT14" s="188">
        <v>0</v>
      </c>
      <c r="BU14" s="188">
        <v>0</v>
      </c>
      <c r="BV14" s="188">
        <v>113</v>
      </c>
      <c r="BW14" s="188">
        <v>0</v>
      </c>
    </row>
    <row r="15" spans="1:75" ht="13.5">
      <c r="A15" s="182" t="s">
        <v>145</v>
      </c>
      <c r="B15" s="182" t="s">
        <v>162</v>
      </c>
      <c r="C15" s="184" t="s">
        <v>163</v>
      </c>
      <c r="D15" s="188">
        <f t="shared" si="0"/>
        <v>6352</v>
      </c>
      <c r="E15" s="188">
        <f t="shared" si="1"/>
        <v>4152</v>
      </c>
      <c r="F15" s="188">
        <f t="shared" si="2"/>
        <v>397</v>
      </c>
      <c r="G15" s="188">
        <f t="shared" si="3"/>
        <v>559</v>
      </c>
      <c r="H15" s="188">
        <f t="shared" si="4"/>
        <v>110</v>
      </c>
      <c r="I15" s="188">
        <f t="shared" si="5"/>
        <v>414</v>
      </c>
      <c r="J15" s="188">
        <f t="shared" si="6"/>
        <v>93</v>
      </c>
      <c r="K15" s="188">
        <f t="shared" si="7"/>
        <v>627</v>
      </c>
      <c r="L15" s="188">
        <f t="shared" si="8"/>
        <v>5038</v>
      </c>
      <c r="M15" s="188">
        <v>2949</v>
      </c>
      <c r="N15" s="188">
        <v>379</v>
      </c>
      <c r="O15" s="188">
        <v>559</v>
      </c>
      <c r="P15" s="188">
        <v>110</v>
      </c>
      <c r="Q15" s="188">
        <v>414</v>
      </c>
      <c r="R15" s="188">
        <v>0</v>
      </c>
      <c r="S15" s="188">
        <v>627</v>
      </c>
      <c r="T15" s="188">
        <f t="shared" si="9"/>
        <v>0</v>
      </c>
      <c r="U15" s="188">
        <f t="shared" si="10"/>
        <v>0</v>
      </c>
      <c r="V15" s="188">
        <f t="shared" si="11"/>
        <v>0</v>
      </c>
      <c r="W15" s="188">
        <f t="shared" si="12"/>
        <v>0</v>
      </c>
      <c r="X15" s="188">
        <f t="shared" si="13"/>
        <v>0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1314</v>
      </c>
      <c r="BQ15" s="188">
        <v>1203</v>
      </c>
      <c r="BR15" s="188">
        <v>18</v>
      </c>
      <c r="BS15" s="188">
        <v>0</v>
      </c>
      <c r="BT15" s="188">
        <v>0</v>
      </c>
      <c r="BU15" s="188">
        <v>0</v>
      </c>
      <c r="BV15" s="188">
        <v>93</v>
      </c>
      <c r="BW15" s="188">
        <v>0</v>
      </c>
    </row>
    <row r="16" spans="1:75" ht="13.5">
      <c r="A16" s="182" t="s">
        <v>145</v>
      </c>
      <c r="B16" s="182" t="s">
        <v>164</v>
      </c>
      <c r="C16" s="184" t="s">
        <v>165</v>
      </c>
      <c r="D16" s="188">
        <f t="shared" si="0"/>
        <v>5462</v>
      </c>
      <c r="E16" s="188">
        <f t="shared" si="1"/>
        <v>2811</v>
      </c>
      <c r="F16" s="188">
        <f t="shared" si="2"/>
        <v>638</v>
      </c>
      <c r="G16" s="188">
        <f t="shared" si="3"/>
        <v>555</v>
      </c>
      <c r="H16" s="188">
        <f t="shared" si="4"/>
        <v>114</v>
      </c>
      <c r="I16" s="188">
        <f t="shared" si="5"/>
        <v>0</v>
      </c>
      <c r="J16" s="188">
        <f t="shared" si="6"/>
        <v>139</v>
      </c>
      <c r="K16" s="188">
        <f t="shared" si="7"/>
        <v>1205</v>
      </c>
      <c r="L16" s="188">
        <f t="shared" si="8"/>
        <v>127</v>
      </c>
      <c r="M16" s="188">
        <v>79</v>
      </c>
      <c r="N16" s="188">
        <v>0</v>
      </c>
      <c r="O16" s="188">
        <v>0</v>
      </c>
      <c r="P16" s="188">
        <v>0</v>
      </c>
      <c r="Q16" s="188">
        <v>0</v>
      </c>
      <c r="R16" s="188">
        <v>14</v>
      </c>
      <c r="S16" s="188">
        <v>34</v>
      </c>
      <c r="T16" s="188">
        <f t="shared" si="9"/>
        <v>2435</v>
      </c>
      <c r="U16" s="188">
        <f t="shared" si="10"/>
        <v>2</v>
      </c>
      <c r="V16" s="188">
        <f t="shared" si="11"/>
        <v>624</v>
      </c>
      <c r="W16" s="188">
        <f t="shared" si="12"/>
        <v>524</v>
      </c>
      <c r="X16" s="188">
        <f t="shared" si="13"/>
        <v>114</v>
      </c>
      <c r="Y16" s="188">
        <f t="shared" si="14"/>
        <v>0</v>
      </c>
      <c r="Z16" s="188">
        <f t="shared" si="15"/>
        <v>0</v>
      </c>
      <c r="AA16" s="188">
        <f t="shared" si="16"/>
        <v>1171</v>
      </c>
      <c r="AB16" s="188">
        <f t="shared" si="17"/>
        <v>9</v>
      </c>
      <c r="AC16" s="188">
        <v>0</v>
      </c>
      <c r="AD16" s="188">
        <v>9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1255</v>
      </c>
      <c r="AS16" s="188">
        <v>2</v>
      </c>
      <c r="AT16" s="188">
        <v>615</v>
      </c>
      <c r="AU16" s="188">
        <v>524</v>
      </c>
      <c r="AV16" s="188">
        <v>114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1171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1171</v>
      </c>
      <c r="BP16" s="188">
        <f t="shared" si="22"/>
        <v>2900</v>
      </c>
      <c r="BQ16" s="188">
        <v>2730</v>
      </c>
      <c r="BR16" s="188">
        <v>14</v>
      </c>
      <c r="BS16" s="188">
        <v>31</v>
      </c>
      <c r="BT16" s="188">
        <v>0</v>
      </c>
      <c r="BU16" s="188">
        <v>0</v>
      </c>
      <c r="BV16" s="188">
        <v>125</v>
      </c>
      <c r="BW16" s="188">
        <v>0</v>
      </c>
    </row>
    <row r="17" spans="1:75" ht="13.5">
      <c r="A17" s="182" t="s">
        <v>145</v>
      </c>
      <c r="B17" s="182" t="s">
        <v>166</v>
      </c>
      <c r="C17" s="184" t="s">
        <v>167</v>
      </c>
      <c r="D17" s="188">
        <f t="shared" si="0"/>
        <v>3592</v>
      </c>
      <c r="E17" s="188">
        <f t="shared" si="1"/>
        <v>2049</v>
      </c>
      <c r="F17" s="188">
        <f t="shared" si="2"/>
        <v>544</v>
      </c>
      <c r="G17" s="188">
        <f t="shared" si="3"/>
        <v>334</v>
      </c>
      <c r="H17" s="188">
        <f t="shared" si="4"/>
        <v>77</v>
      </c>
      <c r="I17" s="188">
        <f t="shared" si="5"/>
        <v>17</v>
      </c>
      <c r="J17" s="188">
        <f t="shared" si="6"/>
        <v>41</v>
      </c>
      <c r="K17" s="188">
        <f t="shared" si="7"/>
        <v>530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1468</v>
      </c>
      <c r="U17" s="188">
        <f t="shared" si="10"/>
        <v>0</v>
      </c>
      <c r="V17" s="188">
        <f t="shared" si="11"/>
        <v>518</v>
      </c>
      <c r="W17" s="188">
        <f t="shared" si="12"/>
        <v>326</v>
      </c>
      <c r="X17" s="188">
        <f t="shared" si="13"/>
        <v>77</v>
      </c>
      <c r="Y17" s="188">
        <f t="shared" si="14"/>
        <v>17</v>
      </c>
      <c r="Z17" s="188">
        <f t="shared" si="15"/>
        <v>0</v>
      </c>
      <c r="AA17" s="188">
        <f t="shared" si="16"/>
        <v>530</v>
      </c>
      <c r="AB17" s="188">
        <f t="shared" si="17"/>
        <v>660</v>
      </c>
      <c r="AC17" s="188">
        <v>0</v>
      </c>
      <c r="AD17" s="188">
        <v>139</v>
      </c>
      <c r="AE17" s="188">
        <v>0</v>
      </c>
      <c r="AF17" s="188">
        <v>0</v>
      </c>
      <c r="AG17" s="188">
        <v>0</v>
      </c>
      <c r="AH17" s="188">
        <v>0</v>
      </c>
      <c r="AI17" s="188">
        <v>521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808</v>
      </c>
      <c r="AS17" s="188">
        <v>0</v>
      </c>
      <c r="AT17" s="188">
        <v>379</v>
      </c>
      <c r="AU17" s="188">
        <v>326</v>
      </c>
      <c r="AV17" s="188">
        <v>77</v>
      </c>
      <c r="AW17" s="188">
        <v>17</v>
      </c>
      <c r="AX17" s="188">
        <v>0</v>
      </c>
      <c r="AY17" s="188">
        <v>9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2124</v>
      </c>
      <c r="BQ17" s="188">
        <v>2049</v>
      </c>
      <c r="BR17" s="188">
        <v>26</v>
      </c>
      <c r="BS17" s="188">
        <v>8</v>
      </c>
      <c r="BT17" s="188">
        <v>0</v>
      </c>
      <c r="BU17" s="188">
        <v>0</v>
      </c>
      <c r="BV17" s="188">
        <v>41</v>
      </c>
      <c r="BW17" s="188">
        <v>0</v>
      </c>
    </row>
    <row r="18" spans="1:75" ht="13.5">
      <c r="A18" s="182" t="s">
        <v>145</v>
      </c>
      <c r="B18" s="182" t="s">
        <v>168</v>
      </c>
      <c r="C18" s="184" t="s">
        <v>169</v>
      </c>
      <c r="D18" s="188">
        <f t="shared" si="0"/>
        <v>4061</v>
      </c>
      <c r="E18" s="188">
        <f t="shared" si="1"/>
        <v>3040</v>
      </c>
      <c r="F18" s="188">
        <f t="shared" si="2"/>
        <v>246</v>
      </c>
      <c r="G18" s="188">
        <f t="shared" si="3"/>
        <v>515</v>
      </c>
      <c r="H18" s="188">
        <f t="shared" si="4"/>
        <v>110</v>
      </c>
      <c r="I18" s="188">
        <f t="shared" si="5"/>
        <v>0</v>
      </c>
      <c r="J18" s="188">
        <f t="shared" si="6"/>
        <v>150</v>
      </c>
      <c r="K18" s="188">
        <f t="shared" si="7"/>
        <v>0</v>
      </c>
      <c r="L18" s="188">
        <f t="shared" si="8"/>
        <v>1981</v>
      </c>
      <c r="M18" s="188">
        <v>1438</v>
      </c>
      <c r="N18" s="188">
        <v>0</v>
      </c>
      <c r="O18" s="188">
        <v>502</v>
      </c>
      <c r="P18" s="188">
        <v>0</v>
      </c>
      <c r="Q18" s="188">
        <v>0</v>
      </c>
      <c r="R18" s="188">
        <v>41</v>
      </c>
      <c r="S18" s="188">
        <v>0</v>
      </c>
      <c r="T18" s="188">
        <f t="shared" si="9"/>
        <v>347</v>
      </c>
      <c r="U18" s="188">
        <f t="shared" si="10"/>
        <v>0</v>
      </c>
      <c r="V18" s="188">
        <f t="shared" si="11"/>
        <v>237</v>
      </c>
      <c r="W18" s="188">
        <f t="shared" si="12"/>
        <v>0</v>
      </c>
      <c r="X18" s="188">
        <f t="shared" si="13"/>
        <v>110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347</v>
      </c>
      <c r="AS18" s="188">
        <v>0</v>
      </c>
      <c r="AT18" s="188">
        <v>237</v>
      </c>
      <c r="AU18" s="188">
        <v>0</v>
      </c>
      <c r="AV18" s="188">
        <v>110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1733</v>
      </c>
      <c r="BQ18" s="188">
        <v>1602</v>
      </c>
      <c r="BR18" s="188">
        <v>9</v>
      </c>
      <c r="BS18" s="188">
        <v>13</v>
      </c>
      <c r="BT18" s="188">
        <v>0</v>
      </c>
      <c r="BU18" s="188">
        <v>0</v>
      </c>
      <c r="BV18" s="188">
        <v>109</v>
      </c>
      <c r="BW18" s="188">
        <v>0</v>
      </c>
    </row>
    <row r="19" spans="1:75" ht="13.5">
      <c r="A19" s="182" t="s">
        <v>145</v>
      </c>
      <c r="B19" s="182" t="s">
        <v>170</v>
      </c>
      <c r="C19" s="184" t="s">
        <v>171</v>
      </c>
      <c r="D19" s="188">
        <f t="shared" si="0"/>
        <v>13932</v>
      </c>
      <c r="E19" s="188">
        <f t="shared" si="1"/>
        <v>7283</v>
      </c>
      <c r="F19" s="188">
        <f t="shared" si="2"/>
        <v>1543</v>
      </c>
      <c r="G19" s="188">
        <f t="shared" si="3"/>
        <v>1214</v>
      </c>
      <c r="H19" s="188">
        <f t="shared" si="4"/>
        <v>249</v>
      </c>
      <c r="I19" s="188">
        <f t="shared" si="5"/>
        <v>36</v>
      </c>
      <c r="J19" s="188">
        <f t="shared" si="6"/>
        <v>44</v>
      </c>
      <c r="K19" s="188">
        <f t="shared" si="7"/>
        <v>3563</v>
      </c>
      <c r="L19" s="188">
        <f t="shared" si="8"/>
        <v>81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81</v>
      </c>
      <c r="T19" s="188">
        <f t="shared" si="9"/>
        <v>6950</v>
      </c>
      <c r="U19" s="188">
        <f t="shared" si="10"/>
        <v>507</v>
      </c>
      <c r="V19" s="188">
        <f t="shared" si="11"/>
        <v>1483</v>
      </c>
      <c r="W19" s="188">
        <f t="shared" si="12"/>
        <v>1212</v>
      </c>
      <c r="X19" s="188">
        <f t="shared" si="13"/>
        <v>249</v>
      </c>
      <c r="Y19" s="188">
        <f t="shared" si="14"/>
        <v>36</v>
      </c>
      <c r="Z19" s="188">
        <f t="shared" si="15"/>
        <v>44</v>
      </c>
      <c r="AA19" s="188">
        <f t="shared" si="16"/>
        <v>3419</v>
      </c>
      <c r="AB19" s="188">
        <f t="shared" si="17"/>
        <v>3417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3417</v>
      </c>
      <c r="AJ19" s="188">
        <f t="shared" si="18"/>
        <v>840</v>
      </c>
      <c r="AK19" s="188">
        <v>0</v>
      </c>
      <c r="AL19" s="188">
        <v>840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2693</v>
      </c>
      <c r="AS19" s="188">
        <v>507</v>
      </c>
      <c r="AT19" s="188">
        <v>643</v>
      </c>
      <c r="AU19" s="188">
        <v>1212</v>
      </c>
      <c r="AV19" s="188">
        <v>249</v>
      </c>
      <c r="AW19" s="188">
        <v>36</v>
      </c>
      <c r="AX19" s="188">
        <v>44</v>
      </c>
      <c r="AY19" s="188">
        <v>2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6901</v>
      </c>
      <c r="BQ19" s="188">
        <v>6776</v>
      </c>
      <c r="BR19" s="188">
        <v>60</v>
      </c>
      <c r="BS19" s="188">
        <v>2</v>
      </c>
      <c r="BT19" s="188">
        <v>0</v>
      </c>
      <c r="BU19" s="188">
        <v>0</v>
      </c>
      <c r="BV19" s="188">
        <v>0</v>
      </c>
      <c r="BW19" s="188">
        <v>63</v>
      </c>
    </row>
    <row r="20" spans="1:75" ht="13.5">
      <c r="A20" s="182" t="s">
        <v>145</v>
      </c>
      <c r="B20" s="182" t="s">
        <v>172</v>
      </c>
      <c r="C20" s="184" t="s">
        <v>173</v>
      </c>
      <c r="D20" s="188">
        <f t="shared" si="0"/>
        <v>8492</v>
      </c>
      <c r="E20" s="188">
        <f t="shared" si="1"/>
        <v>5051</v>
      </c>
      <c r="F20" s="188">
        <f t="shared" si="2"/>
        <v>955</v>
      </c>
      <c r="G20" s="188">
        <f t="shared" si="3"/>
        <v>479</v>
      </c>
      <c r="H20" s="188">
        <f t="shared" si="4"/>
        <v>87</v>
      </c>
      <c r="I20" s="188">
        <f t="shared" si="5"/>
        <v>31</v>
      </c>
      <c r="J20" s="188">
        <f t="shared" si="6"/>
        <v>97</v>
      </c>
      <c r="K20" s="188">
        <f t="shared" si="7"/>
        <v>1792</v>
      </c>
      <c r="L20" s="188">
        <f t="shared" si="8"/>
        <v>123</v>
      </c>
      <c r="M20" s="188">
        <v>84</v>
      </c>
      <c r="N20" s="188">
        <v>0</v>
      </c>
      <c r="O20" s="188">
        <v>39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3272</v>
      </c>
      <c r="U20" s="188">
        <f t="shared" si="10"/>
        <v>0</v>
      </c>
      <c r="V20" s="188">
        <f t="shared" si="11"/>
        <v>924</v>
      </c>
      <c r="W20" s="188">
        <f t="shared" si="12"/>
        <v>438</v>
      </c>
      <c r="X20" s="188">
        <f t="shared" si="13"/>
        <v>87</v>
      </c>
      <c r="Y20" s="188">
        <f t="shared" si="14"/>
        <v>31</v>
      </c>
      <c r="Z20" s="188">
        <f t="shared" si="15"/>
        <v>0</v>
      </c>
      <c r="AA20" s="188">
        <f t="shared" si="16"/>
        <v>1792</v>
      </c>
      <c r="AB20" s="188">
        <f t="shared" si="17"/>
        <v>2026</v>
      </c>
      <c r="AC20" s="188">
        <v>0</v>
      </c>
      <c r="AD20" s="188">
        <v>247</v>
      </c>
      <c r="AE20" s="188">
        <v>0</v>
      </c>
      <c r="AF20" s="188">
        <v>0</v>
      </c>
      <c r="AG20" s="188">
        <v>0</v>
      </c>
      <c r="AH20" s="188">
        <v>0</v>
      </c>
      <c r="AI20" s="188">
        <v>1779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1246</v>
      </c>
      <c r="AS20" s="188">
        <v>0</v>
      </c>
      <c r="AT20" s="188">
        <v>677</v>
      </c>
      <c r="AU20" s="188">
        <v>438</v>
      </c>
      <c r="AV20" s="188">
        <v>87</v>
      </c>
      <c r="AW20" s="188">
        <v>31</v>
      </c>
      <c r="AX20" s="188">
        <v>0</v>
      </c>
      <c r="AY20" s="188">
        <v>13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5097</v>
      </c>
      <c r="BQ20" s="188">
        <v>4967</v>
      </c>
      <c r="BR20" s="188">
        <v>31</v>
      </c>
      <c r="BS20" s="188">
        <v>2</v>
      </c>
      <c r="BT20" s="188">
        <v>0</v>
      </c>
      <c r="BU20" s="188">
        <v>0</v>
      </c>
      <c r="BV20" s="188">
        <v>97</v>
      </c>
      <c r="BW20" s="188">
        <v>0</v>
      </c>
    </row>
    <row r="21" spans="1:75" ht="13.5">
      <c r="A21" s="182" t="s">
        <v>145</v>
      </c>
      <c r="B21" s="182" t="s">
        <v>20</v>
      </c>
      <c r="C21" s="184" t="s">
        <v>21</v>
      </c>
      <c r="D21" s="188">
        <f t="shared" si="0"/>
        <v>1944</v>
      </c>
      <c r="E21" s="188">
        <f t="shared" si="1"/>
        <v>1253</v>
      </c>
      <c r="F21" s="188">
        <f t="shared" si="2"/>
        <v>265</v>
      </c>
      <c r="G21" s="188">
        <f t="shared" si="3"/>
        <v>273</v>
      </c>
      <c r="H21" s="188">
        <f t="shared" si="4"/>
        <v>57</v>
      </c>
      <c r="I21" s="188">
        <f t="shared" si="5"/>
        <v>5</v>
      </c>
      <c r="J21" s="188">
        <f t="shared" si="6"/>
        <v>91</v>
      </c>
      <c r="K21" s="188">
        <f t="shared" si="7"/>
        <v>0</v>
      </c>
      <c r="L21" s="188">
        <f t="shared" si="8"/>
        <v>400</v>
      </c>
      <c r="M21" s="188">
        <v>0</v>
      </c>
      <c r="N21" s="188">
        <v>85</v>
      </c>
      <c r="O21" s="188">
        <v>253</v>
      </c>
      <c r="P21" s="188">
        <v>57</v>
      </c>
      <c r="Q21" s="188">
        <v>5</v>
      </c>
      <c r="R21" s="188">
        <v>0</v>
      </c>
      <c r="S21" s="188">
        <v>0</v>
      </c>
      <c r="T21" s="188">
        <f t="shared" si="9"/>
        <v>176</v>
      </c>
      <c r="U21" s="188">
        <f t="shared" si="10"/>
        <v>0</v>
      </c>
      <c r="V21" s="188">
        <f t="shared" si="11"/>
        <v>176</v>
      </c>
      <c r="W21" s="188">
        <f t="shared" si="12"/>
        <v>0</v>
      </c>
      <c r="X21" s="188">
        <f t="shared" si="13"/>
        <v>0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176</v>
      </c>
      <c r="AK21" s="188">
        <v>0</v>
      </c>
      <c r="AL21" s="188">
        <v>176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0</v>
      </c>
      <c r="AS21" s="188">
        <v>0</v>
      </c>
      <c r="AT21" s="188">
        <v>0</v>
      </c>
      <c r="AU21" s="188">
        <v>0</v>
      </c>
      <c r="AV21" s="188">
        <v>0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1368</v>
      </c>
      <c r="BQ21" s="188">
        <v>1253</v>
      </c>
      <c r="BR21" s="188">
        <v>4</v>
      </c>
      <c r="BS21" s="188">
        <v>20</v>
      </c>
      <c r="BT21" s="188">
        <v>0</v>
      </c>
      <c r="BU21" s="188">
        <v>0</v>
      </c>
      <c r="BV21" s="188">
        <v>91</v>
      </c>
      <c r="BW21" s="188">
        <v>0</v>
      </c>
    </row>
    <row r="22" spans="1:75" ht="13.5">
      <c r="A22" s="182" t="s">
        <v>145</v>
      </c>
      <c r="B22" s="182" t="s">
        <v>22</v>
      </c>
      <c r="C22" s="184" t="s">
        <v>23</v>
      </c>
      <c r="D22" s="188">
        <f t="shared" si="0"/>
        <v>3571</v>
      </c>
      <c r="E22" s="188">
        <f t="shared" si="1"/>
        <v>1616</v>
      </c>
      <c r="F22" s="188">
        <f t="shared" si="2"/>
        <v>1266</v>
      </c>
      <c r="G22" s="188">
        <f t="shared" si="3"/>
        <v>240</v>
      </c>
      <c r="H22" s="188">
        <f t="shared" si="4"/>
        <v>147</v>
      </c>
      <c r="I22" s="188">
        <f t="shared" si="5"/>
        <v>128</v>
      </c>
      <c r="J22" s="188">
        <f t="shared" si="6"/>
        <v>56</v>
      </c>
      <c r="K22" s="188">
        <f t="shared" si="7"/>
        <v>118</v>
      </c>
      <c r="L22" s="188">
        <f t="shared" si="8"/>
        <v>1461</v>
      </c>
      <c r="M22" s="188">
        <v>0</v>
      </c>
      <c r="N22" s="188">
        <v>891</v>
      </c>
      <c r="O22" s="188">
        <v>236</v>
      </c>
      <c r="P22" s="188">
        <v>147</v>
      </c>
      <c r="Q22" s="188">
        <v>128</v>
      </c>
      <c r="R22" s="188">
        <v>0</v>
      </c>
      <c r="S22" s="188">
        <v>59</v>
      </c>
      <c r="T22" s="188">
        <f t="shared" si="9"/>
        <v>434</v>
      </c>
      <c r="U22" s="188">
        <f t="shared" si="10"/>
        <v>0</v>
      </c>
      <c r="V22" s="188">
        <f t="shared" si="11"/>
        <v>375</v>
      </c>
      <c r="W22" s="188">
        <f t="shared" si="12"/>
        <v>0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59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434</v>
      </c>
      <c r="AK22" s="188">
        <v>0</v>
      </c>
      <c r="AL22" s="188">
        <v>375</v>
      </c>
      <c r="AM22" s="188">
        <v>0</v>
      </c>
      <c r="AN22" s="188">
        <v>0</v>
      </c>
      <c r="AO22" s="188">
        <v>0</v>
      </c>
      <c r="AP22" s="188">
        <v>0</v>
      </c>
      <c r="AQ22" s="188">
        <v>59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1676</v>
      </c>
      <c r="BQ22" s="188">
        <v>1616</v>
      </c>
      <c r="BR22" s="188">
        <v>0</v>
      </c>
      <c r="BS22" s="188">
        <v>4</v>
      </c>
      <c r="BT22" s="188">
        <v>0</v>
      </c>
      <c r="BU22" s="188">
        <v>0</v>
      </c>
      <c r="BV22" s="188">
        <v>56</v>
      </c>
      <c r="BW22" s="188">
        <v>0</v>
      </c>
    </row>
    <row r="23" spans="1:75" ht="13.5">
      <c r="A23" s="182" t="s">
        <v>145</v>
      </c>
      <c r="B23" s="182" t="s">
        <v>24</v>
      </c>
      <c r="C23" s="184" t="s">
        <v>25</v>
      </c>
      <c r="D23" s="188">
        <f t="shared" si="0"/>
        <v>2612</v>
      </c>
      <c r="E23" s="188">
        <f t="shared" si="1"/>
        <v>1674</v>
      </c>
      <c r="F23" s="188">
        <f t="shared" si="2"/>
        <v>353</v>
      </c>
      <c r="G23" s="188">
        <f t="shared" si="3"/>
        <v>352</v>
      </c>
      <c r="H23" s="188">
        <f t="shared" si="4"/>
        <v>52</v>
      </c>
      <c r="I23" s="188">
        <f t="shared" si="5"/>
        <v>138</v>
      </c>
      <c r="J23" s="188">
        <f t="shared" si="6"/>
        <v>21</v>
      </c>
      <c r="K23" s="188">
        <f t="shared" si="7"/>
        <v>22</v>
      </c>
      <c r="L23" s="188">
        <f t="shared" si="8"/>
        <v>408</v>
      </c>
      <c r="M23" s="188">
        <v>384</v>
      </c>
      <c r="N23" s="188">
        <v>0</v>
      </c>
      <c r="O23" s="188">
        <v>0</v>
      </c>
      <c r="P23" s="188">
        <v>0</v>
      </c>
      <c r="Q23" s="188">
        <v>0</v>
      </c>
      <c r="R23" s="188">
        <v>2</v>
      </c>
      <c r="S23" s="188">
        <v>22</v>
      </c>
      <c r="T23" s="188">
        <f t="shared" si="9"/>
        <v>890</v>
      </c>
      <c r="U23" s="188">
        <f t="shared" si="10"/>
        <v>0</v>
      </c>
      <c r="V23" s="188">
        <f t="shared" si="11"/>
        <v>348</v>
      </c>
      <c r="W23" s="188">
        <f t="shared" si="12"/>
        <v>352</v>
      </c>
      <c r="X23" s="188">
        <f t="shared" si="13"/>
        <v>52</v>
      </c>
      <c r="Y23" s="188">
        <f t="shared" si="14"/>
        <v>138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890</v>
      </c>
      <c r="AS23" s="188">
        <v>0</v>
      </c>
      <c r="AT23" s="188">
        <v>348</v>
      </c>
      <c r="AU23" s="188">
        <v>352</v>
      </c>
      <c r="AV23" s="188">
        <v>52</v>
      </c>
      <c r="AW23" s="188">
        <v>138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1314</v>
      </c>
      <c r="BQ23" s="188">
        <v>1290</v>
      </c>
      <c r="BR23" s="188">
        <v>5</v>
      </c>
      <c r="BS23" s="188">
        <v>0</v>
      </c>
      <c r="BT23" s="188">
        <v>0</v>
      </c>
      <c r="BU23" s="188">
        <v>0</v>
      </c>
      <c r="BV23" s="188">
        <v>19</v>
      </c>
      <c r="BW23" s="188">
        <v>0</v>
      </c>
    </row>
    <row r="24" spans="1:75" ht="13.5">
      <c r="A24" s="182" t="s">
        <v>145</v>
      </c>
      <c r="B24" s="182" t="s">
        <v>26</v>
      </c>
      <c r="C24" s="184" t="s">
        <v>27</v>
      </c>
      <c r="D24" s="188">
        <f t="shared" si="0"/>
        <v>2159</v>
      </c>
      <c r="E24" s="188">
        <f t="shared" si="1"/>
        <v>1525</v>
      </c>
      <c r="F24" s="188">
        <f t="shared" si="2"/>
        <v>169</v>
      </c>
      <c r="G24" s="188">
        <f t="shared" si="3"/>
        <v>254</v>
      </c>
      <c r="H24" s="188">
        <f t="shared" si="4"/>
        <v>71</v>
      </c>
      <c r="I24" s="188">
        <f t="shared" si="5"/>
        <v>140</v>
      </c>
      <c r="J24" s="188">
        <f t="shared" si="6"/>
        <v>0</v>
      </c>
      <c r="K24" s="188">
        <f t="shared" si="7"/>
        <v>0</v>
      </c>
      <c r="L24" s="188">
        <f t="shared" si="8"/>
        <v>254</v>
      </c>
      <c r="M24" s="188">
        <v>0</v>
      </c>
      <c r="N24" s="188">
        <v>0</v>
      </c>
      <c r="O24" s="188">
        <v>254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436</v>
      </c>
      <c r="U24" s="188">
        <f t="shared" si="10"/>
        <v>56</v>
      </c>
      <c r="V24" s="188">
        <f t="shared" si="11"/>
        <v>169</v>
      </c>
      <c r="W24" s="188">
        <f t="shared" si="12"/>
        <v>0</v>
      </c>
      <c r="X24" s="188">
        <f t="shared" si="13"/>
        <v>71</v>
      </c>
      <c r="Y24" s="188">
        <f t="shared" si="14"/>
        <v>140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436</v>
      </c>
      <c r="AS24" s="188">
        <v>56</v>
      </c>
      <c r="AT24" s="188">
        <v>169</v>
      </c>
      <c r="AU24" s="188">
        <v>0</v>
      </c>
      <c r="AV24" s="188">
        <v>71</v>
      </c>
      <c r="AW24" s="188">
        <v>140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1469</v>
      </c>
      <c r="BQ24" s="188">
        <v>1469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145</v>
      </c>
      <c r="B25" s="182" t="s">
        <v>28</v>
      </c>
      <c r="C25" s="184" t="s">
        <v>29</v>
      </c>
      <c r="D25" s="188">
        <f t="shared" si="0"/>
        <v>2596</v>
      </c>
      <c r="E25" s="188">
        <f t="shared" si="1"/>
        <v>975</v>
      </c>
      <c r="F25" s="188">
        <f t="shared" si="2"/>
        <v>298</v>
      </c>
      <c r="G25" s="188">
        <f t="shared" si="3"/>
        <v>615</v>
      </c>
      <c r="H25" s="188">
        <f t="shared" si="4"/>
        <v>92</v>
      </c>
      <c r="I25" s="188">
        <f t="shared" si="5"/>
        <v>262</v>
      </c>
      <c r="J25" s="188">
        <f t="shared" si="6"/>
        <v>184</v>
      </c>
      <c r="K25" s="188">
        <f t="shared" si="7"/>
        <v>170</v>
      </c>
      <c r="L25" s="188">
        <f t="shared" si="8"/>
        <v>2358</v>
      </c>
      <c r="M25" s="188">
        <v>975</v>
      </c>
      <c r="N25" s="188">
        <v>230</v>
      </c>
      <c r="O25" s="188">
        <v>615</v>
      </c>
      <c r="P25" s="188">
        <v>92</v>
      </c>
      <c r="Q25" s="188">
        <v>262</v>
      </c>
      <c r="R25" s="188">
        <v>184</v>
      </c>
      <c r="S25" s="188">
        <v>0</v>
      </c>
      <c r="T25" s="188">
        <f t="shared" si="9"/>
        <v>238</v>
      </c>
      <c r="U25" s="188">
        <f t="shared" si="10"/>
        <v>0</v>
      </c>
      <c r="V25" s="188">
        <f t="shared" si="11"/>
        <v>68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170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68</v>
      </c>
      <c r="AK25" s="188">
        <v>0</v>
      </c>
      <c r="AL25" s="188">
        <v>68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20"/>
        <v>170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170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145</v>
      </c>
      <c r="B26" s="182" t="s">
        <v>30</v>
      </c>
      <c r="C26" s="184" t="s">
        <v>31</v>
      </c>
      <c r="D26" s="188">
        <f t="shared" si="0"/>
        <v>2572</v>
      </c>
      <c r="E26" s="188">
        <f t="shared" si="1"/>
        <v>1599</v>
      </c>
      <c r="F26" s="188">
        <f t="shared" si="2"/>
        <v>406</v>
      </c>
      <c r="G26" s="188">
        <f t="shared" si="3"/>
        <v>526</v>
      </c>
      <c r="H26" s="188">
        <f t="shared" si="4"/>
        <v>27</v>
      </c>
      <c r="I26" s="188">
        <f t="shared" si="5"/>
        <v>0</v>
      </c>
      <c r="J26" s="188">
        <f t="shared" si="6"/>
        <v>14</v>
      </c>
      <c r="K26" s="188">
        <f t="shared" si="7"/>
        <v>0</v>
      </c>
      <c r="L26" s="188">
        <f t="shared" si="8"/>
        <v>314</v>
      </c>
      <c r="M26" s="188">
        <v>314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880</v>
      </c>
      <c r="U26" s="188">
        <f t="shared" si="10"/>
        <v>0</v>
      </c>
      <c r="V26" s="188">
        <f t="shared" si="11"/>
        <v>387</v>
      </c>
      <c r="W26" s="188">
        <f t="shared" si="12"/>
        <v>466</v>
      </c>
      <c r="X26" s="188">
        <f t="shared" si="13"/>
        <v>27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880</v>
      </c>
      <c r="AS26" s="188">
        <v>0</v>
      </c>
      <c r="AT26" s="188">
        <v>387</v>
      </c>
      <c r="AU26" s="188">
        <v>466</v>
      </c>
      <c r="AV26" s="188">
        <v>27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1378</v>
      </c>
      <c r="BQ26" s="188">
        <v>1285</v>
      </c>
      <c r="BR26" s="188">
        <v>19</v>
      </c>
      <c r="BS26" s="188">
        <v>60</v>
      </c>
      <c r="BT26" s="188">
        <v>0</v>
      </c>
      <c r="BU26" s="188">
        <v>0</v>
      </c>
      <c r="BV26" s="188">
        <v>14</v>
      </c>
      <c r="BW26" s="188">
        <v>0</v>
      </c>
    </row>
    <row r="27" spans="1:75" ht="13.5">
      <c r="A27" s="182" t="s">
        <v>145</v>
      </c>
      <c r="B27" s="182" t="s">
        <v>18</v>
      </c>
      <c r="C27" s="184" t="s">
        <v>19</v>
      </c>
      <c r="D27" s="188">
        <f t="shared" si="0"/>
        <v>2361</v>
      </c>
      <c r="E27" s="188">
        <f t="shared" si="1"/>
        <v>1380</v>
      </c>
      <c r="F27" s="188">
        <f t="shared" si="2"/>
        <v>387</v>
      </c>
      <c r="G27" s="188">
        <f t="shared" si="3"/>
        <v>289</v>
      </c>
      <c r="H27" s="188">
        <f t="shared" si="4"/>
        <v>59</v>
      </c>
      <c r="I27" s="188">
        <f t="shared" si="5"/>
        <v>7</v>
      </c>
      <c r="J27" s="188">
        <f t="shared" si="6"/>
        <v>127</v>
      </c>
      <c r="K27" s="188">
        <f t="shared" si="7"/>
        <v>112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829</v>
      </c>
      <c r="U27" s="188">
        <f t="shared" si="10"/>
        <v>0</v>
      </c>
      <c r="V27" s="188">
        <f t="shared" si="11"/>
        <v>362</v>
      </c>
      <c r="W27" s="188">
        <f t="shared" si="12"/>
        <v>289</v>
      </c>
      <c r="X27" s="188">
        <f t="shared" si="13"/>
        <v>59</v>
      </c>
      <c r="Y27" s="188">
        <f t="shared" si="14"/>
        <v>7</v>
      </c>
      <c r="Z27" s="188">
        <f t="shared" si="15"/>
        <v>0</v>
      </c>
      <c r="AA27" s="188">
        <f t="shared" si="16"/>
        <v>112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239</v>
      </c>
      <c r="AK27" s="188">
        <v>0</v>
      </c>
      <c r="AL27" s="188">
        <v>239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590</v>
      </c>
      <c r="AS27" s="188">
        <v>0</v>
      </c>
      <c r="AT27" s="188">
        <v>123</v>
      </c>
      <c r="AU27" s="188">
        <v>289</v>
      </c>
      <c r="AV27" s="188">
        <v>59</v>
      </c>
      <c r="AW27" s="188">
        <v>7</v>
      </c>
      <c r="AX27" s="188">
        <v>0</v>
      </c>
      <c r="AY27" s="188">
        <v>112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1532</v>
      </c>
      <c r="BQ27" s="188">
        <v>1380</v>
      </c>
      <c r="BR27" s="188">
        <v>25</v>
      </c>
      <c r="BS27" s="188">
        <v>0</v>
      </c>
      <c r="BT27" s="188">
        <v>0</v>
      </c>
      <c r="BU27" s="188">
        <v>0</v>
      </c>
      <c r="BV27" s="188">
        <v>127</v>
      </c>
      <c r="BW27" s="188">
        <v>0</v>
      </c>
    </row>
    <row r="28" spans="1:75" ht="13.5">
      <c r="A28" s="182" t="s">
        <v>145</v>
      </c>
      <c r="B28" s="182" t="s">
        <v>174</v>
      </c>
      <c r="C28" s="184" t="s">
        <v>175</v>
      </c>
      <c r="D28" s="188">
        <f t="shared" si="0"/>
        <v>1611</v>
      </c>
      <c r="E28" s="188">
        <f t="shared" si="1"/>
        <v>1214</v>
      </c>
      <c r="F28" s="188">
        <f t="shared" si="2"/>
        <v>54</v>
      </c>
      <c r="G28" s="188">
        <f t="shared" si="3"/>
        <v>170</v>
      </c>
      <c r="H28" s="188">
        <f t="shared" si="4"/>
        <v>30</v>
      </c>
      <c r="I28" s="188">
        <f t="shared" si="5"/>
        <v>44</v>
      </c>
      <c r="J28" s="188">
        <f t="shared" si="6"/>
        <v>95</v>
      </c>
      <c r="K28" s="188">
        <f t="shared" si="7"/>
        <v>4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311</v>
      </c>
      <c r="U28" s="188">
        <f t="shared" si="10"/>
        <v>25</v>
      </c>
      <c r="V28" s="188">
        <f t="shared" si="11"/>
        <v>38</v>
      </c>
      <c r="W28" s="188">
        <f t="shared" si="12"/>
        <v>170</v>
      </c>
      <c r="X28" s="188">
        <f t="shared" si="13"/>
        <v>30</v>
      </c>
      <c r="Y28" s="188">
        <f t="shared" si="14"/>
        <v>44</v>
      </c>
      <c r="Z28" s="188">
        <f t="shared" si="15"/>
        <v>0</v>
      </c>
      <c r="AA28" s="188">
        <f t="shared" si="16"/>
        <v>4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311</v>
      </c>
      <c r="AS28" s="188">
        <v>25</v>
      </c>
      <c r="AT28" s="188">
        <v>38</v>
      </c>
      <c r="AU28" s="188">
        <v>170</v>
      </c>
      <c r="AV28" s="188">
        <v>30</v>
      </c>
      <c r="AW28" s="188">
        <v>44</v>
      </c>
      <c r="AX28" s="188">
        <v>0</v>
      </c>
      <c r="AY28" s="188">
        <v>4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1300</v>
      </c>
      <c r="BQ28" s="188">
        <v>1189</v>
      </c>
      <c r="BR28" s="188">
        <v>16</v>
      </c>
      <c r="BS28" s="188">
        <v>0</v>
      </c>
      <c r="BT28" s="188">
        <v>0</v>
      </c>
      <c r="BU28" s="188">
        <v>0</v>
      </c>
      <c r="BV28" s="188">
        <v>95</v>
      </c>
      <c r="BW28" s="188">
        <v>0</v>
      </c>
    </row>
    <row r="29" spans="1:75" ht="13.5">
      <c r="A29" s="182" t="s">
        <v>145</v>
      </c>
      <c r="B29" s="182" t="s">
        <v>176</v>
      </c>
      <c r="C29" s="184" t="s">
        <v>177</v>
      </c>
      <c r="D29" s="188">
        <f t="shared" si="0"/>
        <v>2367</v>
      </c>
      <c r="E29" s="188">
        <f t="shared" si="1"/>
        <v>71</v>
      </c>
      <c r="F29" s="188">
        <f t="shared" si="2"/>
        <v>498</v>
      </c>
      <c r="G29" s="188">
        <f t="shared" si="3"/>
        <v>144</v>
      </c>
      <c r="H29" s="188">
        <f t="shared" si="4"/>
        <v>37</v>
      </c>
      <c r="I29" s="188">
        <f t="shared" si="5"/>
        <v>93</v>
      </c>
      <c r="J29" s="188">
        <f t="shared" si="6"/>
        <v>70</v>
      </c>
      <c r="K29" s="188">
        <f t="shared" si="7"/>
        <v>1454</v>
      </c>
      <c r="L29" s="188">
        <f t="shared" si="8"/>
        <v>1916</v>
      </c>
      <c r="M29" s="188">
        <v>71</v>
      </c>
      <c r="N29" s="188">
        <v>498</v>
      </c>
      <c r="O29" s="188">
        <v>144</v>
      </c>
      <c r="P29" s="188">
        <v>37</v>
      </c>
      <c r="Q29" s="188">
        <v>93</v>
      </c>
      <c r="R29" s="188">
        <v>70</v>
      </c>
      <c r="S29" s="188">
        <v>1003</v>
      </c>
      <c r="T29" s="188">
        <f t="shared" si="9"/>
        <v>0</v>
      </c>
      <c r="U29" s="188">
        <f t="shared" si="10"/>
        <v>0</v>
      </c>
      <c r="V29" s="188">
        <f t="shared" si="11"/>
        <v>0</v>
      </c>
      <c r="W29" s="188">
        <f t="shared" si="12"/>
        <v>0</v>
      </c>
      <c r="X29" s="188">
        <f t="shared" si="13"/>
        <v>0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451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451</v>
      </c>
    </row>
    <row r="30" spans="1:75" ht="13.5">
      <c r="A30" s="182" t="s">
        <v>145</v>
      </c>
      <c r="B30" s="182" t="s">
        <v>178</v>
      </c>
      <c r="C30" s="184" t="s">
        <v>222</v>
      </c>
      <c r="D30" s="188">
        <f t="shared" si="0"/>
        <v>1932</v>
      </c>
      <c r="E30" s="188">
        <f t="shared" si="1"/>
        <v>1338</v>
      </c>
      <c r="F30" s="188">
        <f t="shared" si="2"/>
        <v>324</v>
      </c>
      <c r="G30" s="188">
        <f t="shared" si="3"/>
        <v>133</v>
      </c>
      <c r="H30" s="188">
        <f t="shared" si="4"/>
        <v>38</v>
      </c>
      <c r="I30" s="188">
        <f t="shared" si="5"/>
        <v>28</v>
      </c>
      <c r="J30" s="188">
        <f t="shared" si="6"/>
        <v>52</v>
      </c>
      <c r="K30" s="188">
        <f t="shared" si="7"/>
        <v>19</v>
      </c>
      <c r="L30" s="188">
        <f t="shared" si="8"/>
        <v>253</v>
      </c>
      <c r="M30" s="188">
        <v>0</v>
      </c>
      <c r="N30" s="188">
        <v>253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1263</v>
      </c>
      <c r="U30" s="188">
        <f t="shared" si="10"/>
        <v>960</v>
      </c>
      <c r="V30" s="188">
        <f t="shared" si="11"/>
        <v>46</v>
      </c>
      <c r="W30" s="188">
        <f t="shared" si="12"/>
        <v>133</v>
      </c>
      <c r="X30" s="188">
        <f t="shared" si="13"/>
        <v>38</v>
      </c>
      <c r="Y30" s="188">
        <f t="shared" si="14"/>
        <v>28</v>
      </c>
      <c r="Z30" s="188">
        <f t="shared" si="15"/>
        <v>39</v>
      </c>
      <c r="AA30" s="188">
        <f t="shared" si="16"/>
        <v>19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1263</v>
      </c>
      <c r="AS30" s="188">
        <v>960</v>
      </c>
      <c r="AT30" s="188">
        <v>46</v>
      </c>
      <c r="AU30" s="188">
        <v>133</v>
      </c>
      <c r="AV30" s="188">
        <v>38</v>
      </c>
      <c r="AW30" s="188">
        <v>28</v>
      </c>
      <c r="AX30" s="188">
        <v>39</v>
      </c>
      <c r="AY30" s="188">
        <v>19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416</v>
      </c>
      <c r="BQ30" s="188">
        <v>378</v>
      </c>
      <c r="BR30" s="188">
        <v>25</v>
      </c>
      <c r="BS30" s="188">
        <v>0</v>
      </c>
      <c r="BT30" s="188">
        <v>0</v>
      </c>
      <c r="BU30" s="188">
        <v>0</v>
      </c>
      <c r="BV30" s="188">
        <v>13</v>
      </c>
      <c r="BW30" s="188">
        <v>0</v>
      </c>
    </row>
    <row r="31" spans="1:75" ht="13.5">
      <c r="A31" s="182" t="s">
        <v>145</v>
      </c>
      <c r="B31" s="182" t="s">
        <v>179</v>
      </c>
      <c r="C31" s="184" t="s">
        <v>180</v>
      </c>
      <c r="D31" s="188">
        <f t="shared" si="0"/>
        <v>2419</v>
      </c>
      <c r="E31" s="188">
        <f t="shared" si="1"/>
        <v>1601</v>
      </c>
      <c r="F31" s="188">
        <f t="shared" si="2"/>
        <v>363</v>
      </c>
      <c r="G31" s="188">
        <f t="shared" si="3"/>
        <v>324</v>
      </c>
      <c r="H31" s="188">
        <f t="shared" si="4"/>
        <v>30</v>
      </c>
      <c r="I31" s="188">
        <f t="shared" si="5"/>
        <v>0</v>
      </c>
      <c r="J31" s="188">
        <f t="shared" si="6"/>
        <v>94</v>
      </c>
      <c r="K31" s="188">
        <f t="shared" si="7"/>
        <v>7</v>
      </c>
      <c r="L31" s="188">
        <f t="shared" si="8"/>
        <v>417</v>
      </c>
      <c r="M31" s="188">
        <v>0</v>
      </c>
      <c r="N31" s="188">
        <v>93</v>
      </c>
      <c r="O31" s="188">
        <v>324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260</v>
      </c>
      <c r="U31" s="188">
        <f t="shared" si="10"/>
        <v>0</v>
      </c>
      <c r="V31" s="188">
        <f t="shared" si="11"/>
        <v>230</v>
      </c>
      <c r="W31" s="188">
        <f t="shared" si="12"/>
        <v>0</v>
      </c>
      <c r="X31" s="188">
        <f t="shared" si="13"/>
        <v>30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230</v>
      </c>
      <c r="AK31" s="188">
        <v>0</v>
      </c>
      <c r="AL31" s="188">
        <v>230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30</v>
      </c>
      <c r="AS31" s="188">
        <v>0</v>
      </c>
      <c r="AT31" s="188">
        <v>0</v>
      </c>
      <c r="AU31" s="188">
        <v>0</v>
      </c>
      <c r="AV31" s="188">
        <v>30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1742</v>
      </c>
      <c r="BQ31" s="188">
        <v>1601</v>
      </c>
      <c r="BR31" s="188">
        <v>40</v>
      </c>
      <c r="BS31" s="188">
        <v>0</v>
      </c>
      <c r="BT31" s="188">
        <v>0</v>
      </c>
      <c r="BU31" s="188">
        <v>0</v>
      </c>
      <c r="BV31" s="188">
        <v>94</v>
      </c>
      <c r="BW31" s="188">
        <v>7</v>
      </c>
    </row>
    <row r="32" spans="1:75" ht="13.5">
      <c r="A32" s="182" t="s">
        <v>145</v>
      </c>
      <c r="B32" s="182" t="s">
        <v>181</v>
      </c>
      <c r="C32" s="184" t="s">
        <v>182</v>
      </c>
      <c r="D32" s="188">
        <f t="shared" si="0"/>
        <v>473</v>
      </c>
      <c r="E32" s="188">
        <f t="shared" si="1"/>
        <v>311</v>
      </c>
      <c r="F32" s="188">
        <f t="shared" si="2"/>
        <v>63</v>
      </c>
      <c r="G32" s="188">
        <f t="shared" si="3"/>
        <v>65</v>
      </c>
      <c r="H32" s="188">
        <f t="shared" si="4"/>
        <v>9</v>
      </c>
      <c r="I32" s="188">
        <f t="shared" si="5"/>
        <v>0</v>
      </c>
      <c r="J32" s="188">
        <f t="shared" si="6"/>
        <v>20</v>
      </c>
      <c r="K32" s="188">
        <f t="shared" si="7"/>
        <v>5</v>
      </c>
      <c r="L32" s="188">
        <f t="shared" si="8"/>
        <v>90</v>
      </c>
      <c r="M32" s="188">
        <v>0</v>
      </c>
      <c r="N32" s="188">
        <v>25</v>
      </c>
      <c r="O32" s="188">
        <v>65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52</v>
      </c>
      <c r="U32" s="188">
        <f t="shared" si="10"/>
        <v>0</v>
      </c>
      <c r="V32" s="188">
        <f t="shared" si="11"/>
        <v>38</v>
      </c>
      <c r="W32" s="188">
        <f t="shared" si="12"/>
        <v>0</v>
      </c>
      <c r="X32" s="188">
        <f t="shared" si="13"/>
        <v>9</v>
      </c>
      <c r="Y32" s="188">
        <f t="shared" si="14"/>
        <v>0</v>
      </c>
      <c r="Z32" s="188">
        <f t="shared" si="15"/>
        <v>0</v>
      </c>
      <c r="AA32" s="188">
        <f t="shared" si="16"/>
        <v>5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38</v>
      </c>
      <c r="AK32" s="188">
        <v>0</v>
      </c>
      <c r="AL32" s="188">
        <v>38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14</v>
      </c>
      <c r="AS32" s="188">
        <v>0</v>
      </c>
      <c r="AT32" s="188">
        <v>0</v>
      </c>
      <c r="AU32" s="188">
        <v>0</v>
      </c>
      <c r="AV32" s="188">
        <v>9</v>
      </c>
      <c r="AW32" s="188">
        <v>0</v>
      </c>
      <c r="AX32" s="188">
        <v>0</v>
      </c>
      <c r="AY32" s="188">
        <v>5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331</v>
      </c>
      <c r="BQ32" s="188">
        <v>311</v>
      </c>
      <c r="BR32" s="188">
        <v>0</v>
      </c>
      <c r="BS32" s="188">
        <v>0</v>
      </c>
      <c r="BT32" s="188">
        <v>0</v>
      </c>
      <c r="BU32" s="188">
        <v>0</v>
      </c>
      <c r="BV32" s="188">
        <v>20</v>
      </c>
      <c r="BW32" s="188">
        <v>0</v>
      </c>
    </row>
    <row r="33" spans="1:75" ht="13.5">
      <c r="A33" s="182" t="s">
        <v>145</v>
      </c>
      <c r="B33" s="182" t="s">
        <v>183</v>
      </c>
      <c r="C33" s="184" t="s">
        <v>184</v>
      </c>
      <c r="D33" s="188">
        <f t="shared" si="0"/>
        <v>1972</v>
      </c>
      <c r="E33" s="188">
        <f t="shared" si="1"/>
        <v>1454</v>
      </c>
      <c r="F33" s="188">
        <f t="shared" si="2"/>
        <v>110</v>
      </c>
      <c r="G33" s="188">
        <f t="shared" si="3"/>
        <v>260</v>
      </c>
      <c r="H33" s="188">
        <f t="shared" si="4"/>
        <v>62</v>
      </c>
      <c r="I33" s="188">
        <f t="shared" si="5"/>
        <v>1</v>
      </c>
      <c r="J33" s="188">
        <f t="shared" si="6"/>
        <v>85</v>
      </c>
      <c r="K33" s="188">
        <f t="shared" si="7"/>
        <v>0</v>
      </c>
      <c r="L33" s="188">
        <f t="shared" si="8"/>
        <v>327</v>
      </c>
      <c r="M33" s="188">
        <v>4</v>
      </c>
      <c r="N33" s="188">
        <v>0</v>
      </c>
      <c r="O33" s="188">
        <v>260</v>
      </c>
      <c r="P33" s="188">
        <v>62</v>
      </c>
      <c r="Q33" s="188">
        <v>1</v>
      </c>
      <c r="R33" s="188">
        <v>0</v>
      </c>
      <c r="S33" s="188">
        <v>0</v>
      </c>
      <c r="T33" s="188">
        <f t="shared" si="9"/>
        <v>99</v>
      </c>
      <c r="U33" s="188">
        <f t="shared" si="10"/>
        <v>0</v>
      </c>
      <c r="V33" s="188">
        <f t="shared" si="11"/>
        <v>99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99</v>
      </c>
      <c r="AK33" s="188">
        <v>0</v>
      </c>
      <c r="AL33" s="188">
        <v>99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1546</v>
      </c>
      <c r="BQ33" s="188">
        <v>1450</v>
      </c>
      <c r="BR33" s="188">
        <v>11</v>
      </c>
      <c r="BS33" s="188">
        <v>0</v>
      </c>
      <c r="BT33" s="188">
        <v>0</v>
      </c>
      <c r="BU33" s="188">
        <v>0</v>
      </c>
      <c r="BV33" s="188">
        <v>85</v>
      </c>
      <c r="BW33" s="188">
        <v>0</v>
      </c>
    </row>
    <row r="34" spans="1:75" ht="13.5">
      <c r="A34" s="182" t="s">
        <v>145</v>
      </c>
      <c r="B34" s="182" t="s">
        <v>185</v>
      </c>
      <c r="C34" s="184" t="s">
        <v>186</v>
      </c>
      <c r="D34" s="188">
        <f t="shared" si="0"/>
        <v>835</v>
      </c>
      <c r="E34" s="188">
        <f aca="true" t="shared" si="23" ref="E34:E53">M34+U34+BQ34</f>
        <v>573</v>
      </c>
      <c r="F34" s="188">
        <f aca="true" t="shared" si="24" ref="F34:F53">N34+V34+BR34</f>
        <v>118</v>
      </c>
      <c r="G34" s="188">
        <f aca="true" t="shared" si="25" ref="G34:G53">O34+W34+BS34</f>
        <v>78</v>
      </c>
      <c r="H34" s="188">
        <f aca="true" t="shared" si="26" ref="H34:H53">P34+X34+BT34</f>
        <v>18</v>
      </c>
      <c r="I34" s="188">
        <f aca="true" t="shared" si="27" ref="I34:I53">Q34+Y34+BU34</f>
        <v>0</v>
      </c>
      <c r="J34" s="188">
        <f aca="true" t="shared" si="28" ref="J34:J53">R34+Z34+BV34</f>
        <v>48</v>
      </c>
      <c r="K34" s="188">
        <f aca="true" t="shared" si="29" ref="K34:K53">S34+AA34+BW34</f>
        <v>0</v>
      </c>
      <c r="L34" s="188">
        <f aca="true" t="shared" si="30" ref="L34:L53">SUM(M34:S34)</f>
        <v>450</v>
      </c>
      <c r="M34" s="188">
        <v>284</v>
      </c>
      <c r="N34" s="188">
        <v>28</v>
      </c>
      <c r="O34" s="188">
        <v>78</v>
      </c>
      <c r="P34" s="188">
        <v>18</v>
      </c>
      <c r="Q34" s="188">
        <v>0</v>
      </c>
      <c r="R34" s="188">
        <v>42</v>
      </c>
      <c r="S34" s="188">
        <v>0</v>
      </c>
      <c r="T34" s="188">
        <f aca="true" t="shared" si="31" ref="T34:T53">SUM(U34:AA34)</f>
        <v>87</v>
      </c>
      <c r="U34" s="188">
        <f aca="true" t="shared" si="32" ref="U34:U53">AC34+AK34+AS34+BA34+BI34</f>
        <v>0</v>
      </c>
      <c r="V34" s="188">
        <f aca="true" t="shared" si="33" ref="V34:V53">AD34+AL34+AT34+BB34+BJ34</f>
        <v>87</v>
      </c>
      <c r="W34" s="188">
        <f aca="true" t="shared" si="34" ref="W34:W53">AE34+AM34+AU34+BC34+BK34</f>
        <v>0</v>
      </c>
      <c r="X34" s="188">
        <f aca="true" t="shared" si="35" ref="X34:X53">AF34+AN34+AV34+BD34+BL34</f>
        <v>0</v>
      </c>
      <c r="Y34" s="188">
        <f aca="true" t="shared" si="36" ref="Y34:Y53">AG34+AO34+AW34+BE34+BM34</f>
        <v>0</v>
      </c>
      <c r="Z34" s="188">
        <f aca="true" t="shared" si="37" ref="Z34:Z53">AH34+AP34+AX34+BF34+BN34</f>
        <v>0</v>
      </c>
      <c r="AA34" s="188">
        <f aca="true" t="shared" si="38" ref="AA34:AA53">AI34+AQ34+AY34+BG34+BO34</f>
        <v>0</v>
      </c>
      <c r="AB34" s="188">
        <f aca="true" t="shared" si="39" ref="AB34:AB53">SUM(AC34:AI34)</f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aca="true" t="shared" si="40" ref="AJ34:AJ53">SUM(AK34:AQ34)</f>
        <v>87</v>
      </c>
      <c r="AK34" s="188">
        <v>0</v>
      </c>
      <c r="AL34" s="188">
        <v>87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aca="true" t="shared" si="41" ref="AR34:AR53">SUM(AS34:AY34)</f>
        <v>0</v>
      </c>
      <c r="AS34" s="188">
        <v>0</v>
      </c>
      <c r="AT34" s="188">
        <v>0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aca="true" t="shared" si="42" ref="AZ34:AZ53">SUM(BA34:BG34)</f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aca="true" t="shared" si="43" ref="BH34:BH53">SUM(BI34:BO34)</f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aca="true" t="shared" si="44" ref="BP34:BP53">SUM(BQ34:BW34)</f>
        <v>298</v>
      </c>
      <c r="BQ34" s="188">
        <v>289</v>
      </c>
      <c r="BR34" s="188">
        <v>3</v>
      </c>
      <c r="BS34" s="188">
        <v>0</v>
      </c>
      <c r="BT34" s="188">
        <v>0</v>
      </c>
      <c r="BU34" s="188">
        <v>0</v>
      </c>
      <c r="BV34" s="188">
        <v>6</v>
      </c>
      <c r="BW34" s="188">
        <v>0</v>
      </c>
    </row>
    <row r="35" spans="1:75" ht="13.5">
      <c r="A35" s="182" t="s">
        <v>145</v>
      </c>
      <c r="B35" s="182" t="s">
        <v>187</v>
      </c>
      <c r="C35" s="184" t="s">
        <v>188</v>
      </c>
      <c r="D35" s="188">
        <f t="shared" si="0"/>
        <v>1338</v>
      </c>
      <c r="E35" s="188">
        <f t="shared" si="23"/>
        <v>913</v>
      </c>
      <c r="F35" s="188">
        <f t="shared" si="24"/>
        <v>156</v>
      </c>
      <c r="G35" s="188">
        <f t="shared" si="25"/>
        <v>161</v>
      </c>
      <c r="H35" s="188">
        <f t="shared" si="26"/>
        <v>42</v>
      </c>
      <c r="I35" s="188">
        <f t="shared" si="27"/>
        <v>7</v>
      </c>
      <c r="J35" s="188">
        <f t="shared" si="28"/>
        <v>59</v>
      </c>
      <c r="K35" s="188">
        <f t="shared" si="29"/>
        <v>0</v>
      </c>
      <c r="L35" s="188">
        <f t="shared" si="30"/>
        <v>366</v>
      </c>
      <c r="M35" s="188">
        <v>0</v>
      </c>
      <c r="N35" s="188">
        <v>156</v>
      </c>
      <c r="O35" s="188">
        <v>161</v>
      </c>
      <c r="P35" s="188">
        <v>42</v>
      </c>
      <c r="Q35" s="188">
        <v>7</v>
      </c>
      <c r="R35" s="188">
        <v>0</v>
      </c>
      <c r="S35" s="188">
        <v>0</v>
      </c>
      <c r="T35" s="188">
        <f t="shared" si="31"/>
        <v>0</v>
      </c>
      <c r="U35" s="188">
        <f t="shared" si="32"/>
        <v>0</v>
      </c>
      <c r="V35" s="188">
        <f t="shared" si="33"/>
        <v>0</v>
      </c>
      <c r="W35" s="188">
        <f t="shared" si="34"/>
        <v>0</v>
      </c>
      <c r="X35" s="188">
        <f t="shared" si="35"/>
        <v>0</v>
      </c>
      <c r="Y35" s="188">
        <f t="shared" si="36"/>
        <v>0</v>
      </c>
      <c r="Z35" s="188">
        <f t="shared" si="37"/>
        <v>0</v>
      </c>
      <c r="AA35" s="188">
        <f t="shared" si="38"/>
        <v>0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0</v>
      </c>
      <c r="AS35" s="188">
        <v>0</v>
      </c>
      <c r="AT35" s="188">
        <v>0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972</v>
      </c>
      <c r="BQ35" s="188">
        <v>913</v>
      </c>
      <c r="BR35" s="188">
        <v>0</v>
      </c>
      <c r="BS35" s="188">
        <v>0</v>
      </c>
      <c r="BT35" s="188">
        <v>0</v>
      </c>
      <c r="BU35" s="188">
        <v>0</v>
      </c>
      <c r="BV35" s="188">
        <v>59</v>
      </c>
      <c r="BW35" s="188">
        <v>0</v>
      </c>
    </row>
    <row r="36" spans="1:75" ht="13.5">
      <c r="A36" s="182" t="s">
        <v>145</v>
      </c>
      <c r="B36" s="182" t="s">
        <v>189</v>
      </c>
      <c r="C36" s="184" t="s">
        <v>190</v>
      </c>
      <c r="D36" s="188">
        <f t="shared" si="0"/>
        <v>732</v>
      </c>
      <c r="E36" s="188">
        <f t="shared" si="23"/>
        <v>429</v>
      </c>
      <c r="F36" s="188">
        <f t="shared" si="24"/>
        <v>105</v>
      </c>
      <c r="G36" s="188">
        <f t="shared" si="25"/>
        <v>74</v>
      </c>
      <c r="H36" s="188">
        <f t="shared" si="26"/>
        <v>26</v>
      </c>
      <c r="I36" s="188">
        <f t="shared" si="27"/>
        <v>33</v>
      </c>
      <c r="J36" s="188">
        <f t="shared" si="28"/>
        <v>42</v>
      </c>
      <c r="K36" s="188">
        <f t="shared" si="29"/>
        <v>23</v>
      </c>
      <c r="L36" s="188">
        <f t="shared" si="30"/>
        <v>382</v>
      </c>
      <c r="M36" s="188">
        <v>174</v>
      </c>
      <c r="N36" s="188">
        <v>30</v>
      </c>
      <c r="O36" s="188">
        <v>74</v>
      </c>
      <c r="P36" s="188">
        <v>26</v>
      </c>
      <c r="Q36" s="188">
        <v>33</v>
      </c>
      <c r="R36" s="188">
        <v>22</v>
      </c>
      <c r="S36" s="188">
        <v>23</v>
      </c>
      <c r="T36" s="188">
        <f t="shared" si="31"/>
        <v>73</v>
      </c>
      <c r="U36" s="188">
        <f t="shared" si="32"/>
        <v>0</v>
      </c>
      <c r="V36" s="188">
        <f t="shared" si="33"/>
        <v>73</v>
      </c>
      <c r="W36" s="188">
        <f t="shared" si="34"/>
        <v>0</v>
      </c>
      <c r="X36" s="188">
        <f t="shared" si="35"/>
        <v>0</v>
      </c>
      <c r="Y36" s="188">
        <f t="shared" si="36"/>
        <v>0</v>
      </c>
      <c r="Z36" s="188">
        <f t="shared" si="37"/>
        <v>0</v>
      </c>
      <c r="AA36" s="188">
        <f t="shared" si="38"/>
        <v>0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73</v>
      </c>
      <c r="AK36" s="188">
        <v>0</v>
      </c>
      <c r="AL36" s="188">
        <v>73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277</v>
      </c>
      <c r="BQ36" s="188">
        <v>255</v>
      </c>
      <c r="BR36" s="188">
        <v>2</v>
      </c>
      <c r="BS36" s="188">
        <v>0</v>
      </c>
      <c r="BT36" s="188">
        <v>0</v>
      </c>
      <c r="BU36" s="188">
        <v>0</v>
      </c>
      <c r="BV36" s="188">
        <v>20</v>
      </c>
      <c r="BW36" s="188">
        <v>0</v>
      </c>
    </row>
    <row r="37" spans="1:75" ht="13.5">
      <c r="A37" s="182" t="s">
        <v>145</v>
      </c>
      <c r="B37" s="182" t="s">
        <v>191</v>
      </c>
      <c r="C37" s="184" t="s">
        <v>192</v>
      </c>
      <c r="D37" s="188">
        <f t="shared" si="0"/>
        <v>1057</v>
      </c>
      <c r="E37" s="188">
        <f t="shared" si="23"/>
        <v>573</v>
      </c>
      <c r="F37" s="188">
        <f t="shared" si="24"/>
        <v>243</v>
      </c>
      <c r="G37" s="188">
        <f t="shared" si="25"/>
        <v>99</v>
      </c>
      <c r="H37" s="188">
        <f t="shared" si="26"/>
        <v>26</v>
      </c>
      <c r="I37" s="188">
        <f t="shared" si="27"/>
        <v>3</v>
      </c>
      <c r="J37" s="188">
        <f t="shared" si="28"/>
        <v>47</v>
      </c>
      <c r="K37" s="188">
        <f t="shared" si="29"/>
        <v>66</v>
      </c>
      <c r="L37" s="188">
        <f t="shared" si="30"/>
        <v>200</v>
      </c>
      <c r="M37" s="188">
        <v>0</v>
      </c>
      <c r="N37" s="188">
        <v>72</v>
      </c>
      <c r="O37" s="188">
        <v>99</v>
      </c>
      <c r="P37" s="188">
        <v>26</v>
      </c>
      <c r="Q37" s="188">
        <v>3</v>
      </c>
      <c r="R37" s="188">
        <v>0</v>
      </c>
      <c r="S37" s="188">
        <v>0</v>
      </c>
      <c r="T37" s="188">
        <f t="shared" si="31"/>
        <v>157</v>
      </c>
      <c r="U37" s="188">
        <f t="shared" si="32"/>
        <v>0</v>
      </c>
      <c r="V37" s="188">
        <f t="shared" si="33"/>
        <v>157</v>
      </c>
      <c r="W37" s="188">
        <f t="shared" si="34"/>
        <v>0</v>
      </c>
      <c r="X37" s="188">
        <f t="shared" si="35"/>
        <v>0</v>
      </c>
      <c r="Y37" s="188">
        <f t="shared" si="36"/>
        <v>0</v>
      </c>
      <c r="Z37" s="188">
        <f t="shared" si="37"/>
        <v>0</v>
      </c>
      <c r="AA37" s="188">
        <f t="shared" si="38"/>
        <v>0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157</v>
      </c>
      <c r="AK37" s="188">
        <v>0</v>
      </c>
      <c r="AL37" s="188">
        <v>157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0</v>
      </c>
      <c r="AS37" s="188">
        <v>0</v>
      </c>
      <c r="AT37" s="188">
        <v>0</v>
      </c>
      <c r="AU37" s="188">
        <v>0</v>
      </c>
      <c r="AV37" s="188">
        <v>0</v>
      </c>
      <c r="AW37" s="188">
        <v>0</v>
      </c>
      <c r="AX37" s="188">
        <v>0</v>
      </c>
      <c r="AY37" s="188">
        <v>0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700</v>
      </c>
      <c r="BQ37" s="188">
        <v>573</v>
      </c>
      <c r="BR37" s="188">
        <v>14</v>
      </c>
      <c r="BS37" s="188">
        <v>0</v>
      </c>
      <c r="BT37" s="188">
        <v>0</v>
      </c>
      <c r="BU37" s="188">
        <v>0</v>
      </c>
      <c r="BV37" s="188">
        <v>47</v>
      </c>
      <c r="BW37" s="188">
        <v>66</v>
      </c>
    </row>
    <row r="38" spans="1:75" ht="13.5">
      <c r="A38" s="182" t="s">
        <v>145</v>
      </c>
      <c r="B38" s="182" t="s">
        <v>193</v>
      </c>
      <c r="C38" s="184" t="s">
        <v>194</v>
      </c>
      <c r="D38" s="188">
        <f t="shared" si="0"/>
        <v>305</v>
      </c>
      <c r="E38" s="188">
        <f t="shared" si="23"/>
        <v>207</v>
      </c>
      <c r="F38" s="188">
        <f t="shared" si="24"/>
        <v>40</v>
      </c>
      <c r="G38" s="188">
        <f t="shared" si="25"/>
        <v>38</v>
      </c>
      <c r="H38" s="188">
        <f t="shared" si="26"/>
        <v>10</v>
      </c>
      <c r="I38" s="188">
        <f t="shared" si="27"/>
        <v>2</v>
      </c>
      <c r="J38" s="188">
        <f t="shared" si="28"/>
        <v>8</v>
      </c>
      <c r="K38" s="188">
        <f t="shared" si="29"/>
        <v>0</v>
      </c>
      <c r="L38" s="188">
        <f t="shared" si="30"/>
        <v>39</v>
      </c>
      <c r="M38" s="188">
        <v>0</v>
      </c>
      <c r="N38" s="188">
        <v>1</v>
      </c>
      <c r="O38" s="188">
        <v>38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46</v>
      </c>
      <c r="U38" s="188">
        <f t="shared" si="32"/>
        <v>0</v>
      </c>
      <c r="V38" s="188">
        <f t="shared" si="33"/>
        <v>34</v>
      </c>
      <c r="W38" s="188">
        <f t="shared" si="34"/>
        <v>0</v>
      </c>
      <c r="X38" s="188">
        <f t="shared" si="35"/>
        <v>10</v>
      </c>
      <c r="Y38" s="188">
        <f t="shared" si="36"/>
        <v>2</v>
      </c>
      <c r="Z38" s="188">
        <f t="shared" si="37"/>
        <v>0</v>
      </c>
      <c r="AA38" s="188">
        <f t="shared" si="38"/>
        <v>0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46</v>
      </c>
      <c r="AS38" s="188">
        <v>0</v>
      </c>
      <c r="AT38" s="188">
        <v>34</v>
      </c>
      <c r="AU38" s="188">
        <v>0</v>
      </c>
      <c r="AV38" s="188">
        <v>10</v>
      </c>
      <c r="AW38" s="188">
        <v>2</v>
      </c>
      <c r="AX38" s="188">
        <v>0</v>
      </c>
      <c r="AY38" s="188">
        <v>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220</v>
      </c>
      <c r="BQ38" s="188">
        <v>207</v>
      </c>
      <c r="BR38" s="188">
        <v>5</v>
      </c>
      <c r="BS38" s="188">
        <v>0</v>
      </c>
      <c r="BT38" s="188">
        <v>0</v>
      </c>
      <c r="BU38" s="188">
        <v>0</v>
      </c>
      <c r="BV38" s="188">
        <v>8</v>
      </c>
      <c r="BW38" s="188">
        <v>0</v>
      </c>
    </row>
    <row r="39" spans="1:75" ht="13.5">
      <c r="A39" s="182" t="s">
        <v>145</v>
      </c>
      <c r="B39" s="182" t="s">
        <v>195</v>
      </c>
      <c r="C39" s="184" t="s">
        <v>196</v>
      </c>
      <c r="D39" s="188">
        <f t="shared" si="0"/>
        <v>1692</v>
      </c>
      <c r="E39" s="188">
        <f t="shared" si="23"/>
        <v>824</v>
      </c>
      <c r="F39" s="188">
        <f t="shared" si="24"/>
        <v>491</v>
      </c>
      <c r="G39" s="188">
        <f t="shared" si="25"/>
        <v>171</v>
      </c>
      <c r="H39" s="188">
        <f t="shared" si="26"/>
        <v>38</v>
      </c>
      <c r="I39" s="188">
        <f t="shared" si="27"/>
        <v>102</v>
      </c>
      <c r="J39" s="188">
        <f t="shared" si="28"/>
        <v>61</v>
      </c>
      <c r="K39" s="188">
        <f t="shared" si="29"/>
        <v>5</v>
      </c>
      <c r="L39" s="188">
        <f t="shared" si="30"/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31"/>
        <v>852</v>
      </c>
      <c r="U39" s="188">
        <f t="shared" si="32"/>
        <v>45</v>
      </c>
      <c r="V39" s="188">
        <f t="shared" si="33"/>
        <v>491</v>
      </c>
      <c r="W39" s="188">
        <f t="shared" si="34"/>
        <v>171</v>
      </c>
      <c r="X39" s="188">
        <f t="shared" si="35"/>
        <v>38</v>
      </c>
      <c r="Y39" s="188">
        <f t="shared" si="36"/>
        <v>102</v>
      </c>
      <c r="Z39" s="188">
        <f t="shared" si="37"/>
        <v>0</v>
      </c>
      <c r="AA39" s="188">
        <f t="shared" si="38"/>
        <v>5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852</v>
      </c>
      <c r="AS39" s="188">
        <v>45</v>
      </c>
      <c r="AT39" s="188">
        <v>491</v>
      </c>
      <c r="AU39" s="188">
        <v>171</v>
      </c>
      <c r="AV39" s="188">
        <v>38</v>
      </c>
      <c r="AW39" s="188">
        <v>102</v>
      </c>
      <c r="AX39" s="188">
        <v>0</v>
      </c>
      <c r="AY39" s="188">
        <v>5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840</v>
      </c>
      <c r="BQ39" s="188">
        <v>779</v>
      </c>
      <c r="BR39" s="188">
        <v>0</v>
      </c>
      <c r="BS39" s="188">
        <v>0</v>
      </c>
      <c r="BT39" s="188">
        <v>0</v>
      </c>
      <c r="BU39" s="188">
        <v>0</v>
      </c>
      <c r="BV39" s="188">
        <v>61</v>
      </c>
      <c r="BW39" s="188">
        <v>0</v>
      </c>
    </row>
    <row r="40" spans="1:75" ht="13.5">
      <c r="A40" s="182" t="s">
        <v>145</v>
      </c>
      <c r="B40" s="182" t="s">
        <v>197</v>
      </c>
      <c r="C40" s="184" t="s">
        <v>317</v>
      </c>
      <c r="D40" s="188">
        <f t="shared" si="0"/>
        <v>797</v>
      </c>
      <c r="E40" s="188">
        <f t="shared" si="23"/>
        <v>0</v>
      </c>
      <c r="F40" s="188">
        <f t="shared" si="24"/>
        <v>501</v>
      </c>
      <c r="G40" s="188">
        <f t="shared" si="25"/>
        <v>175</v>
      </c>
      <c r="H40" s="188">
        <f t="shared" si="26"/>
        <v>25</v>
      </c>
      <c r="I40" s="188">
        <f t="shared" si="27"/>
        <v>96</v>
      </c>
      <c r="J40" s="188">
        <f t="shared" si="28"/>
        <v>0</v>
      </c>
      <c r="K40" s="188">
        <f t="shared" si="29"/>
        <v>0</v>
      </c>
      <c r="L40" s="188">
        <f t="shared" si="30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31"/>
        <v>797</v>
      </c>
      <c r="U40" s="188">
        <f t="shared" si="32"/>
        <v>0</v>
      </c>
      <c r="V40" s="188">
        <f t="shared" si="33"/>
        <v>501</v>
      </c>
      <c r="W40" s="188">
        <f t="shared" si="34"/>
        <v>175</v>
      </c>
      <c r="X40" s="188">
        <f t="shared" si="35"/>
        <v>25</v>
      </c>
      <c r="Y40" s="188">
        <f t="shared" si="36"/>
        <v>96</v>
      </c>
      <c r="Z40" s="188">
        <f t="shared" si="37"/>
        <v>0</v>
      </c>
      <c r="AA40" s="188">
        <f t="shared" si="38"/>
        <v>0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797</v>
      </c>
      <c r="AS40" s="188">
        <v>0</v>
      </c>
      <c r="AT40" s="188">
        <v>501</v>
      </c>
      <c r="AU40" s="188">
        <v>175</v>
      </c>
      <c r="AV40" s="188">
        <v>25</v>
      </c>
      <c r="AW40" s="188">
        <v>96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145</v>
      </c>
      <c r="B41" s="182" t="s">
        <v>198</v>
      </c>
      <c r="C41" s="184" t="s">
        <v>219</v>
      </c>
      <c r="D41" s="188">
        <f t="shared" si="0"/>
        <v>1801</v>
      </c>
      <c r="E41" s="188">
        <f t="shared" si="23"/>
        <v>1102</v>
      </c>
      <c r="F41" s="188">
        <f t="shared" si="24"/>
        <v>290</v>
      </c>
      <c r="G41" s="188">
        <f t="shared" si="25"/>
        <v>209</v>
      </c>
      <c r="H41" s="188">
        <f t="shared" si="26"/>
        <v>76</v>
      </c>
      <c r="I41" s="188">
        <f t="shared" si="27"/>
        <v>0</v>
      </c>
      <c r="J41" s="188">
        <f t="shared" si="28"/>
        <v>124</v>
      </c>
      <c r="K41" s="188">
        <f t="shared" si="29"/>
        <v>0</v>
      </c>
      <c r="L41" s="188">
        <f t="shared" si="30"/>
        <v>1259</v>
      </c>
      <c r="M41" s="188">
        <v>718</v>
      </c>
      <c r="N41" s="188">
        <v>159</v>
      </c>
      <c r="O41" s="188">
        <v>209</v>
      </c>
      <c r="P41" s="188">
        <v>76</v>
      </c>
      <c r="Q41" s="188">
        <v>0</v>
      </c>
      <c r="R41" s="188">
        <v>97</v>
      </c>
      <c r="S41" s="188">
        <v>0</v>
      </c>
      <c r="T41" s="188">
        <f t="shared" si="31"/>
        <v>131</v>
      </c>
      <c r="U41" s="188">
        <f t="shared" si="32"/>
        <v>0</v>
      </c>
      <c r="V41" s="188">
        <f t="shared" si="33"/>
        <v>131</v>
      </c>
      <c r="W41" s="188">
        <f t="shared" si="34"/>
        <v>0</v>
      </c>
      <c r="X41" s="188">
        <f t="shared" si="35"/>
        <v>0</v>
      </c>
      <c r="Y41" s="188">
        <f t="shared" si="36"/>
        <v>0</v>
      </c>
      <c r="Z41" s="188">
        <f t="shared" si="37"/>
        <v>0</v>
      </c>
      <c r="AA41" s="188">
        <f t="shared" si="38"/>
        <v>0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131</v>
      </c>
      <c r="AK41" s="188">
        <v>0</v>
      </c>
      <c r="AL41" s="188">
        <v>131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0</v>
      </c>
      <c r="AS41" s="188">
        <v>0</v>
      </c>
      <c r="AT41" s="188">
        <v>0</v>
      </c>
      <c r="AU41" s="188">
        <v>0</v>
      </c>
      <c r="AV41" s="188">
        <v>0</v>
      </c>
      <c r="AW41" s="188">
        <v>0</v>
      </c>
      <c r="AX41" s="188">
        <v>0</v>
      </c>
      <c r="AY41" s="188">
        <v>0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411</v>
      </c>
      <c r="BQ41" s="188">
        <v>384</v>
      </c>
      <c r="BR41" s="188">
        <v>0</v>
      </c>
      <c r="BS41" s="188">
        <v>0</v>
      </c>
      <c r="BT41" s="188">
        <v>0</v>
      </c>
      <c r="BU41" s="188">
        <v>0</v>
      </c>
      <c r="BV41" s="188">
        <v>27</v>
      </c>
      <c r="BW41" s="188">
        <v>0</v>
      </c>
    </row>
    <row r="42" spans="1:75" ht="13.5">
      <c r="A42" s="182" t="s">
        <v>145</v>
      </c>
      <c r="B42" s="182" t="s">
        <v>199</v>
      </c>
      <c r="C42" s="184" t="s">
        <v>200</v>
      </c>
      <c r="D42" s="188">
        <f t="shared" si="0"/>
        <v>1005</v>
      </c>
      <c r="E42" s="188">
        <f t="shared" si="23"/>
        <v>535</v>
      </c>
      <c r="F42" s="188">
        <f t="shared" si="24"/>
        <v>304</v>
      </c>
      <c r="G42" s="188">
        <f t="shared" si="25"/>
        <v>143</v>
      </c>
      <c r="H42" s="188">
        <f t="shared" si="26"/>
        <v>23</v>
      </c>
      <c r="I42" s="188">
        <f t="shared" si="27"/>
        <v>0</v>
      </c>
      <c r="J42" s="188">
        <f t="shared" si="28"/>
        <v>0</v>
      </c>
      <c r="K42" s="188">
        <f t="shared" si="29"/>
        <v>0</v>
      </c>
      <c r="L42" s="188">
        <f t="shared" si="30"/>
        <v>166</v>
      </c>
      <c r="M42" s="188">
        <v>0</v>
      </c>
      <c r="N42" s="188">
        <v>0</v>
      </c>
      <c r="O42" s="188">
        <v>143</v>
      </c>
      <c r="P42" s="188">
        <v>23</v>
      </c>
      <c r="Q42" s="188">
        <v>0</v>
      </c>
      <c r="R42" s="188">
        <v>0</v>
      </c>
      <c r="S42" s="188">
        <v>0</v>
      </c>
      <c r="T42" s="188">
        <f t="shared" si="31"/>
        <v>304</v>
      </c>
      <c r="U42" s="188">
        <f t="shared" si="32"/>
        <v>0</v>
      </c>
      <c r="V42" s="188">
        <f t="shared" si="33"/>
        <v>304</v>
      </c>
      <c r="W42" s="188">
        <f t="shared" si="34"/>
        <v>0</v>
      </c>
      <c r="X42" s="188">
        <f t="shared" si="35"/>
        <v>0</v>
      </c>
      <c r="Y42" s="188">
        <f t="shared" si="36"/>
        <v>0</v>
      </c>
      <c r="Z42" s="188">
        <f t="shared" si="37"/>
        <v>0</v>
      </c>
      <c r="AA42" s="188">
        <f t="shared" si="38"/>
        <v>0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304</v>
      </c>
      <c r="AS42" s="188">
        <v>0</v>
      </c>
      <c r="AT42" s="188">
        <v>304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535</v>
      </c>
      <c r="BQ42" s="188">
        <v>535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145</v>
      </c>
      <c r="B43" s="182" t="s">
        <v>201</v>
      </c>
      <c r="C43" s="184" t="s">
        <v>202</v>
      </c>
      <c r="D43" s="188">
        <f t="shared" si="0"/>
        <v>578</v>
      </c>
      <c r="E43" s="188">
        <f t="shared" si="23"/>
        <v>325</v>
      </c>
      <c r="F43" s="188">
        <f t="shared" si="24"/>
        <v>84</v>
      </c>
      <c r="G43" s="188">
        <f t="shared" si="25"/>
        <v>52</v>
      </c>
      <c r="H43" s="188">
        <f t="shared" si="26"/>
        <v>12</v>
      </c>
      <c r="I43" s="188">
        <f t="shared" si="27"/>
        <v>2</v>
      </c>
      <c r="J43" s="188">
        <f t="shared" si="28"/>
        <v>14</v>
      </c>
      <c r="K43" s="188">
        <f t="shared" si="29"/>
        <v>89</v>
      </c>
      <c r="L43" s="188">
        <f t="shared" si="30"/>
        <v>2</v>
      </c>
      <c r="M43" s="188">
        <v>2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235</v>
      </c>
      <c r="U43" s="188">
        <f t="shared" si="32"/>
        <v>0</v>
      </c>
      <c r="V43" s="188">
        <f t="shared" si="33"/>
        <v>80</v>
      </c>
      <c r="W43" s="188">
        <f t="shared" si="34"/>
        <v>52</v>
      </c>
      <c r="X43" s="188">
        <f t="shared" si="35"/>
        <v>12</v>
      </c>
      <c r="Y43" s="188">
        <f t="shared" si="36"/>
        <v>2</v>
      </c>
      <c r="Z43" s="188">
        <f t="shared" si="37"/>
        <v>0</v>
      </c>
      <c r="AA43" s="188">
        <f t="shared" si="38"/>
        <v>89</v>
      </c>
      <c r="AB43" s="188">
        <f t="shared" si="39"/>
        <v>84</v>
      </c>
      <c r="AC43" s="188">
        <v>0</v>
      </c>
      <c r="AD43" s="188">
        <v>19</v>
      </c>
      <c r="AE43" s="188">
        <v>0</v>
      </c>
      <c r="AF43" s="188">
        <v>0</v>
      </c>
      <c r="AG43" s="188">
        <v>0</v>
      </c>
      <c r="AH43" s="188">
        <v>0</v>
      </c>
      <c r="AI43" s="188">
        <v>65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151</v>
      </c>
      <c r="AS43" s="188">
        <v>0</v>
      </c>
      <c r="AT43" s="188">
        <v>61</v>
      </c>
      <c r="AU43" s="188">
        <v>52</v>
      </c>
      <c r="AV43" s="188">
        <v>12</v>
      </c>
      <c r="AW43" s="188">
        <v>2</v>
      </c>
      <c r="AX43" s="188">
        <v>0</v>
      </c>
      <c r="AY43" s="188">
        <v>24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341</v>
      </c>
      <c r="BQ43" s="188">
        <v>323</v>
      </c>
      <c r="BR43" s="188">
        <v>4</v>
      </c>
      <c r="BS43" s="188">
        <v>0</v>
      </c>
      <c r="BT43" s="188">
        <v>0</v>
      </c>
      <c r="BU43" s="188">
        <v>0</v>
      </c>
      <c r="BV43" s="188">
        <v>14</v>
      </c>
      <c r="BW43" s="188">
        <v>0</v>
      </c>
    </row>
    <row r="44" spans="1:75" ht="13.5">
      <c r="A44" s="182" t="s">
        <v>145</v>
      </c>
      <c r="B44" s="182" t="s">
        <v>203</v>
      </c>
      <c r="C44" s="184" t="s">
        <v>204</v>
      </c>
      <c r="D44" s="188">
        <f t="shared" si="0"/>
        <v>429</v>
      </c>
      <c r="E44" s="188">
        <f t="shared" si="23"/>
        <v>248</v>
      </c>
      <c r="F44" s="188">
        <f t="shared" si="24"/>
        <v>60</v>
      </c>
      <c r="G44" s="188">
        <f t="shared" si="25"/>
        <v>34</v>
      </c>
      <c r="H44" s="188">
        <f t="shared" si="26"/>
        <v>8</v>
      </c>
      <c r="I44" s="188">
        <f t="shared" si="27"/>
        <v>10</v>
      </c>
      <c r="J44" s="188">
        <f t="shared" si="28"/>
        <v>9</v>
      </c>
      <c r="K44" s="188">
        <f t="shared" si="29"/>
        <v>60</v>
      </c>
      <c r="L44" s="188">
        <f t="shared" si="30"/>
        <v>7</v>
      </c>
      <c r="M44" s="188">
        <v>7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168</v>
      </c>
      <c r="U44" s="188">
        <f t="shared" si="32"/>
        <v>0</v>
      </c>
      <c r="V44" s="188">
        <f t="shared" si="33"/>
        <v>56</v>
      </c>
      <c r="W44" s="188">
        <f t="shared" si="34"/>
        <v>34</v>
      </c>
      <c r="X44" s="188">
        <f t="shared" si="35"/>
        <v>8</v>
      </c>
      <c r="Y44" s="188">
        <f t="shared" si="36"/>
        <v>10</v>
      </c>
      <c r="Z44" s="188">
        <f t="shared" si="37"/>
        <v>0</v>
      </c>
      <c r="AA44" s="188">
        <f t="shared" si="38"/>
        <v>60</v>
      </c>
      <c r="AB44" s="188">
        <f t="shared" si="39"/>
        <v>61</v>
      </c>
      <c r="AC44" s="188">
        <v>0</v>
      </c>
      <c r="AD44" s="188">
        <v>10</v>
      </c>
      <c r="AE44" s="188">
        <v>0</v>
      </c>
      <c r="AF44" s="188">
        <v>0</v>
      </c>
      <c r="AG44" s="188">
        <v>0</v>
      </c>
      <c r="AH44" s="188">
        <v>0</v>
      </c>
      <c r="AI44" s="188">
        <v>51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107</v>
      </c>
      <c r="AS44" s="188">
        <v>0</v>
      </c>
      <c r="AT44" s="188">
        <v>46</v>
      </c>
      <c r="AU44" s="188">
        <v>34</v>
      </c>
      <c r="AV44" s="188">
        <v>8</v>
      </c>
      <c r="AW44" s="188">
        <v>10</v>
      </c>
      <c r="AX44" s="188">
        <v>0</v>
      </c>
      <c r="AY44" s="188">
        <v>9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254</v>
      </c>
      <c r="BQ44" s="188">
        <v>241</v>
      </c>
      <c r="BR44" s="188">
        <v>4</v>
      </c>
      <c r="BS44" s="188">
        <v>0</v>
      </c>
      <c r="BT44" s="188">
        <v>0</v>
      </c>
      <c r="BU44" s="188">
        <v>0</v>
      </c>
      <c r="BV44" s="188">
        <v>9</v>
      </c>
      <c r="BW44" s="188">
        <v>0</v>
      </c>
    </row>
    <row r="45" spans="1:75" ht="13.5">
      <c r="A45" s="182" t="s">
        <v>145</v>
      </c>
      <c r="B45" s="182" t="s">
        <v>205</v>
      </c>
      <c r="C45" s="184" t="s">
        <v>206</v>
      </c>
      <c r="D45" s="188">
        <f t="shared" si="0"/>
        <v>1058</v>
      </c>
      <c r="E45" s="188">
        <f t="shared" si="23"/>
        <v>558</v>
      </c>
      <c r="F45" s="188">
        <f t="shared" si="24"/>
        <v>212</v>
      </c>
      <c r="G45" s="188">
        <f t="shared" si="25"/>
        <v>71</v>
      </c>
      <c r="H45" s="188">
        <f t="shared" si="26"/>
        <v>17</v>
      </c>
      <c r="I45" s="188">
        <f t="shared" si="27"/>
        <v>23</v>
      </c>
      <c r="J45" s="188">
        <f t="shared" si="28"/>
        <v>4</v>
      </c>
      <c r="K45" s="188">
        <f t="shared" si="29"/>
        <v>173</v>
      </c>
      <c r="L45" s="188">
        <f t="shared" si="30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381</v>
      </c>
      <c r="U45" s="188">
        <f t="shared" si="32"/>
        <v>0</v>
      </c>
      <c r="V45" s="188">
        <f t="shared" si="33"/>
        <v>101</v>
      </c>
      <c r="W45" s="188">
        <f t="shared" si="34"/>
        <v>67</v>
      </c>
      <c r="X45" s="188">
        <f t="shared" si="35"/>
        <v>17</v>
      </c>
      <c r="Y45" s="188">
        <f t="shared" si="36"/>
        <v>23</v>
      </c>
      <c r="Z45" s="188">
        <f t="shared" si="37"/>
        <v>0</v>
      </c>
      <c r="AA45" s="188">
        <f t="shared" si="38"/>
        <v>173</v>
      </c>
      <c r="AB45" s="188">
        <f t="shared" si="39"/>
        <v>150</v>
      </c>
      <c r="AC45" s="188">
        <v>0</v>
      </c>
      <c r="AD45" s="188">
        <v>21</v>
      </c>
      <c r="AE45" s="188">
        <v>0</v>
      </c>
      <c r="AF45" s="188">
        <v>0</v>
      </c>
      <c r="AG45" s="188">
        <v>0</v>
      </c>
      <c r="AH45" s="188">
        <v>0</v>
      </c>
      <c r="AI45" s="188">
        <v>129</v>
      </c>
      <c r="AJ45" s="188">
        <f t="shared" si="40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231</v>
      </c>
      <c r="AS45" s="188">
        <v>0</v>
      </c>
      <c r="AT45" s="188">
        <v>80</v>
      </c>
      <c r="AU45" s="188">
        <v>67</v>
      </c>
      <c r="AV45" s="188">
        <v>17</v>
      </c>
      <c r="AW45" s="188">
        <v>23</v>
      </c>
      <c r="AX45" s="188">
        <v>0</v>
      </c>
      <c r="AY45" s="188">
        <v>44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677</v>
      </c>
      <c r="BQ45" s="188">
        <v>558</v>
      </c>
      <c r="BR45" s="188">
        <v>111</v>
      </c>
      <c r="BS45" s="188">
        <v>4</v>
      </c>
      <c r="BT45" s="188">
        <v>0</v>
      </c>
      <c r="BU45" s="188">
        <v>0</v>
      </c>
      <c r="BV45" s="188">
        <v>4</v>
      </c>
      <c r="BW45" s="188">
        <v>0</v>
      </c>
    </row>
    <row r="46" spans="1:75" ht="13.5">
      <c r="A46" s="182" t="s">
        <v>145</v>
      </c>
      <c r="B46" s="182" t="s">
        <v>207</v>
      </c>
      <c r="C46" s="184" t="s">
        <v>208</v>
      </c>
      <c r="D46" s="188">
        <f t="shared" si="0"/>
        <v>373</v>
      </c>
      <c r="E46" s="188">
        <f t="shared" si="23"/>
        <v>226</v>
      </c>
      <c r="F46" s="188">
        <f t="shared" si="24"/>
        <v>57</v>
      </c>
      <c r="G46" s="188">
        <f t="shared" si="25"/>
        <v>43</v>
      </c>
      <c r="H46" s="188">
        <f t="shared" si="26"/>
        <v>3</v>
      </c>
      <c r="I46" s="188">
        <f t="shared" si="27"/>
        <v>1</v>
      </c>
      <c r="J46" s="188">
        <f t="shared" si="28"/>
        <v>9</v>
      </c>
      <c r="K46" s="188">
        <f t="shared" si="29"/>
        <v>34</v>
      </c>
      <c r="L46" s="188">
        <f t="shared" si="30"/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126</v>
      </c>
      <c r="U46" s="188">
        <f t="shared" si="32"/>
        <v>0</v>
      </c>
      <c r="V46" s="188">
        <f t="shared" si="33"/>
        <v>52</v>
      </c>
      <c r="W46" s="188">
        <f t="shared" si="34"/>
        <v>36</v>
      </c>
      <c r="X46" s="188">
        <f t="shared" si="35"/>
        <v>3</v>
      </c>
      <c r="Y46" s="188">
        <f t="shared" si="36"/>
        <v>1</v>
      </c>
      <c r="Z46" s="188">
        <f t="shared" si="37"/>
        <v>0</v>
      </c>
      <c r="AA46" s="188">
        <f t="shared" si="38"/>
        <v>34</v>
      </c>
      <c r="AB46" s="188">
        <f t="shared" si="39"/>
        <v>30</v>
      </c>
      <c r="AC46" s="188">
        <v>0</v>
      </c>
      <c r="AD46" s="188">
        <v>7</v>
      </c>
      <c r="AE46" s="188">
        <v>0</v>
      </c>
      <c r="AF46" s="188">
        <v>0</v>
      </c>
      <c r="AG46" s="188">
        <v>0</v>
      </c>
      <c r="AH46" s="188">
        <v>0</v>
      </c>
      <c r="AI46" s="188">
        <v>23</v>
      </c>
      <c r="AJ46" s="188">
        <f t="shared" si="40"/>
        <v>0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96</v>
      </c>
      <c r="AS46" s="188">
        <v>0</v>
      </c>
      <c r="AT46" s="188">
        <v>45</v>
      </c>
      <c r="AU46" s="188">
        <v>36</v>
      </c>
      <c r="AV46" s="188">
        <v>3</v>
      </c>
      <c r="AW46" s="188">
        <v>1</v>
      </c>
      <c r="AX46" s="188">
        <v>0</v>
      </c>
      <c r="AY46" s="188">
        <v>11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247</v>
      </c>
      <c r="BQ46" s="188">
        <v>226</v>
      </c>
      <c r="BR46" s="188">
        <v>5</v>
      </c>
      <c r="BS46" s="188">
        <v>7</v>
      </c>
      <c r="BT46" s="188">
        <v>0</v>
      </c>
      <c r="BU46" s="188">
        <v>0</v>
      </c>
      <c r="BV46" s="188">
        <v>9</v>
      </c>
      <c r="BW46" s="188">
        <v>0</v>
      </c>
    </row>
    <row r="47" spans="1:75" ht="13.5">
      <c r="A47" s="182" t="s">
        <v>145</v>
      </c>
      <c r="B47" s="182" t="s">
        <v>209</v>
      </c>
      <c r="C47" s="184" t="s">
        <v>210</v>
      </c>
      <c r="D47" s="188">
        <f t="shared" si="0"/>
        <v>1125</v>
      </c>
      <c r="E47" s="188">
        <f t="shared" si="23"/>
        <v>700</v>
      </c>
      <c r="F47" s="188">
        <f t="shared" si="24"/>
        <v>153</v>
      </c>
      <c r="G47" s="188">
        <f t="shared" si="25"/>
        <v>85</v>
      </c>
      <c r="H47" s="188">
        <f t="shared" si="26"/>
        <v>8</v>
      </c>
      <c r="I47" s="188">
        <f t="shared" si="27"/>
        <v>1</v>
      </c>
      <c r="J47" s="188">
        <f t="shared" si="28"/>
        <v>1</v>
      </c>
      <c r="K47" s="188">
        <f t="shared" si="29"/>
        <v>177</v>
      </c>
      <c r="L47" s="188">
        <f t="shared" si="30"/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388</v>
      </c>
      <c r="U47" s="188">
        <f t="shared" si="32"/>
        <v>0</v>
      </c>
      <c r="V47" s="188">
        <f t="shared" si="33"/>
        <v>138</v>
      </c>
      <c r="W47" s="188">
        <f t="shared" si="34"/>
        <v>64</v>
      </c>
      <c r="X47" s="188">
        <f t="shared" si="35"/>
        <v>8</v>
      </c>
      <c r="Y47" s="188">
        <f t="shared" si="36"/>
        <v>1</v>
      </c>
      <c r="Z47" s="188">
        <f t="shared" si="37"/>
        <v>0</v>
      </c>
      <c r="AA47" s="188">
        <f t="shared" si="38"/>
        <v>177</v>
      </c>
      <c r="AB47" s="188">
        <f t="shared" si="39"/>
        <v>200</v>
      </c>
      <c r="AC47" s="188">
        <v>0</v>
      </c>
      <c r="AD47" s="188">
        <v>24</v>
      </c>
      <c r="AE47" s="188">
        <v>0</v>
      </c>
      <c r="AF47" s="188">
        <v>0</v>
      </c>
      <c r="AG47" s="188">
        <v>0</v>
      </c>
      <c r="AH47" s="188">
        <v>0</v>
      </c>
      <c r="AI47" s="188">
        <v>176</v>
      </c>
      <c r="AJ47" s="188">
        <f t="shared" si="40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188</v>
      </c>
      <c r="AS47" s="188">
        <v>0</v>
      </c>
      <c r="AT47" s="188">
        <v>114</v>
      </c>
      <c r="AU47" s="188">
        <v>64</v>
      </c>
      <c r="AV47" s="188">
        <v>8</v>
      </c>
      <c r="AW47" s="188">
        <v>1</v>
      </c>
      <c r="AX47" s="188">
        <v>0</v>
      </c>
      <c r="AY47" s="188">
        <v>1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737</v>
      </c>
      <c r="BQ47" s="188">
        <v>700</v>
      </c>
      <c r="BR47" s="188">
        <v>15</v>
      </c>
      <c r="BS47" s="188">
        <v>21</v>
      </c>
      <c r="BT47" s="188">
        <v>0</v>
      </c>
      <c r="BU47" s="188">
        <v>0</v>
      </c>
      <c r="BV47" s="188">
        <v>1</v>
      </c>
      <c r="BW47" s="188">
        <v>0</v>
      </c>
    </row>
    <row r="48" spans="1:75" ht="13.5">
      <c r="A48" s="182" t="s">
        <v>145</v>
      </c>
      <c r="B48" s="182" t="s">
        <v>211</v>
      </c>
      <c r="C48" s="184" t="s">
        <v>212</v>
      </c>
      <c r="D48" s="188">
        <f t="shared" si="0"/>
        <v>751</v>
      </c>
      <c r="E48" s="188">
        <f t="shared" si="23"/>
        <v>446</v>
      </c>
      <c r="F48" s="188">
        <f t="shared" si="24"/>
        <v>123</v>
      </c>
      <c r="G48" s="188">
        <f t="shared" si="25"/>
        <v>93</v>
      </c>
      <c r="H48" s="188">
        <f t="shared" si="26"/>
        <v>2</v>
      </c>
      <c r="I48" s="188">
        <f t="shared" si="27"/>
        <v>5</v>
      </c>
      <c r="J48" s="188">
        <f t="shared" si="28"/>
        <v>25</v>
      </c>
      <c r="K48" s="188">
        <f t="shared" si="29"/>
        <v>57</v>
      </c>
      <c r="L48" s="188">
        <f t="shared" si="30"/>
        <v>1</v>
      </c>
      <c r="M48" s="188">
        <v>1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31"/>
        <v>264</v>
      </c>
      <c r="U48" s="188">
        <f t="shared" si="32"/>
        <v>0</v>
      </c>
      <c r="V48" s="188">
        <f t="shared" si="33"/>
        <v>114</v>
      </c>
      <c r="W48" s="188">
        <f t="shared" si="34"/>
        <v>86</v>
      </c>
      <c r="X48" s="188">
        <f t="shared" si="35"/>
        <v>2</v>
      </c>
      <c r="Y48" s="188">
        <f t="shared" si="36"/>
        <v>5</v>
      </c>
      <c r="Z48" s="188">
        <f t="shared" si="37"/>
        <v>0</v>
      </c>
      <c r="AA48" s="188">
        <f t="shared" si="38"/>
        <v>57</v>
      </c>
      <c r="AB48" s="188">
        <f t="shared" si="39"/>
        <v>66</v>
      </c>
      <c r="AC48" s="188">
        <v>0</v>
      </c>
      <c r="AD48" s="188">
        <v>16</v>
      </c>
      <c r="AE48" s="188">
        <v>0</v>
      </c>
      <c r="AF48" s="188">
        <v>0</v>
      </c>
      <c r="AG48" s="188">
        <v>0</v>
      </c>
      <c r="AH48" s="188">
        <v>0</v>
      </c>
      <c r="AI48" s="188">
        <v>50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198</v>
      </c>
      <c r="AS48" s="188">
        <v>0</v>
      </c>
      <c r="AT48" s="188">
        <v>98</v>
      </c>
      <c r="AU48" s="188">
        <v>86</v>
      </c>
      <c r="AV48" s="188">
        <v>2</v>
      </c>
      <c r="AW48" s="188">
        <v>5</v>
      </c>
      <c r="AX48" s="188">
        <v>0</v>
      </c>
      <c r="AY48" s="188">
        <v>7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486</v>
      </c>
      <c r="BQ48" s="188">
        <v>445</v>
      </c>
      <c r="BR48" s="188">
        <v>9</v>
      </c>
      <c r="BS48" s="188">
        <v>7</v>
      </c>
      <c r="BT48" s="188">
        <v>0</v>
      </c>
      <c r="BU48" s="188">
        <v>0</v>
      </c>
      <c r="BV48" s="188">
        <v>25</v>
      </c>
      <c r="BW48" s="188">
        <v>0</v>
      </c>
    </row>
    <row r="49" spans="1:75" ht="13.5">
      <c r="A49" s="182" t="s">
        <v>145</v>
      </c>
      <c r="B49" s="182" t="s">
        <v>306</v>
      </c>
      <c r="C49" s="184" t="s">
        <v>307</v>
      </c>
      <c r="D49" s="188">
        <f t="shared" si="0"/>
        <v>251</v>
      </c>
      <c r="E49" s="188">
        <f t="shared" si="23"/>
        <v>144</v>
      </c>
      <c r="F49" s="188">
        <f t="shared" si="24"/>
        <v>31</v>
      </c>
      <c r="G49" s="188">
        <f t="shared" si="25"/>
        <v>26</v>
      </c>
      <c r="H49" s="188">
        <f t="shared" si="26"/>
        <v>5</v>
      </c>
      <c r="I49" s="188">
        <f t="shared" si="27"/>
        <v>6</v>
      </c>
      <c r="J49" s="188">
        <f t="shared" si="28"/>
        <v>15</v>
      </c>
      <c r="K49" s="188">
        <f t="shared" si="29"/>
        <v>24</v>
      </c>
      <c r="L49" s="188">
        <f t="shared" si="30"/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84</v>
      </c>
      <c r="U49" s="188">
        <f t="shared" si="32"/>
        <v>0</v>
      </c>
      <c r="V49" s="188">
        <f t="shared" si="33"/>
        <v>27</v>
      </c>
      <c r="W49" s="188">
        <f t="shared" si="34"/>
        <v>22</v>
      </c>
      <c r="X49" s="188">
        <f t="shared" si="35"/>
        <v>5</v>
      </c>
      <c r="Y49" s="188">
        <f t="shared" si="36"/>
        <v>6</v>
      </c>
      <c r="Z49" s="188">
        <f t="shared" si="37"/>
        <v>0</v>
      </c>
      <c r="AA49" s="188">
        <f t="shared" si="38"/>
        <v>24</v>
      </c>
      <c r="AB49" s="188">
        <f t="shared" si="39"/>
        <v>25</v>
      </c>
      <c r="AC49" s="188">
        <v>0</v>
      </c>
      <c r="AD49" s="188">
        <v>2</v>
      </c>
      <c r="AE49" s="188">
        <v>0</v>
      </c>
      <c r="AF49" s="188">
        <v>0</v>
      </c>
      <c r="AG49" s="188">
        <v>0</v>
      </c>
      <c r="AH49" s="188">
        <v>0</v>
      </c>
      <c r="AI49" s="188">
        <v>23</v>
      </c>
      <c r="AJ49" s="188">
        <f t="shared" si="40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59</v>
      </c>
      <c r="AS49" s="188">
        <v>0</v>
      </c>
      <c r="AT49" s="188">
        <v>25</v>
      </c>
      <c r="AU49" s="188">
        <v>22</v>
      </c>
      <c r="AV49" s="188">
        <v>5</v>
      </c>
      <c r="AW49" s="188">
        <v>6</v>
      </c>
      <c r="AX49" s="188">
        <v>0</v>
      </c>
      <c r="AY49" s="188">
        <v>1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167</v>
      </c>
      <c r="BQ49" s="188">
        <v>144</v>
      </c>
      <c r="BR49" s="188">
        <v>4</v>
      </c>
      <c r="BS49" s="188">
        <v>4</v>
      </c>
      <c r="BT49" s="188">
        <v>0</v>
      </c>
      <c r="BU49" s="188">
        <v>0</v>
      </c>
      <c r="BV49" s="188">
        <v>15</v>
      </c>
      <c r="BW49" s="188">
        <v>0</v>
      </c>
    </row>
    <row r="50" spans="1:75" ht="13.5">
      <c r="A50" s="182" t="s">
        <v>145</v>
      </c>
      <c r="B50" s="182" t="s">
        <v>308</v>
      </c>
      <c r="C50" s="184" t="s">
        <v>309</v>
      </c>
      <c r="D50" s="188">
        <f t="shared" si="0"/>
        <v>1816</v>
      </c>
      <c r="E50" s="188">
        <f t="shared" si="23"/>
        <v>1248</v>
      </c>
      <c r="F50" s="188">
        <f t="shared" si="24"/>
        <v>214</v>
      </c>
      <c r="G50" s="188">
        <f t="shared" si="25"/>
        <v>114</v>
      </c>
      <c r="H50" s="188">
        <f t="shared" si="26"/>
        <v>23</v>
      </c>
      <c r="I50" s="188">
        <f t="shared" si="27"/>
        <v>4</v>
      </c>
      <c r="J50" s="188">
        <f t="shared" si="28"/>
        <v>20</v>
      </c>
      <c r="K50" s="188">
        <f t="shared" si="29"/>
        <v>193</v>
      </c>
      <c r="L50" s="188">
        <f t="shared" si="30"/>
        <v>162</v>
      </c>
      <c r="M50" s="188">
        <v>65</v>
      </c>
      <c r="N50" s="188">
        <v>0</v>
      </c>
      <c r="O50" s="188">
        <v>97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421</v>
      </c>
      <c r="U50" s="188">
        <f t="shared" si="32"/>
        <v>0</v>
      </c>
      <c r="V50" s="188">
        <f t="shared" si="33"/>
        <v>200</v>
      </c>
      <c r="W50" s="188">
        <f t="shared" si="34"/>
        <v>1</v>
      </c>
      <c r="X50" s="188">
        <f t="shared" si="35"/>
        <v>23</v>
      </c>
      <c r="Y50" s="188">
        <f t="shared" si="36"/>
        <v>4</v>
      </c>
      <c r="Z50" s="188">
        <f t="shared" si="37"/>
        <v>0</v>
      </c>
      <c r="AA50" s="188">
        <f t="shared" si="38"/>
        <v>193</v>
      </c>
      <c r="AB50" s="188">
        <f t="shared" si="39"/>
        <v>228</v>
      </c>
      <c r="AC50" s="188">
        <v>0</v>
      </c>
      <c r="AD50" s="188">
        <v>42</v>
      </c>
      <c r="AE50" s="188">
        <v>0</v>
      </c>
      <c r="AF50" s="188">
        <v>0</v>
      </c>
      <c r="AG50" s="188">
        <v>0</v>
      </c>
      <c r="AH50" s="188">
        <v>0</v>
      </c>
      <c r="AI50" s="188">
        <v>186</v>
      </c>
      <c r="AJ50" s="188">
        <f t="shared" si="40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193</v>
      </c>
      <c r="AS50" s="188">
        <v>0</v>
      </c>
      <c r="AT50" s="188">
        <v>158</v>
      </c>
      <c r="AU50" s="188">
        <v>1</v>
      </c>
      <c r="AV50" s="188">
        <v>23</v>
      </c>
      <c r="AW50" s="188">
        <v>4</v>
      </c>
      <c r="AX50" s="188">
        <v>0</v>
      </c>
      <c r="AY50" s="188">
        <v>7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1233</v>
      </c>
      <c r="BQ50" s="188">
        <v>1183</v>
      </c>
      <c r="BR50" s="188">
        <v>14</v>
      </c>
      <c r="BS50" s="188">
        <v>16</v>
      </c>
      <c r="BT50" s="188">
        <v>0</v>
      </c>
      <c r="BU50" s="188">
        <v>0</v>
      </c>
      <c r="BV50" s="188">
        <v>20</v>
      </c>
      <c r="BW50" s="188">
        <v>0</v>
      </c>
    </row>
    <row r="51" spans="1:75" ht="13.5">
      <c r="A51" s="182" t="s">
        <v>145</v>
      </c>
      <c r="B51" s="182" t="s">
        <v>310</v>
      </c>
      <c r="C51" s="184" t="s">
        <v>311</v>
      </c>
      <c r="D51" s="188">
        <f t="shared" si="0"/>
        <v>139</v>
      </c>
      <c r="E51" s="188">
        <f t="shared" si="23"/>
        <v>93</v>
      </c>
      <c r="F51" s="188">
        <f t="shared" si="24"/>
        <v>22</v>
      </c>
      <c r="G51" s="188">
        <f t="shared" si="25"/>
        <v>10</v>
      </c>
      <c r="H51" s="188">
        <f t="shared" si="26"/>
        <v>2</v>
      </c>
      <c r="I51" s="188">
        <f t="shared" si="27"/>
        <v>0</v>
      </c>
      <c r="J51" s="188">
        <f t="shared" si="28"/>
        <v>0</v>
      </c>
      <c r="K51" s="188">
        <f t="shared" si="29"/>
        <v>12</v>
      </c>
      <c r="L51" s="188">
        <f t="shared" si="30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31"/>
        <v>45</v>
      </c>
      <c r="U51" s="188">
        <f t="shared" si="32"/>
        <v>0</v>
      </c>
      <c r="V51" s="188">
        <f t="shared" si="33"/>
        <v>21</v>
      </c>
      <c r="W51" s="188">
        <f t="shared" si="34"/>
        <v>10</v>
      </c>
      <c r="X51" s="188">
        <f t="shared" si="35"/>
        <v>2</v>
      </c>
      <c r="Y51" s="188">
        <f t="shared" si="36"/>
        <v>0</v>
      </c>
      <c r="Z51" s="188">
        <f t="shared" si="37"/>
        <v>0</v>
      </c>
      <c r="AA51" s="188">
        <f t="shared" si="38"/>
        <v>12</v>
      </c>
      <c r="AB51" s="188">
        <f t="shared" si="39"/>
        <v>16</v>
      </c>
      <c r="AC51" s="188">
        <v>0</v>
      </c>
      <c r="AD51" s="188">
        <v>4</v>
      </c>
      <c r="AE51" s="188">
        <v>0</v>
      </c>
      <c r="AF51" s="188">
        <v>0</v>
      </c>
      <c r="AG51" s="188">
        <v>0</v>
      </c>
      <c r="AH51" s="188">
        <v>0</v>
      </c>
      <c r="AI51" s="188">
        <v>12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29</v>
      </c>
      <c r="AS51" s="188">
        <v>0</v>
      </c>
      <c r="AT51" s="188">
        <v>17</v>
      </c>
      <c r="AU51" s="188">
        <v>10</v>
      </c>
      <c r="AV51" s="188">
        <v>2</v>
      </c>
      <c r="AW51" s="188">
        <v>0</v>
      </c>
      <c r="AX51" s="188">
        <v>0</v>
      </c>
      <c r="AY51" s="188">
        <v>0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4"/>
        <v>94</v>
      </c>
      <c r="BQ51" s="188">
        <v>93</v>
      </c>
      <c r="BR51" s="188">
        <v>1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145</v>
      </c>
      <c r="B52" s="182" t="s">
        <v>312</v>
      </c>
      <c r="C52" s="184" t="s">
        <v>313</v>
      </c>
      <c r="D52" s="188">
        <f t="shared" si="0"/>
        <v>927</v>
      </c>
      <c r="E52" s="188">
        <f t="shared" si="23"/>
        <v>608</v>
      </c>
      <c r="F52" s="188">
        <f t="shared" si="24"/>
        <v>198</v>
      </c>
      <c r="G52" s="188">
        <f t="shared" si="25"/>
        <v>65</v>
      </c>
      <c r="H52" s="188">
        <f t="shared" si="26"/>
        <v>28</v>
      </c>
      <c r="I52" s="188">
        <f t="shared" si="27"/>
        <v>0</v>
      </c>
      <c r="J52" s="188">
        <f t="shared" si="28"/>
        <v>25</v>
      </c>
      <c r="K52" s="188">
        <f t="shared" si="29"/>
        <v>3</v>
      </c>
      <c r="L52" s="188">
        <f t="shared" si="30"/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f t="shared" si="31"/>
        <v>451</v>
      </c>
      <c r="U52" s="188">
        <f t="shared" si="32"/>
        <v>156</v>
      </c>
      <c r="V52" s="188">
        <f t="shared" si="33"/>
        <v>196</v>
      </c>
      <c r="W52" s="188">
        <f t="shared" si="34"/>
        <v>65</v>
      </c>
      <c r="X52" s="188">
        <f t="shared" si="35"/>
        <v>28</v>
      </c>
      <c r="Y52" s="188">
        <f t="shared" si="36"/>
        <v>0</v>
      </c>
      <c r="Z52" s="188">
        <f t="shared" si="37"/>
        <v>3</v>
      </c>
      <c r="AA52" s="188">
        <f t="shared" si="38"/>
        <v>3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451</v>
      </c>
      <c r="AS52" s="188">
        <v>156</v>
      </c>
      <c r="AT52" s="188">
        <v>196</v>
      </c>
      <c r="AU52" s="188">
        <v>65</v>
      </c>
      <c r="AV52" s="188">
        <v>28</v>
      </c>
      <c r="AW52" s="188">
        <v>0</v>
      </c>
      <c r="AX52" s="188">
        <v>3</v>
      </c>
      <c r="AY52" s="188">
        <v>3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476</v>
      </c>
      <c r="BQ52" s="188">
        <v>452</v>
      </c>
      <c r="BR52" s="188">
        <v>2</v>
      </c>
      <c r="BS52" s="188">
        <v>0</v>
      </c>
      <c r="BT52" s="188">
        <v>0</v>
      </c>
      <c r="BU52" s="188">
        <v>0</v>
      </c>
      <c r="BV52" s="188">
        <v>22</v>
      </c>
      <c r="BW52" s="188">
        <v>0</v>
      </c>
    </row>
    <row r="53" spans="1:75" ht="13.5">
      <c r="A53" s="182" t="s">
        <v>145</v>
      </c>
      <c r="B53" s="182" t="s">
        <v>32</v>
      </c>
      <c r="C53" s="184" t="s">
        <v>33</v>
      </c>
      <c r="D53" s="188">
        <f t="shared" si="0"/>
        <v>176</v>
      </c>
      <c r="E53" s="188">
        <f t="shared" si="23"/>
        <v>121</v>
      </c>
      <c r="F53" s="188">
        <f t="shared" si="24"/>
        <v>16</v>
      </c>
      <c r="G53" s="188">
        <f t="shared" si="25"/>
        <v>18</v>
      </c>
      <c r="H53" s="188">
        <f t="shared" si="26"/>
        <v>4</v>
      </c>
      <c r="I53" s="188">
        <f t="shared" si="27"/>
        <v>13</v>
      </c>
      <c r="J53" s="188">
        <f t="shared" si="28"/>
        <v>4</v>
      </c>
      <c r="K53" s="188">
        <f t="shared" si="29"/>
        <v>0</v>
      </c>
      <c r="L53" s="188">
        <f t="shared" si="30"/>
        <v>17</v>
      </c>
      <c r="M53" s="188">
        <v>0</v>
      </c>
      <c r="N53" s="188">
        <v>0</v>
      </c>
      <c r="O53" s="188">
        <v>0</v>
      </c>
      <c r="P53" s="188">
        <v>0</v>
      </c>
      <c r="Q53" s="188">
        <v>13</v>
      </c>
      <c r="R53" s="188">
        <v>4</v>
      </c>
      <c r="S53" s="188">
        <v>0</v>
      </c>
      <c r="T53" s="188">
        <f t="shared" si="31"/>
        <v>93</v>
      </c>
      <c r="U53" s="188">
        <f t="shared" si="32"/>
        <v>56</v>
      </c>
      <c r="V53" s="188">
        <f t="shared" si="33"/>
        <v>15</v>
      </c>
      <c r="W53" s="188">
        <f t="shared" si="34"/>
        <v>18</v>
      </c>
      <c r="X53" s="188">
        <f t="shared" si="35"/>
        <v>4</v>
      </c>
      <c r="Y53" s="188">
        <f t="shared" si="36"/>
        <v>0</v>
      </c>
      <c r="Z53" s="188">
        <f t="shared" si="37"/>
        <v>0</v>
      </c>
      <c r="AA53" s="188">
        <f t="shared" si="38"/>
        <v>0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93</v>
      </c>
      <c r="AS53" s="188">
        <v>56</v>
      </c>
      <c r="AT53" s="188">
        <v>15</v>
      </c>
      <c r="AU53" s="188">
        <v>18</v>
      </c>
      <c r="AV53" s="188">
        <v>4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66</v>
      </c>
      <c r="BQ53" s="188">
        <v>65</v>
      </c>
      <c r="BR53" s="188">
        <v>1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201" t="s">
        <v>34</v>
      </c>
      <c r="B54" s="202"/>
      <c r="C54" s="202"/>
      <c r="D54" s="188">
        <f aca="true" t="shared" si="45" ref="D54:AI54">SUM(D7:D53)</f>
        <v>179660</v>
      </c>
      <c r="E54" s="188">
        <f t="shared" si="45"/>
        <v>104009</v>
      </c>
      <c r="F54" s="188">
        <f t="shared" si="45"/>
        <v>26103</v>
      </c>
      <c r="G54" s="188">
        <f t="shared" si="45"/>
        <v>18970</v>
      </c>
      <c r="H54" s="188">
        <f t="shared" si="45"/>
        <v>4293</v>
      </c>
      <c r="I54" s="188">
        <f t="shared" si="45"/>
        <v>2997</v>
      </c>
      <c r="J54" s="188">
        <f t="shared" si="45"/>
        <v>4514</v>
      </c>
      <c r="K54" s="188">
        <f t="shared" si="45"/>
        <v>18774</v>
      </c>
      <c r="L54" s="188">
        <f t="shared" si="45"/>
        <v>34647</v>
      </c>
      <c r="M54" s="188">
        <f t="shared" si="45"/>
        <v>19340</v>
      </c>
      <c r="N54" s="188">
        <f t="shared" si="45"/>
        <v>4769</v>
      </c>
      <c r="O54" s="188">
        <f t="shared" si="45"/>
        <v>5827</v>
      </c>
      <c r="P54" s="188">
        <f t="shared" si="45"/>
        <v>916</v>
      </c>
      <c r="Q54" s="188">
        <f t="shared" si="45"/>
        <v>1236</v>
      </c>
      <c r="R54" s="188">
        <f t="shared" si="45"/>
        <v>688</v>
      </c>
      <c r="S54" s="188">
        <f t="shared" si="45"/>
        <v>1871</v>
      </c>
      <c r="T54" s="188">
        <f t="shared" si="45"/>
        <v>58186</v>
      </c>
      <c r="U54" s="188">
        <f t="shared" si="45"/>
        <v>3620</v>
      </c>
      <c r="V54" s="188">
        <f t="shared" si="45"/>
        <v>20416</v>
      </c>
      <c r="W54" s="188">
        <f t="shared" si="45"/>
        <v>12571</v>
      </c>
      <c r="X54" s="188">
        <f t="shared" si="45"/>
        <v>3377</v>
      </c>
      <c r="Y54" s="188">
        <f t="shared" si="45"/>
        <v>1761</v>
      </c>
      <c r="Z54" s="188">
        <f t="shared" si="45"/>
        <v>135</v>
      </c>
      <c r="AA54" s="188">
        <f t="shared" si="45"/>
        <v>16306</v>
      </c>
      <c r="AB54" s="188">
        <f t="shared" si="45"/>
        <v>16513</v>
      </c>
      <c r="AC54" s="188">
        <f t="shared" si="45"/>
        <v>366</v>
      </c>
      <c r="AD54" s="188">
        <f t="shared" si="45"/>
        <v>1885</v>
      </c>
      <c r="AE54" s="188">
        <f t="shared" si="45"/>
        <v>0</v>
      </c>
      <c r="AF54" s="188">
        <f t="shared" si="45"/>
        <v>0</v>
      </c>
      <c r="AG54" s="188">
        <f t="shared" si="45"/>
        <v>0</v>
      </c>
      <c r="AH54" s="188">
        <f t="shared" si="45"/>
        <v>0</v>
      </c>
      <c r="AI54" s="188">
        <f t="shared" si="45"/>
        <v>14262</v>
      </c>
      <c r="AJ54" s="188">
        <f aca="true" t="shared" si="46" ref="AJ54:BO54">SUM(AJ7:AJ53)</f>
        <v>7659</v>
      </c>
      <c r="AK54" s="188">
        <f t="shared" si="46"/>
        <v>0</v>
      </c>
      <c r="AL54" s="188">
        <f t="shared" si="46"/>
        <v>7430</v>
      </c>
      <c r="AM54" s="188">
        <f t="shared" si="46"/>
        <v>0</v>
      </c>
      <c r="AN54" s="188">
        <f t="shared" si="46"/>
        <v>0</v>
      </c>
      <c r="AO54" s="188">
        <f t="shared" si="46"/>
        <v>0</v>
      </c>
      <c r="AP54" s="188">
        <f t="shared" si="46"/>
        <v>0</v>
      </c>
      <c r="AQ54" s="188">
        <f t="shared" si="46"/>
        <v>229</v>
      </c>
      <c r="AR54" s="188">
        <f t="shared" si="46"/>
        <v>32635</v>
      </c>
      <c r="AS54" s="188">
        <f t="shared" si="46"/>
        <v>3254</v>
      </c>
      <c r="AT54" s="188">
        <f t="shared" si="46"/>
        <v>11101</v>
      </c>
      <c r="AU54" s="188">
        <f t="shared" si="46"/>
        <v>12571</v>
      </c>
      <c r="AV54" s="188">
        <f t="shared" si="46"/>
        <v>3377</v>
      </c>
      <c r="AW54" s="188">
        <f t="shared" si="46"/>
        <v>1761</v>
      </c>
      <c r="AX54" s="188">
        <f t="shared" si="46"/>
        <v>135</v>
      </c>
      <c r="AY54" s="188">
        <f t="shared" si="46"/>
        <v>436</v>
      </c>
      <c r="AZ54" s="188">
        <f t="shared" si="46"/>
        <v>208</v>
      </c>
      <c r="BA54" s="188">
        <f t="shared" si="46"/>
        <v>0</v>
      </c>
      <c r="BB54" s="188">
        <f t="shared" si="46"/>
        <v>0</v>
      </c>
      <c r="BC54" s="188">
        <f t="shared" si="46"/>
        <v>0</v>
      </c>
      <c r="BD54" s="188">
        <f t="shared" si="46"/>
        <v>0</v>
      </c>
      <c r="BE54" s="188">
        <f t="shared" si="46"/>
        <v>0</v>
      </c>
      <c r="BF54" s="188">
        <f t="shared" si="46"/>
        <v>0</v>
      </c>
      <c r="BG54" s="188">
        <f t="shared" si="46"/>
        <v>208</v>
      </c>
      <c r="BH54" s="188">
        <f t="shared" si="46"/>
        <v>1171</v>
      </c>
      <c r="BI54" s="188">
        <f t="shared" si="46"/>
        <v>0</v>
      </c>
      <c r="BJ54" s="188">
        <f t="shared" si="46"/>
        <v>0</v>
      </c>
      <c r="BK54" s="188">
        <f t="shared" si="46"/>
        <v>0</v>
      </c>
      <c r="BL54" s="188">
        <f t="shared" si="46"/>
        <v>0</v>
      </c>
      <c r="BM54" s="188">
        <f t="shared" si="46"/>
        <v>0</v>
      </c>
      <c r="BN54" s="188">
        <f t="shared" si="46"/>
        <v>0</v>
      </c>
      <c r="BO54" s="188">
        <f t="shared" si="46"/>
        <v>1171</v>
      </c>
      <c r="BP54" s="188">
        <f aca="true" t="shared" si="47" ref="BP54:BW54">SUM(BP7:BP53)</f>
        <v>86827</v>
      </c>
      <c r="BQ54" s="188">
        <f t="shared" si="47"/>
        <v>81049</v>
      </c>
      <c r="BR54" s="188">
        <f t="shared" si="47"/>
        <v>918</v>
      </c>
      <c r="BS54" s="188">
        <f t="shared" si="47"/>
        <v>572</v>
      </c>
      <c r="BT54" s="188">
        <f t="shared" si="47"/>
        <v>0</v>
      </c>
      <c r="BU54" s="188">
        <f t="shared" si="47"/>
        <v>0</v>
      </c>
      <c r="BV54" s="188">
        <f t="shared" si="47"/>
        <v>3691</v>
      </c>
      <c r="BW54" s="188">
        <f t="shared" si="47"/>
        <v>597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220</v>
      </c>
      <c r="B1" s="254"/>
      <c r="C1" s="183" t="s">
        <v>81</v>
      </c>
    </row>
    <row r="2" spans="6:13" s="47" customFormat="1" ht="15" customHeight="1">
      <c r="F2" s="279" t="s">
        <v>82</v>
      </c>
      <c r="G2" s="280"/>
      <c r="H2" s="280"/>
      <c r="I2" s="280"/>
      <c r="J2" s="277" t="s">
        <v>83</v>
      </c>
      <c r="K2" s="274" t="s">
        <v>84</v>
      </c>
      <c r="L2" s="275"/>
      <c r="M2" s="276"/>
    </row>
    <row r="3" spans="1:13" s="47" customFormat="1" ht="15" customHeight="1" thickBot="1">
      <c r="A3" s="260" t="s">
        <v>85</v>
      </c>
      <c r="B3" s="261"/>
      <c r="C3" s="258"/>
      <c r="D3" s="49">
        <f>SUMIF('ごみ処理概要'!$A$7:$C$54,'ごみ集計結果'!$A$1,'ごみ処理概要'!$E$7:$E$54)</f>
        <v>2106678</v>
      </c>
      <c r="F3" s="281"/>
      <c r="G3" s="282"/>
      <c r="H3" s="282"/>
      <c r="I3" s="282"/>
      <c r="J3" s="278"/>
      <c r="K3" s="50" t="s">
        <v>86</v>
      </c>
      <c r="L3" s="51" t="s">
        <v>87</v>
      </c>
      <c r="M3" s="52" t="s">
        <v>88</v>
      </c>
    </row>
    <row r="4" spans="1:13" s="47" customFormat="1" ht="15" customHeight="1" thickBot="1">
      <c r="A4" s="260" t="s">
        <v>89</v>
      </c>
      <c r="B4" s="261"/>
      <c r="C4" s="258"/>
      <c r="D4" s="49">
        <f>D5-D3</f>
        <v>6181</v>
      </c>
      <c r="F4" s="271" t="s">
        <v>90</v>
      </c>
      <c r="G4" s="268" t="s">
        <v>93</v>
      </c>
      <c r="H4" s="53" t="s">
        <v>91</v>
      </c>
      <c r="J4" s="162">
        <f>SUMIF('ごみ処理量内訳'!$A$7:$C$54,'ごみ集計結果'!$A$1,'ごみ処理量内訳'!$E$7:$E$54)</f>
        <v>574799</v>
      </c>
      <c r="K4" s="54" t="s">
        <v>265</v>
      </c>
      <c r="L4" s="55" t="s">
        <v>265</v>
      </c>
      <c r="M4" s="56" t="s">
        <v>265</v>
      </c>
    </row>
    <row r="5" spans="1:13" s="47" customFormat="1" ht="15" customHeight="1">
      <c r="A5" s="262" t="s">
        <v>92</v>
      </c>
      <c r="B5" s="263"/>
      <c r="C5" s="264"/>
      <c r="D5" s="49">
        <f>SUMIF('ごみ処理概要'!$A$7:$C$54,'ごみ集計結果'!$A$1,'ごみ処理概要'!$D$7:$D$54)</f>
        <v>2112859</v>
      </c>
      <c r="F5" s="272"/>
      <c r="G5" s="269"/>
      <c r="H5" s="283" t="s">
        <v>94</v>
      </c>
      <c r="I5" s="57" t="s">
        <v>95</v>
      </c>
      <c r="J5" s="58">
        <f>SUMIF('ごみ処理量内訳'!$A$7:$C$54,'ごみ集計結果'!$A$1,'ごみ処理量内訳'!$W$7:$W$54)</f>
        <v>19443</v>
      </c>
      <c r="K5" s="59" t="s">
        <v>266</v>
      </c>
      <c r="L5" s="60" t="s">
        <v>266</v>
      </c>
      <c r="M5" s="61" t="s">
        <v>266</v>
      </c>
    </row>
    <row r="6" spans="4:13" s="47" customFormat="1" ht="15" customHeight="1">
      <c r="D6" s="62"/>
      <c r="F6" s="272"/>
      <c r="G6" s="269"/>
      <c r="H6" s="284"/>
      <c r="I6" s="63" t="s">
        <v>96</v>
      </c>
      <c r="J6" s="64">
        <f>SUMIF('ごみ処理量内訳'!$A$7:$C$54,'ごみ集計結果'!$A$1,'ごみ処理量内訳'!$X$7:$X$54)</f>
        <v>2483</v>
      </c>
      <c r="K6" s="48" t="s">
        <v>274</v>
      </c>
      <c r="L6" s="65" t="s">
        <v>274</v>
      </c>
      <c r="M6" s="66" t="s">
        <v>274</v>
      </c>
    </row>
    <row r="7" spans="1:13" s="47" customFormat="1" ht="15" customHeight="1">
      <c r="A7" s="255" t="s">
        <v>97</v>
      </c>
      <c r="B7" s="265" t="s">
        <v>305</v>
      </c>
      <c r="C7" s="67" t="s">
        <v>98</v>
      </c>
      <c r="D7" s="49">
        <f>SUMIF('ごみ搬入量内訳'!$A$7:$C$54,'ごみ集計結果'!$A$1,'ごみ搬入量内訳'!$I$7:$I$54)</f>
        <v>126821</v>
      </c>
      <c r="F7" s="272"/>
      <c r="G7" s="269"/>
      <c r="H7" s="284"/>
      <c r="I7" s="63" t="s">
        <v>99</v>
      </c>
      <c r="J7" s="64">
        <f>SUMIF('ごみ処理量内訳'!$A$7:$C$54,'ごみ集計結果'!$A$1,'ごみ処理量内訳'!$Y$7:$Y$54)</f>
        <v>0</v>
      </c>
      <c r="K7" s="48" t="s">
        <v>267</v>
      </c>
      <c r="L7" s="65" t="s">
        <v>267</v>
      </c>
      <c r="M7" s="66" t="s">
        <v>267</v>
      </c>
    </row>
    <row r="8" spans="1:13" s="47" customFormat="1" ht="15" customHeight="1">
      <c r="A8" s="256"/>
      <c r="B8" s="266"/>
      <c r="C8" s="67" t="s">
        <v>100</v>
      </c>
      <c r="D8" s="49">
        <f>SUMIF('ごみ搬入量内訳'!$A$7:$C$54,'ごみ集計結果'!$A$1,'ごみ搬入量内訳'!$M$7:$M$54)</f>
        <v>405860</v>
      </c>
      <c r="F8" s="272"/>
      <c r="G8" s="269"/>
      <c r="H8" s="284"/>
      <c r="I8" s="63" t="s">
        <v>101</v>
      </c>
      <c r="J8" s="64">
        <f>SUMIF('ごみ処理量内訳'!$A$7:$C$54,'ごみ集計結果'!$A$1,'ごみ処理量内訳'!$Z$7:$Z$54)</f>
        <v>0</v>
      </c>
      <c r="K8" s="48" t="s">
        <v>268</v>
      </c>
      <c r="L8" s="65" t="s">
        <v>268</v>
      </c>
      <c r="M8" s="66" t="s">
        <v>268</v>
      </c>
    </row>
    <row r="9" spans="1:13" s="47" customFormat="1" ht="15" customHeight="1" thickBot="1">
      <c r="A9" s="256"/>
      <c r="B9" s="266"/>
      <c r="C9" s="67" t="s">
        <v>102</v>
      </c>
      <c r="D9" s="49">
        <f>SUMIF('ごみ搬入量内訳'!$A$7:$C$54,'ごみ集計結果'!$A$1,'ごみ搬入量内訳'!$Q$7:$Q$54)</f>
        <v>30010</v>
      </c>
      <c r="F9" s="272"/>
      <c r="G9" s="269"/>
      <c r="H9" s="285"/>
      <c r="I9" s="68" t="s">
        <v>103</v>
      </c>
      <c r="J9" s="69">
        <f>SUMIF('ごみ処理量内訳'!$A$7:$C$54,'ごみ集計結果'!$A$1,'ごみ処理量内訳'!$AA$7:$AA$54)</f>
        <v>3923</v>
      </c>
      <c r="K9" s="70" t="s">
        <v>269</v>
      </c>
      <c r="L9" s="51" t="s">
        <v>269</v>
      </c>
      <c r="M9" s="52" t="s">
        <v>269</v>
      </c>
    </row>
    <row r="10" spans="1:13" s="47" customFormat="1" ht="15" customHeight="1" thickBot="1">
      <c r="A10" s="256"/>
      <c r="B10" s="266"/>
      <c r="C10" s="67" t="s">
        <v>104</v>
      </c>
      <c r="D10" s="49">
        <f>SUMIF('ごみ搬入量内訳'!$A$7:$C$54,'ごみ集計結果'!$A$1,'ごみ搬入量内訳'!$U$7:$U$54)</f>
        <v>60948</v>
      </c>
      <c r="F10" s="272"/>
      <c r="G10" s="270"/>
      <c r="H10" s="71" t="s">
        <v>105</v>
      </c>
      <c r="I10" s="72"/>
      <c r="J10" s="163">
        <f>SUM(J4:J9)</f>
        <v>600648</v>
      </c>
      <c r="K10" s="73" t="s">
        <v>274</v>
      </c>
      <c r="L10" s="164">
        <f>SUMIF('ごみ処理量内訳'!$A$7:$C$54,'ごみ集計結果'!$A$1,'ごみ処理量内訳'!$AD$7:$AD$54)</f>
        <v>51766</v>
      </c>
      <c r="M10" s="165">
        <f>SUMIF('資源化量内訳'!$A$7:$C$54,'ごみ集計結果'!$A$1,'資源化量内訳'!$AB$7:$AB$54)</f>
        <v>16513</v>
      </c>
    </row>
    <row r="11" spans="1:13" s="47" customFormat="1" ht="15" customHeight="1">
      <c r="A11" s="256"/>
      <c r="B11" s="266"/>
      <c r="C11" s="67" t="s">
        <v>106</v>
      </c>
      <c r="D11" s="49">
        <f>SUMIF('ごみ搬入量内訳'!$A$7:$C$54,'ごみ集計結果'!$A$1,'ごみ搬入量内訳'!$Y$7:$Y$54)</f>
        <v>1680</v>
      </c>
      <c r="F11" s="272"/>
      <c r="G11" s="286" t="s">
        <v>107</v>
      </c>
      <c r="H11" s="151" t="s">
        <v>95</v>
      </c>
      <c r="I11" s="148"/>
      <c r="J11" s="74">
        <f>SUMIF('ごみ処理量内訳'!$A$7:$C$54,'ごみ集計結果'!$A$1,'ごみ処理量内訳'!$G$7:$G$54)</f>
        <v>32826</v>
      </c>
      <c r="K11" s="58">
        <f>SUMIF('ごみ処理量内訳'!$A$7:$C$54,'ごみ集計結果'!$A$1,'ごみ処理量内訳'!$W$7:$W$54)</f>
        <v>19443</v>
      </c>
      <c r="L11" s="75">
        <f>SUMIF('ごみ処理量内訳'!$A$7:$C$54,'ごみ集計結果'!$A$1,'ごみ処理量内訳'!$AF$7:$AF$54)</f>
        <v>2156</v>
      </c>
      <c r="M11" s="76">
        <f>SUMIF('資源化量内訳'!$A$7:$C$54,'ごみ集計結果'!$A$1,'資源化量内訳'!$AJ$7:$AJ$54)</f>
        <v>7659</v>
      </c>
    </row>
    <row r="12" spans="1:13" s="47" customFormat="1" ht="15" customHeight="1">
      <c r="A12" s="256"/>
      <c r="B12" s="266"/>
      <c r="C12" s="67" t="s">
        <v>108</v>
      </c>
      <c r="D12" s="49">
        <f>SUMIF('ごみ搬入量内訳'!$A$7:$C$54,'ごみ集計結果'!$A$1,'ごみ搬入量内訳'!$AC$7:$AC$54)</f>
        <v>11656</v>
      </c>
      <c r="F12" s="272"/>
      <c r="G12" s="287"/>
      <c r="H12" s="149" t="s">
        <v>96</v>
      </c>
      <c r="I12" s="149"/>
      <c r="J12" s="64">
        <f>SUMIF('ごみ処理量内訳'!$A$7:$C$54,'ごみ集計結果'!$A$1,'ごみ処理量内訳'!$H$7:$H$54)</f>
        <v>41326</v>
      </c>
      <c r="K12" s="64">
        <f>SUMIF('ごみ処理量内訳'!$A$7:$C$54,'ごみ集計結果'!$A$1,'ごみ処理量内訳'!$X$7:$X$54)</f>
        <v>2483</v>
      </c>
      <c r="L12" s="49">
        <f>SUMIF('ごみ処理量内訳'!$A$7:$C$54,'ごみ集計結果'!$A$1,'ごみ処理量内訳'!$AG$7:$AG$54)</f>
        <v>1391</v>
      </c>
      <c r="M12" s="77">
        <f>SUMIF('資源化量内訳'!$A$7:$C$54,'ごみ集計結果'!$A$1,'資源化量内訳'!$AR$7:$AR$54)</f>
        <v>32635</v>
      </c>
    </row>
    <row r="13" spans="1:13" s="47" customFormat="1" ht="15" customHeight="1">
      <c r="A13" s="256"/>
      <c r="B13" s="267"/>
      <c r="C13" s="78" t="s">
        <v>105</v>
      </c>
      <c r="D13" s="49">
        <f>SUM(D7:D12)</f>
        <v>636975</v>
      </c>
      <c r="F13" s="272"/>
      <c r="G13" s="287"/>
      <c r="H13" s="149" t="s">
        <v>99</v>
      </c>
      <c r="I13" s="149"/>
      <c r="J13" s="64">
        <f>SUMIF('ごみ処理量内訳'!$A$7:$C$54,'ごみ集計結果'!$A$1,'ごみ処理量内訳'!$I$7:$I$54)</f>
        <v>208</v>
      </c>
      <c r="K13" s="64">
        <f>SUMIF('ごみ処理量内訳'!$A$7:$C$54,'ごみ集計結果'!$A$1,'ごみ処理量内訳'!$Y$7:$Y$54)</f>
        <v>0</v>
      </c>
      <c r="L13" s="49">
        <f>SUMIF('ごみ処理量内訳'!$A$7:$C$54,'ごみ集計結果'!$A$1,'ごみ処理量内訳'!$AH$7:$AH$54)</f>
        <v>0</v>
      </c>
      <c r="M13" s="77">
        <f>SUMIF('資源化量内訳'!$A$7:$C$54,'ごみ集計結果'!$A$1,'資源化量内訳'!$AZ$7:$AZ$54)</f>
        <v>208</v>
      </c>
    </row>
    <row r="14" spans="1:13" s="47" customFormat="1" ht="15" customHeight="1">
      <c r="A14" s="256"/>
      <c r="B14" s="259" t="s">
        <v>109</v>
      </c>
      <c r="C14" s="259"/>
      <c r="D14" s="49">
        <f>SUMIF('ごみ搬入量内訳'!$A$7:$C$54,'ごみ集計結果'!$A$1,'ごみ搬入量内訳'!$AG$7:$AG$54)</f>
        <v>91428</v>
      </c>
      <c r="F14" s="272"/>
      <c r="G14" s="287"/>
      <c r="H14" s="149" t="s">
        <v>101</v>
      </c>
      <c r="I14" s="149"/>
      <c r="J14" s="64">
        <f>SUMIF('ごみ処理量内訳'!$A$7:$C$54,'ごみ集計結果'!$A$1,'ごみ処理量内訳'!$J$7:$J$54)</f>
        <v>8791</v>
      </c>
      <c r="K14" s="64">
        <f>SUMIF('ごみ処理量内訳'!$A$7:$C$54,'ごみ集計結果'!$A$1,'ごみ処理量内訳'!$Z$7:$Z$54)</f>
        <v>0</v>
      </c>
      <c r="L14" s="49">
        <f>SUMIF('ごみ処理量内訳'!$A$7:$C$54,'ごみ集計結果'!$A$1,'ごみ処理量内訳'!$AI$7:$AI$54)</f>
        <v>179</v>
      </c>
      <c r="M14" s="77">
        <f>SUMIF('資源化量内訳'!$A$7:$C$54,'ごみ集計結果'!$A$1,'資源化量内訳'!$BH$7:$BH$54)</f>
        <v>1171</v>
      </c>
    </row>
    <row r="15" spans="1:13" s="47" customFormat="1" ht="15" customHeight="1" thickBot="1">
      <c r="A15" s="256"/>
      <c r="B15" s="259" t="s">
        <v>110</v>
      </c>
      <c r="C15" s="259"/>
      <c r="D15" s="49">
        <f>SUMIF('ごみ搬入量内訳'!$A$7:$C$54,'ごみ集計結果'!$A$1,'ごみ搬入量内訳'!$AH$7:$AH$54)</f>
        <v>5753</v>
      </c>
      <c r="F15" s="272"/>
      <c r="G15" s="287"/>
      <c r="H15" s="150" t="s">
        <v>103</v>
      </c>
      <c r="I15" s="150"/>
      <c r="J15" s="69">
        <f>SUMIF('ごみ処理量内訳'!$A$7:$C$54,'ごみ集計結果'!$A$1,'ごみ処理量内訳'!$K$7:$K$54)</f>
        <v>6046</v>
      </c>
      <c r="K15" s="69">
        <f>SUMIF('ごみ処理量内訳'!$A$7:$C$54,'ごみ集計結果'!$A$1,'ごみ処理量内訳'!$AA$7:$AA$54)</f>
        <v>3923</v>
      </c>
      <c r="L15" s="79">
        <f>SUMIF('ごみ処理量内訳'!$A$7:$C$54,'ごみ集計結果'!$A$1,'ごみ処理量内訳'!$AJ$7:$AJ$54)</f>
        <v>1889</v>
      </c>
      <c r="M15" s="52" t="s">
        <v>269</v>
      </c>
    </row>
    <row r="16" spans="1:13" s="47" customFormat="1" ht="15" customHeight="1" thickBot="1">
      <c r="A16" s="257"/>
      <c r="B16" s="258" t="s">
        <v>136</v>
      </c>
      <c r="C16" s="259"/>
      <c r="D16" s="49">
        <f>SUM(D13:D15)</f>
        <v>734156</v>
      </c>
      <c r="F16" s="272"/>
      <c r="G16" s="270"/>
      <c r="H16" s="81" t="s">
        <v>105</v>
      </c>
      <c r="I16" s="80"/>
      <c r="J16" s="166">
        <f>SUM(J11:J15)</f>
        <v>89197</v>
      </c>
      <c r="K16" s="167">
        <f>SUM(K11:K15)</f>
        <v>25849</v>
      </c>
      <c r="L16" s="168">
        <f>SUM(L11:L15)</f>
        <v>5615</v>
      </c>
      <c r="M16" s="169">
        <f>SUM(M11:M15)</f>
        <v>41673</v>
      </c>
    </row>
    <row r="17" spans="4:13" s="47" customFormat="1" ht="15" customHeight="1" thickBot="1">
      <c r="D17" s="62"/>
      <c r="F17" s="273"/>
      <c r="G17" s="288" t="s">
        <v>319</v>
      </c>
      <c r="H17" s="289"/>
      <c r="I17" s="289"/>
      <c r="J17" s="162">
        <f>J4+J16</f>
        <v>663996</v>
      </c>
      <c r="K17" s="170">
        <f>K16</f>
        <v>25849</v>
      </c>
      <c r="L17" s="171">
        <f>L10+L16</f>
        <v>57381</v>
      </c>
      <c r="M17" s="172">
        <f>M10+M16</f>
        <v>58186</v>
      </c>
    </row>
    <row r="18" spans="1:13" s="47" customFormat="1" ht="15" customHeight="1">
      <c r="A18" s="259" t="s">
        <v>111</v>
      </c>
      <c r="B18" s="259"/>
      <c r="C18" s="259"/>
      <c r="D18" s="49">
        <f>SUMIF('ごみ搬入量内訳'!$A$7:$C$54,'ごみ集計結果'!$A$1,'ごみ搬入量内訳'!$E$7:$E$54)</f>
        <v>503055</v>
      </c>
      <c r="F18" s="251" t="s">
        <v>112</v>
      </c>
      <c r="G18" s="252"/>
      <c r="H18" s="252"/>
      <c r="I18" s="253"/>
      <c r="J18" s="74">
        <f>SUMIF('資源化量内訳'!$A$7:$C$54,'ごみ集計結果'!$A$1,'資源化量内訳'!$L$7:$L$54)</f>
        <v>34647</v>
      </c>
      <c r="K18" s="82" t="s">
        <v>265</v>
      </c>
      <c r="L18" s="83" t="s">
        <v>265</v>
      </c>
      <c r="M18" s="76">
        <f>J18</f>
        <v>34647</v>
      </c>
    </row>
    <row r="19" spans="1:13" s="47" customFormat="1" ht="15" customHeight="1" thickBot="1">
      <c r="A19" s="290" t="s">
        <v>113</v>
      </c>
      <c r="B19" s="259"/>
      <c r="C19" s="259"/>
      <c r="D19" s="49">
        <f>SUMIF('ごみ搬入量内訳'!$A$7:$C$54,'ごみ集計結果'!$A$1,'ごみ搬入量内訳'!$F$7:$F$54)</f>
        <v>225348</v>
      </c>
      <c r="F19" s="248" t="s">
        <v>114</v>
      </c>
      <c r="G19" s="249"/>
      <c r="H19" s="249"/>
      <c r="I19" s="250"/>
      <c r="J19" s="173">
        <f>SUMIF('ごみ処理量内訳'!$A$7:$C$54,'ごみ集計結果'!$A$1,'ごみ処理量内訳'!$AC$7:$AC$54)</f>
        <v>30752</v>
      </c>
      <c r="K19" s="84" t="s">
        <v>265</v>
      </c>
      <c r="L19" s="85">
        <f>J19</f>
        <v>30752</v>
      </c>
      <c r="M19" s="86" t="s">
        <v>265</v>
      </c>
    </row>
    <row r="20" spans="1:13" s="47" customFormat="1" ht="15" customHeight="1" thickBot="1">
      <c r="A20" s="290" t="s">
        <v>115</v>
      </c>
      <c r="B20" s="259"/>
      <c r="C20" s="259"/>
      <c r="D20" s="49">
        <f>D15</f>
        <v>5753</v>
      </c>
      <c r="F20" s="245" t="s">
        <v>136</v>
      </c>
      <c r="G20" s="246"/>
      <c r="H20" s="246"/>
      <c r="I20" s="247"/>
      <c r="J20" s="174">
        <f>J4+J11+J12+J13+J14+J15+J18+J19</f>
        <v>729395</v>
      </c>
      <c r="K20" s="175">
        <f>SUM(K17:K19)</f>
        <v>25849</v>
      </c>
      <c r="L20" s="176">
        <f>SUM(L17:L19)</f>
        <v>88133</v>
      </c>
      <c r="M20" s="177">
        <f>SUM(M17:M19)</f>
        <v>92833</v>
      </c>
    </row>
    <row r="21" spans="1:9" s="47" customFormat="1" ht="15" customHeight="1">
      <c r="A21" s="290" t="s">
        <v>120</v>
      </c>
      <c r="B21" s="259"/>
      <c r="C21" s="259"/>
      <c r="D21" s="49">
        <f>SUM(D18:D20)</f>
        <v>734156</v>
      </c>
      <c r="F21" s="181" t="s">
        <v>314</v>
      </c>
      <c r="G21" s="180"/>
      <c r="H21" s="180"/>
      <c r="I21" s="180"/>
    </row>
    <row r="22" spans="11:13" s="47" customFormat="1" ht="15" customHeight="1">
      <c r="K22" s="87"/>
      <c r="L22" s="88" t="s">
        <v>116</v>
      </c>
      <c r="M22" s="89" t="s">
        <v>117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収集ごみ（混合ごみ＋可燃ごみ＋不燃ごみ＋資源ごみ＋粗大ごみ＋その他）＝636,975t/年</v>
      </c>
      <c r="K23" s="89" t="s">
        <v>118</v>
      </c>
      <c r="L23" s="92">
        <f>SUMIF('資源化量内訳'!$A$7:$C$54,'ごみ集計結果'!$A$1,'資源化量内訳'!$M$7:M$54)+SUMIF('資源化量内訳'!$A$7:$C$54,'ごみ集計結果'!$A$1,'資源化量内訳'!$U$7:U$54)</f>
        <v>22960</v>
      </c>
      <c r="M23" s="49">
        <f>SUMIF('資源化量内訳'!$A$7:$C$54,'ごみ集計結果'!$A$1,'資源化量内訳'!BQ$7:BQ$54)</f>
        <v>81049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計画収集量（収集ごみ＋直接搬入ごみ）＝728,403t/年</v>
      </c>
      <c r="K24" s="89" t="s">
        <v>119</v>
      </c>
      <c r="L24" s="92">
        <f>SUMIF('資源化量内訳'!$A$7:$C$54,'ごみ集計結果'!$A$1,'資源化量内訳'!$N$7:N$54)+SUMIF('資源化量内訳'!$A$7:$C$54,'ごみ集計結果'!$A$1,'資源化量内訳'!V$7:V$54)</f>
        <v>25185</v>
      </c>
      <c r="M24" s="49">
        <f>SUMIF('資源化量内訳'!$A$7:$C$54,'ごみ集計結果'!$A$1,'資源化量内訳'!BR$7:BR$54)</f>
        <v>918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ごみ総排出量（計画収集量＋自家処理量）＝734,156t/年</v>
      </c>
      <c r="K25" s="89" t="s">
        <v>270</v>
      </c>
      <c r="L25" s="92">
        <f>SUMIF('資源化量内訳'!$A$7:$C$54,'ごみ集計結果'!$A$1,'資源化量内訳'!O$7:O$54)+SUMIF('資源化量内訳'!$A$7:$C$54,'ごみ集計結果'!$A$1,'資源化量内訳'!W$7:W$54)</f>
        <v>18398</v>
      </c>
      <c r="M25" s="49">
        <f>SUMIF('資源化量内訳'!$A$7:$C$54,'ごみ集計結果'!$A$1,'資源化量内訳'!BS$7:BS$54)</f>
        <v>572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ごみ処理量（直接最終処分量＋直接焼却量＋焼却以外の中間処理量＋直接資源化量）＝729,395t/年</v>
      </c>
      <c r="K26" s="89" t="s">
        <v>271</v>
      </c>
      <c r="L26" s="92">
        <f>SUMIF('資源化量内訳'!$A$7:$C$54,'ごみ集計結果'!$A$1,'資源化量内訳'!P$7:P$54)+SUMIF('資源化量内訳'!$A$7:$C$54,'ごみ集計結果'!$A$1,'資源化量内訳'!X$7:X$54)</f>
        <v>4293</v>
      </c>
      <c r="M26" s="49">
        <f>SUMIF('資源化量内訳'!$A$7:$C$54,'ごみ集計結果'!$A$1,'資源化量内訳'!BT$7:BT$54)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１人１日あたりごみ排出量（ごみ総排出量/総人口）＝952g/人日</v>
      </c>
      <c r="K27" s="89" t="s">
        <v>272</v>
      </c>
      <c r="L27" s="92">
        <f>SUMIF('資源化量内訳'!$A$7:$C$54,'ごみ集計結果'!$A$1,'資源化量内訳'!Q$7:Q$54)+SUMIF('資源化量内訳'!$A$7:$C$54,'ごみ集計結果'!$A$1,'資源化量内訳'!Y$7:Y$54)</f>
        <v>2997</v>
      </c>
      <c r="M27" s="49">
        <f>SUMIF('資源化量内訳'!$A$7:$C$54,'ごみ集計結果'!$A$1,'資源化量内訳'!BU$7:BU$54)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リサイクル率（[資源化量合計＋集団回収量]/[ごみ処理量＋集団回収量]）＝22.01％</v>
      </c>
      <c r="K28" s="89" t="s">
        <v>46</v>
      </c>
      <c r="L28" s="92">
        <f>SUMIF('資源化量内訳'!$A$7:$C$54,'ごみ集計結果'!$A$1,'資源化量内訳'!R$7:R$54)+SUMIF('資源化量内訳'!$A$7:$C$54,'ごみ集計結果'!$A$1,'資源化量内訳'!Z$7:Z$54)</f>
        <v>823</v>
      </c>
      <c r="M28" s="49">
        <f>SUMIF('資源化量内訳'!$A$7:$C$54,'ごみ集計結果'!$A$1,'資源化量内訳'!BV$7:BV$54)</f>
        <v>3691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中間処理による減量化量（施設処理量-施設処理後資源化量-施設処理後残渣処分量）＝548,429t/年</v>
      </c>
      <c r="K29" s="89" t="s">
        <v>106</v>
      </c>
      <c r="L29" s="92">
        <f>SUMIF('資源化量内訳'!$A$7:$C$54,'ごみ集計結果'!$A$1,'資源化量内訳'!S$7:S$54)+SUMIF('資源化量内訳'!$A$7:$C$54,'ごみ集計結果'!$A$1,'資源化量内訳'!AA$7:AA$54)</f>
        <v>18177</v>
      </c>
      <c r="M29" s="49">
        <f>SUMIF('資源化量内訳'!$A$7:$C$54,'ごみ集計結果'!$A$1,'資源化量内訳'!BW$7:BW$54)</f>
        <v>597</v>
      </c>
    </row>
    <row r="30" spans="11:13" ht="15" customHeight="1">
      <c r="K30" s="89" t="s">
        <v>136</v>
      </c>
      <c r="L30" s="178">
        <f>SUM(L23:L29)</f>
        <v>92833</v>
      </c>
      <c r="M30" s="179">
        <f>SUM(M23:M29)</f>
        <v>86827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岐阜県のごみ処理フローシート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221</v>
      </c>
      <c r="B2" s="295"/>
      <c r="C2" s="295"/>
      <c r="D2" s="295"/>
      <c r="E2" s="101"/>
      <c r="F2" s="102" t="s">
        <v>275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276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56</v>
      </c>
      <c r="G3" s="112">
        <f>'ごみ集計結果'!J19</f>
        <v>30752</v>
      </c>
      <c r="H3" s="101"/>
      <c r="I3" s="104"/>
      <c r="J3" s="105"/>
      <c r="K3" s="101"/>
      <c r="L3" s="101"/>
      <c r="M3" s="105"/>
      <c r="N3" s="105"/>
      <c r="O3" s="101"/>
      <c r="P3" s="111" t="s">
        <v>66</v>
      </c>
      <c r="Q3" s="112">
        <f>G3+N5+Q9</f>
        <v>88133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277</v>
      </c>
      <c r="G5" s="107"/>
      <c r="H5" s="101"/>
      <c r="I5" s="115" t="s">
        <v>278</v>
      </c>
      <c r="J5" s="107"/>
      <c r="K5" s="101"/>
      <c r="L5" s="116" t="s">
        <v>279</v>
      </c>
      <c r="M5" s="153" t="s">
        <v>68</v>
      </c>
      <c r="N5" s="117">
        <f>'ごみ集計結果'!L10</f>
        <v>51766</v>
      </c>
      <c r="O5" s="101"/>
      <c r="P5" s="101"/>
      <c r="Q5" s="101"/>
    </row>
    <row r="6" spans="1:17" s="108" customFormat="1" ht="21.75" customHeight="1" thickBot="1">
      <c r="A6" s="114"/>
      <c r="B6" s="292" t="s">
        <v>280</v>
      </c>
      <c r="C6" s="292"/>
      <c r="D6" s="292"/>
      <c r="E6" s="101"/>
      <c r="F6" s="111" t="s">
        <v>57</v>
      </c>
      <c r="G6" s="112">
        <f>'ごみ集計結果'!J4</f>
        <v>574799</v>
      </c>
      <c r="H6" s="101"/>
      <c r="I6" s="111" t="s">
        <v>60</v>
      </c>
      <c r="J6" s="112">
        <f>G6+N8</f>
        <v>600648</v>
      </c>
      <c r="K6" s="101"/>
      <c r="L6" s="118" t="s">
        <v>281</v>
      </c>
      <c r="M6" s="155" t="s">
        <v>69</v>
      </c>
      <c r="N6" s="119">
        <f>'ごみ集計結果'!M10</f>
        <v>16513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282</v>
      </c>
      <c r="C8" s="121" t="s">
        <v>52</v>
      </c>
      <c r="D8" s="122">
        <f>'ごみ集計結果'!D7</f>
        <v>126821</v>
      </c>
      <c r="E8" s="101"/>
      <c r="F8" s="101"/>
      <c r="G8" s="114"/>
      <c r="H8" s="101"/>
      <c r="I8" s="123"/>
      <c r="L8" s="124" t="s">
        <v>283</v>
      </c>
      <c r="M8" s="127" t="s">
        <v>59</v>
      </c>
      <c r="N8" s="122">
        <f>N10+N14+N18+N22+N26</f>
        <v>25849</v>
      </c>
      <c r="O8" s="101"/>
      <c r="P8" s="106" t="s">
        <v>284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67</v>
      </c>
      <c r="Q9" s="112">
        <f>N11+N15+N19+N23+N27</f>
        <v>5615</v>
      </c>
    </row>
    <row r="10" spans="1:17" s="108" customFormat="1" ht="21.75" customHeight="1" thickBot="1">
      <c r="A10" s="114"/>
      <c r="B10" s="120" t="s">
        <v>285</v>
      </c>
      <c r="C10" s="152" t="s">
        <v>47</v>
      </c>
      <c r="D10" s="122">
        <f>'ごみ集計結果'!D8</f>
        <v>405860</v>
      </c>
      <c r="E10" s="101"/>
      <c r="F10" s="101"/>
      <c r="G10" s="114"/>
      <c r="H10" s="101"/>
      <c r="I10" s="115" t="s">
        <v>286</v>
      </c>
      <c r="J10" s="107"/>
      <c r="K10" s="101"/>
      <c r="L10" s="116" t="s">
        <v>283</v>
      </c>
      <c r="M10" s="153" t="s">
        <v>70</v>
      </c>
      <c r="N10" s="117">
        <f>'ごみ集計結果'!K11</f>
        <v>19443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61</v>
      </c>
      <c r="J11" s="112">
        <f>'ごみ集計結果'!J11</f>
        <v>32826</v>
      </c>
      <c r="K11" s="101"/>
      <c r="L11" s="128" t="s">
        <v>284</v>
      </c>
      <c r="M11" s="157" t="s">
        <v>71</v>
      </c>
      <c r="N11" s="129">
        <f>'ごみ集計結果'!L11</f>
        <v>2156</v>
      </c>
      <c r="O11" s="101"/>
      <c r="P11" s="101"/>
      <c r="Q11" s="101"/>
    </row>
    <row r="12" spans="1:17" s="108" customFormat="1" ht="21.75" customHeight="1" thickBot="1">
      <c r="A12" s="114"/>
      <c r="B12" s="120" t="s">
        <v>287</v>
      </c>
      <c r="C12" s="152" t="s">
        <v>48</v>
      </c>
      <c r="D12" s="122">
        <f>'ごみ集計結果'!D9</f>
        <v>30010</v>
      </c>
      <c r="E12" s="101"/>
      <c r="F12" s="101"/>
      <c r="G12" s="114"/>
      <c r="H12" s="101"/>
      <c r="I12" s="104"/>
      <c r="J12" s="114"/>
      <c r="K12" s="101"/>
      <c r="L12" s="130" t="s">
        <v>281</v>
      </c>
      <c r="M12" s="156" t="s">
        <v>72</v>
      </c>
      <c r="N12" s="112">
        <f>'ごみ集計結果'!M11</f>
        <v>7659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288</v>
      </c>
      <c r="C14" s="152" t="s">
        <v>49</v>
      </c>
      <c r="D14" s="122">
        <f>'ごみ集計結果'!D10</f>
        <v>60948</v>
      </c>
      <c r="E14" s="101"/>
      <c r="F14" s="101"/>
      <c r="G14" s="114"/>
      <c r="H14" s="101"/>
      <c r="I14" s="102" t="s">
        <v>289</v>
      </c>
      <c r="J14" s="107"/>
      <c r="K14" s="101"/>
      <c r="L14" s="116" t="s">
        <v>283</v>
      </c>
      <c r="M14" s="153" t="s">
        <v>73</v>
      </c>
      <c r="N14" s="117">
        <f>'ごみ集計結果'!K12</f>
        <v>2483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62</v>
      </c>
      <c r="J15" s="112">
        <f>'ごみ集計結果'!J12</f>
        <v>41326</v>
      </c>
      <c r="K15" s="101"/>
      <c r="L15" s="128" t="s">
        <v>284</v>
      </c>
      <c r="M15" s="157" t="s">
        <v>74</v>
      </c>
      <c r="N15" s="129">
        <f>'ごみ集計結果'!L12</f>
        <v>1391</v>
      </c>
      <c r="O15" s="101"/>
    </row>
    <row r="16" spans="1:15" s="108" customFormat="1" ht="21.75" customHeight="1" thickBot="1">
      <c r="A16" s="114"/>
      <c r="B16" s="136" t="s">
        <v>290</v>
      </c>
      <c r="C16" s="152" t="s">
        <v>50</v>
      </c>
      <c r="D16" s="122">
        <f>'ごみ集計結果'!D11</f>
        <v>1680</v>
      </c>
      <c r="E16" s="101"/>
      <c r="H16" s="101"/>
      <c r="I16" s="104"/>
      <c r="J16" s="114"/>
      <c r="K16" s="101"/>
      <c r="L16" s="130" t="s">
        <v>281</v>
      </c>
      <c r="M16" s="156" t="s">
        <v>75</v>
      </c>
      <c r="N16" s="112">
        <f>'ごみ集計結果'!M12</f>
        <v>32635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291</v>
      </c>
      <c r="C18" s="152" t="s">
        <v>51</v>
      </c>
      <c r="D18" s="122">
        <f>'ごみ集計結果'!D12</f>
        <v>11656</v>
      </c>
      <c r="E18" s="101"/>
      <c r="F18" s="115" t="s">
        <v>292</v>
      </c>
      <c r="G18" s="103"/>
      <c r="H18" s="101"/>
      <c r="I18" s="115" t="s">
        <v>293</v>
      </c>
      <c r="J18" s="107"/>
      <c r="K18" s="101"/>
      <c r="L18" s="116" t="s">
        <v>283</v>
      </c>
      <c r="M18" s="153" t="s">
        <v>76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89197</v>
      </c>
      <c r="H19" s="101"/>
      <c r="I19" s="111" t="s">
        <v>63</v>
      </c>
      <c r="J19" s="112">
        <f>'ごみ集計結果'!J13</f>
        <v>208</v>
      </c>
      <c r="K19" s="101"/>
      <c r="L19" s="128" t="s">
        <v>284</v>
      </c>
      <c r="M19" s="157" t="s">
        <v>77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294</v>
      </c>
      <c r="C20" s="152" t="s">
        <v>53</v>
      </c>
      <c r="D20" s="122">
        <f>'ごみ集計結果'!D14</f>
        <v>91428</v>
      </c>
      <c r="E20" s="101"/>
      <c r="F20" s="101"/>
      <c r="G20" s="114"/>
      <c r="H20" s="101"/>
      <c r="I20" s="104"/>
      <c r="J20" s="114"/>
      <c r="K20" s="101"/>
      <c r="L20" s="130" t="s">
        <v>281</v>
      </c>
      <c r="M20" s="156" t="s">
        <v>78</v>
      </c>
      <c r="N20" s="112">
        <f>'ごみ集計結果'!M13</f>
        <v>208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295</v>
      </c>
      <c r="C22" s="127" t="s">
        <v>54</v>
      </c>
      <c r="D22" s="122">
        <f>'ごみ集計結果'!D15</f>
        <v>5753</v>
      </c>
      <c r="E22" s="101"/>
      <c r="F22" s="101"/>
      <c r="G22" s="114"/>
      <c r="H22" s="101"/>
      <c r="I22" s="115" t="s">
        <v>296</v>
      </c>
      <c r="J22" s="107"/>
      <c r="K22" s="101"/>
      <c r="L22" s="116" t="s">
        <v>283</v>
      </c>
      <c r="M22" s="153" t="s">
        <v>79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64</v>
      </c>
      <c r="J23" s="112">
        <f>'ごみ集計結果'!J14</f>
        <v>8791</v>
      </c>
      <c r="K23" s="101"/>
      <c r="L23" s="128" t="s">
        <v>284</v>
      </c>
      <c r="M23" s="157" t="s">
        <v>80</v>
      </c>
      <c r="N23" s="129">
        <f>'ごみ集計結果'!L14</f>
        <v>179</v>
      </c>
      <c r="O23" s="101"/>
      <c r="Q23" s="101"/>
    </row>
    <row r="24" spans="1:16" s="108" customFormat="1" ht="21.75" customHeight="1" thickBot="1">
      <c r="A24" s="114"/>
      <c r="B24" s="140" t="s">
        <v>297</v>
      </c>
      <c r="C24" s="127" t="s">
        <v>55</v>
      </c>
      <c r="D24" s="122">
        <f>'ごみ集計結果'!M30</f>
        <v>86827</v>
      </c>
      <c r="E24" s="101"/>
      <c r="F24" s="101"/>
      <c r="G24" s="114"/>
      <c r="H24" s="101"/>
      <c r="I24" s="104"/>
      <c r="J24" s="105"/>
      <c r="K24" s="101"/>
      <c r="L24" s="130" t="s">
        <v>281</v>
      </c>
      <c r="M24" s="156" t="s">
        <v>299</v>
      </c>
      <c r="N24" s="112">
        <f>'ごみ集計結果'!M14</f>
        <v>1171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298</v>
      </c>
      <c r="J26" s="107"/>
      <c r="K26" s="101"/>
      <c r="L26" s="142" t="s">
        <v>283</v>
      </c>
      <c r="M26" s="154" t="s">
        <v>300</v>
      </c>
      <c r="N26" s="117">
        <f>'ごみ集計結果'!K15</f>
        <v>3923</v>
      </c>
      <c r="O26" s="141"/>
      <c r="P26" s="101" t="s">
        <v>40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65</v>
      </c>
      <c r="J27" s="112">
        <f>'ごみ集計結果'!J15</f>
        <v>6046</v>
      </c>
      <c r="K27" s="101"/>
      <c r="L27" s="130" t="s">
        <v>284</v>
      </c>
      <c r="M27" s="156" t="s">
        <v>301</v>
      </c>
      <c r="N27" s="119">
        <f>'ごみ集計結果'!L15</f>
        <v>1889</v>
      </c>
      <c r="O27" s="101"/>
      <c r="P27" s="293">
        <f>N12+N16+N20+N24+N6</f>
        <v>58186</v>
      </c>
      <c r="Q27" s="293"/>
    </row>
    <row r="28" spans="1:17" s="108" customFormat="1" ht="21.75" customHeight="1" thickBot="1">
      <c r="A28" s="101"/>
      <c r="B28" s="158" t="s">
        <v>42</v>
      </c>
      <c r="C28" s="143" t="s">
        <v>302</v>
      </c>
      <c r="D28" s="144">
        <f>'ごみ集計結果'!D3</f>
        <v>2106678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43</v>
      </c>
      <c r="C29" s="160" t="s">
        <v>303</v>
      </c>
      <c r="D29" s="146">
        <f>'ごみ集計結果'!D4</f>
        <v>6181</v>
      </c>
      <c r="E29" s="101"/>
      <c r="F29" s="115" t="s">
        <v>44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45</v>
      </c>
      <c r="Q29" s="125"/>
    </row>
    <row r="30" spans="1:17" s="108" customFormat="1" ht="21.75" customHeight="1" thickBot="1">
      <c r="A30" s="101"/>
      <c r="B30" s="159" t="s">
        <v>41</v>
      </c>
      <c r="C30" s="161" t="s">
        <v>304</v>
      </c>
      <c r="D30" s="147">
        <f>'ごみ集計結果'!D5</f>
        <v>2112859</v>
      </c>
      <c r="E30" s="101"/>
      <c r="F30" s="111" t="s">
        <v>58</v>
      </c>
      <c r="G30" s="112">
        <f>'ごみ集計結果'!J18</f>
        <v>34647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92833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2006-06-30T04:23:38Z</dcterms:modified>
  <cp:category/>
  <cp:version/>
  <cp:contentType/>
  <cp:contentStatus/>
</cp:coreProperties>
</file>