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'ごみ処理概要'!$A$2:$AQ$56</definedName>
    <definedName name="_xlnm.Print_Area" localSheetId="2">'ごみ処理量内訳'!$A$2:$AJ$56</definedName>
    <definedName name="_xlnm.Print_Area" localSheetId="1">'ごみ搬入量内訳'!$A$2:$AH$56</definedName>
    <definedName name="_xlnm.Print_Area" localSheetId="3">'資源化量内訳'!$A$2:$BW$56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<sst xmlns="http://schemas.openxmlformats.org/spreadsheetml/2006/main" count="1211" uniqueCount="328">
  <si>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</si>
  <si>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</si>
  <si>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</si>
  <si>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</si>
  <si>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</si>
  <si>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</si>
  <si>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</si>
  <si>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</si>
  <si>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</si>
  <si>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</si>
  <si>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</si>
  <si>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</si>
  <si>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</si>
  <si>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</si>
  <si>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</si>
  <si>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</si>
  <si>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</si>
  <si>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</si>
  <si>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</si>
  <si>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</si>
  <si>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</si>
  <si>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</si>
  <si>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</si>
  <si>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</si>
  <si>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</si>
  <si>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</si>
  <si>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</si>
  <si>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</si>
  <si>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</si>
  <si>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玄海町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</si>
  <si>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</si>
  <si>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</si>
  <si>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</si>
  <si>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</si>
  <si>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</si>
  <si>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</si>
  <si>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</si>
  <si>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</si>
  <si>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</si>
  <si>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</si>
  <si>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</si>
  <si>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</si>
  <si>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</si>
  <si>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</si>
  <si>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</si>
  <si>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</si>
  <si>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</si>
  <si>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</si>
  <si>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</si>
  <si>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</si>
  <si>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</si>
  <si>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</si>
  <si>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</si>
  <si>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</si>
  <si>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</si>
  <si>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</si>
  <si>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</si>
  <si>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</si>
  <si>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</si>
  <si>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</si>
  <si>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</si>
  <si>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</si>
  <si>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</si>
  <si>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</si>
  <si>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</si>
  <si>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</si>
  <si>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</si>
  <si>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</si>
  <si>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</si>
  <si>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41342</t>
  </si>
  <si>
    <t>中原町</t>
  </si>
  <si>
    <t>41343</t>
  </si>
  <si>
    <t>北茂安町</t>
  </si>
  <si>
    <t>41344</t>
  </si>
  <si>
    <t>三根町</t>
  </si>
  <si>
    <t>41345</t>
  </si>
  <si>
    <t>上峰町</t>
  </si>
  <si>
    <t>41361</t>
  </si>
  <si>
    <t>小城町</t>
  </si>
  <si>
    <t>41362</t>
  </si>
  <si>
    <t>41363</t>
  </si>
  <si>
    <t>牛津町</t>
  </si>
  <si>
    <t>41364</t>
  </si>
  <si>
    <t>芦刈町</t>
  </si>
  <si>
    <t>41381</t>
  </si>
  <si>
    <t>浜玉町</t>
  </si>
  <si>
    <t>41382</t>
  </si>
  <si>
    <t>七山村</t>
  </si>
  <si>
    <t>41383</t>
  </si>
  <si>
    <t>厳木町</t>
  </si>
  <si>
    <t>41384</t>
  </si>
  <si>
    <t>相知町</t>
  </si>
  <si>
    <t>41385</t>
  </si>
  <si>
    <t>北波多村</t>
  </si>
  <si>
    <t>41386</t>
  </si>
  <si>
    <t>肥前町</t>
  </si>
  <si>
    <t>41387</t>
  </si>
  <si>
    <t>41388</t>
  </si>
  <si>
    <t>鎮西町</t>
  </si>
  <si>
    <t>41389</t>
  </si>
  <si>
    <t>呼子町</t>
  </si>
  <si>
    <t>41401</t>
  </si>
  <si>
    <t>有田町</t>
  </si>
  <si>
    <t>41402</t>
  </si>
  <si>
    <t>西有田町</t>
  </si>
  <si>
    <t>41421</t>
  </si>
  <si>
    <t>山内町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</si>
  <si>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</si>
  <si>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</si>
  <si>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</si>
  <si>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</si>
  <si>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</si>
  <si>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</si>
  <si>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</si>
  <si>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</si>
  <si>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</si>
  <si>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</si>
  <si>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</si>
  <si>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</si>
  <si>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</si>
  <si>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</si>
  <si>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</si>
  <si>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</si>
  <si>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</si>
  <si>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</si>
  <si>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</si>
  <si>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</si>
  <si>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</si>
  <si>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</si>
  <si>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</si>
  <si>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</si>
  <si>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</si>
  <si>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</si>
  <si>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</si>
  <si>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</si>
  <si>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</si>
  <si>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</si>
  <si>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</si>
  <si>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</si>
  <si>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</si>
  <si>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</si>
  <si>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嬉野町</t>
  </si>
  <si>
    <t>三日月町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</si>
  <si>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</si>
  <si>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</si>
  <si>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</si>
  <si>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千代田町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</si>
  <si>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</si>
  <si>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</si>
  <si>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</si>
  <si>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</si>
  <si>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</si>
  <si>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</si>
  <si>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</si>
  <si>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</si>
  <si>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</si>
  <si>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</si>
  <si>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</si>
  <si>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</si>
  <si>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</si>
  <si>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</si>
  <si>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</si>
  <si>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佐賀県</t>
  </si>
  <si>
    <t>佐賀県合計</t>
  </si>
  <si>
    <t>福富町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</si>
  <si>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</si>
  <si>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</si>
  <si>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</si>
  <si>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</si>
  <si>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</si>
  <si>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</si>
  <si>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</si>
  <si>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</si>
  <si>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</si>
  <si>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</si>
  <si>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41422</t>
  </si>
  <si>
    <t>41423</t>
  </si>
  <si>
    <t>大町町</t>
  </si>
  <si>
    <t>41424</t>
  </si>
  <si>
    <t>江北町</t>
  </si>
  <si>
    <t>41425</t>
  </si>
  <si>
    <t>白石町</t>
  </si>
  <si>
    <t>41426</t>
  </si>
  <si>
    <t>41427</t>
  </si>
  <si>
    <t>有明町</t>
  </si>
  <si>
    <t>41441</t>
  </si>
  <si>
    <t>太良町</t>
  </si>
  <si>
    <t>41442</t>
  </si>
  <si>
    <t>塩田町</t>
  </si>
  <si>
    <t>41443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</si>
  <si>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</si>
  <si>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</si>
  <si>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</si>
  <si>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</si>
  <si>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</si>
  <si>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</si>
  <si>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</si>
  <si>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</si>
  <si>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</si>
  <si>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</si>
  <si>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</si>
  <si>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</si>
  <si>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</si>
  <si>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</si>
  <si>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</si>
  <si>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</si>
  <si>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</si>
  <si>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</si>
  <si>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</si>
  <si>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</si>
  <si>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</si>
  <si>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</si>
  <si>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</si>
  <si>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</si>
  <si>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</si>
  <si>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</si>
  <si>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</si>
  <si>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</si>
  <si>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</si>
  <si>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</si>
  <si>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</si>
  <si>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</si>
  <si>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</si>
  <si>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</si>
  <si>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</si>
  <si>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</si>
  <si>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</si>
  <si>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</si>
  <si>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</si>
  <si>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</si>
  <si>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</si>
  <si>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</si>
  <si>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</si>
  <si>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</si>
  <si>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</si>
  <si>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</si>
  <si>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</si>
  <si>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</si>
  <si>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</si>
  <si>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</si>
  <si>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</si>
  <si>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</si>
  <si>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</si>
  <si>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</si>
  <si>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</si>
  <si>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</si>
  <si>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</si>
  <si>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</si>
  <si>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</si>
  <si>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</si>
  <si>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</si>
  <si>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</si>
  <si>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</si>
  <si>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</si>
  <si>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</si>
  <si>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</si>
  <si>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</si>
  <si>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</si>
  <si>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</si>
  <si>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</si>
  <si>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</si>
  <si>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</si>
  <si>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</si>
  <si>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</si>
  <si>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</si>
  <si>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</si>
  <si>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</si>
  <si>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</si>
  <si>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</si>
  <si>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</si>
  <si>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</si>
  <si>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</si>
  <si>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</si>
  <si>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</si>
  <si>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</si>
  <si>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</si>
  <si>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</si>
  <si>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</si>
  <si>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</si>
  <si>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</si>
  <si>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</si>
  <si>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</si>
  <si>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</si>
  <si>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</si>
  <si>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</si>
  <si>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</si>
  <si>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</si>
  <si>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</si>
  <si>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</si>
  <si>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</si>
  <si>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</si>
  <si>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</si>
  <si>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</si>
  <si>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</si>
  <si>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</si>
  <si>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北方町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</si>
  <si>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</si>
  <si>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</si>
  <si>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</si>
  <si>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</si>
  <si>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</si>
  <si>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</si>
  <si>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大和町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</si>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</sst>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166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147</v>
      </c>
      <c r="E2" s="220"/>
      <c r="F2" s="208" t="s">
        <v>148</v>
      </c>
      <c r="G2" s="220"/>
      <c r="H2" s="220"/>
      <c r="I2" s="221"/>
      <c r="J2" s="215" t="s">
        <v>284</v>
      </c>
      <c r="K2" s="216"/>
      <c r="L2" s="217"/>
      <c r="M2" s="203" t="s">
        <v>285</v>
      </c>
      <c r="N2" s="7" t="s">
        <v>149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150</v>
      </c>
      <c r="AF2" s="208" t="s">
        <v>151</v>
      </c>
      <c r="AG2" s="209"/>
      <c r="AH2" s="209"/>
      <c r="AI2" s="209"/>
      <c r="AJ2" s="209"/>
      <c r="AK2" s="209"/>
      <c r="AL2" s="210"/>
      <c r="AM2" s="211" t="s">
        <v>152</v>
      </c>
      <c r="AN2" s="208" t="s">
        <v>153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154</v>
      </c>
      <c r="F3" s="203" t="s">
        <v>155</v>
      </c>
      <c r="G3" s="203" t="s">
        <v>156</v>
      </c>
      <c r="H3" s="203" t="s">
        <v>157</v>
      </c>
      <c r="I3" s="12" t="s">
        <v>286</v>
      </c>
      <c r="J3" s="211" t="s">
        <v>26</v>
      </c>
      <c r="K3" s="211" t="s">
        <v>27</v>
      </c>
      <c r="L3" s="211" t="s">
        <v>28</v>
      </c>
      <c r="M3" s="218"/>
      <c r="N3" s="203" t="s">
        <v>158</v>
      </c>
      <c r="O3" s="203" t="s">
        <v>320</v>
      </c>
      <c r="P3" s="205" t="s">
        <v>287</v>
      </c>
      <c r="Q3" s="206"/>
      <c r="R3" s="206"/>
      <c r="S3" s="206"/>
      <c r="T3" s="206"/>
      <c r="U3" s="207"/>
      <c r="V3" s="14" t="s">
        <v>288</v>
      </c>
      <c r="W3" s="8"/>
      <c r="X3" s="8"/>
      <c r="Y3" s="8"/>
      <c r="Z3" s="8"/>
      <c r="AA3" s="8"/>
      <c r="AB3" s="8"/>
      <c r="AC3" s="15"/>
      <c r="AD3" s="12" t="s">
        <v>286</v>
      </c>
      <c r="AE3" s="212"/>
      <c r="AF3" s="203" t="s">
        <v>7</v>
      </c>
      <c r="AG3" s="203" t="s">
        <v>296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289</v>
      </c>
      <c r="AM3" s="212"/>
      <c r="AN3" s="203" t="s">
        <v>12</v>
      </c>
      <c r="AO3" s="203" t="s">
        <v>13</v>
      </c>
      <c r="AP3" s="203" t="s">
        <v>14</v>
      </c>
      <c r="AQ3" s="12" t="s">
        <v>286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286</v>
      </c>
      <c r="Q4" s="6" t="s">
        <v>15</v>
      </c>
      <c r="R4" s="6" t="s">
        <v>16</v>
      </c>
      <c r="S4" s="6" t="s">
        <v>170</v>
      </c>
      <c r="T4" s="6" t="s">
        <v>171</v>
      </c>
      <c r="U4" s="6" t="s">
        <v>172</v>
      </c>
      <c r="V4" s="12" t="s">
        <v>286</v>
      </c>
      <c r="W4" s="6" t="s">
        <v>290</v>
      </c>
      <c r="X4" s="6" t="s">
        <v>315</v>
      </c>
      <c r="Y4" s="6" t="s">
        <v>291</v>
      </c>
      <c r="Z4" s="18" t="s">
        <v>322</v>
      </c>
      <c r="AA4" s="6" t="s">
        <v>292</v>
      </c>
      <c r="AB4" s="18" t="s">
        <v>25</v>
      </c>
      <c r="AC4" s="6" t="s">
        <v>316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293</v>
      </c>
      <c r="E6" s="21" t="s">
        <v>293</v>
      </c>
      <c r="F6" s="22" t="s">
        <v>173</v>
      </c>
      <c r="G6" s="22" t="s">
        <v>173</v>
      </c>
      <c r="H6" s="22" t="s">
        <v>173</v>
      </c>
      <c r="I6" s="22" t="s">
        <v>173</v>
      </c>
      <c r="J6" s="23" t="s">
        <v>294</v>
      </c>
      <c r="K6" s="23" t="s">
        <v>294</v>
      </c>
      <c r="L6" s="23" t="s">
        <v>294</v>
      </c>
      <c r="M6" s="22" t="s">
        <v>173</v>
      </c>
      <c r="N6" s="22" t="s">
        <v>173</v>
      </c>
      <c r="O6" s="22" t="s">
        <v>173</v>
      </c>
      <c r="P6" s="22" t="s">
        <v>173</v>
      </c>
      <c r="Q6" s="22" t="s">
        <v>173</v>
      </c>
      <c r="R6" s="22" t="s">
        <v>173</v>
      </c>
      <c r="S6" s="22" t="s">
        <v>173</v>
      </c>
      <c r="T6" s="22" t="s">
        <v>173</v>
      </c>
      <c r="U6" s="22" t="s">
        <v>173</v>
      </c>
      <c r="V6" s="22" t="s">
        <v>173</v>
      </c>
      <c r="W6" s="22" t="s">
        <v>173</v>
      </c>
      <c r="X6" s="22" t="s">
        <v>173</v>
      </c>
      <c r="Y6" s="22" t="s">
        <v>173</v>
      </c>
      <c r="Z6" s="22" t="s">
        <v>173</v>
      </c>
      <c r="AA6" s="22" t="s">
        <v>173</v>
      </c>
      <c r="AB6" s="22" t="s">
        <v>173</v>
      </c>
      <c r="AC6" s="22" t="s">
        <v>173</v>
      </c>
      <c r="AD6" s="22" t="s">
        <v>173</v>
      </c>
      <c r="AE6" s="22" t="s">
        <v>174</v>
      </c>
      <c r="AF6" s="22" t="s">
        <v>173</v>
      </c>
      <c r="AG6" s="22" t="s">
        <v>173</v>
      </c>
      <c r="AH6" s="22" t="s">
        <v>173</v>
      </c>
      <c r="AI6" s="22" t="s">
        <v>173</v>
      </c>
      <c r="AJ6" s="22" t="s">
        <v>173</v>
      </c>
      <c r="AK6" s="22" t="s">
        <v>173</v>
      </c>
      <c r="AL6" s="22" t="s">
        <v>173</v>
      </c>
      <c r="AM6" s="22" t="s">
        <v>174</v>
      </c>
      <c r="AN6" s="22" t="s">
        <v>173</v>
      </c>
      <c r="AO6" s="22" t="s">
        <v>173</v>
      </c>
      <c r="AP6" s="22" t="s">
        <v>173</v>
      </c>
      <c r="AQ6" s="22" t="s">
        <v>173</v>
      </c>
    </row>
    <row r="7" spans="1:43" ht="13.5" customHeight="1">
      <c r="A7" s="185" t="s">
        <v>30</v>
      </c>
      <c r="B7" s="186" t="s">
        <v>31</v>
      </c>
      <c r="C7" s="46" t="s">
        <v>32</v>
      </c>
      <c r="D7" s="47">
        <v>164966</v>
      </c>
      <c r="E7" s="47">
        <v>164966</v>
      </c>
      <c r="F7" s="47">
        <f>'ごみ搬入量内訳'!H7</f>
        <v>67612</v>
      </c>
      <c r="G7" s="47">
        <f>'ごみ搬入量内訳'!AG7</f>
        <v>10637</v>
      </c>
      <c r="H7" s="47">
        <f>'ごみ搬入量内訳'!AH7</f>
        <v>0</v>
      </c>
      <c r="I7" s="47">
        <f>SUM(F7:H7)</f>
        <v>78249</v>
      </c>
      <c r="J7" s="47">
        <f aca="true" t="shared" si="0" ref="J7:J19">I7/D7/366*1000000</f>
        <v>1295.9948229769352</v>
      </c>
      <c r="K7" s="47">
        <f>('ごみ搬入量内訳'!E7+'ごみ搬入量内訳'!AH7)/'ごみ処理概要'!D7/366*1000000</f>
        <v>727.2238710689116</v>
      </c>
      <c r="L7" s="47">
        <f>'ごみ搬入量内訳'!F7/'ごみ処理概要'!D7/366*1000000</f>
        <v>568.7709519080236</v>
      </c>
      <c r="M7" s="47">
        <f>'資源化量内訳'!BP7</f>
        <v>1180</v>
      </c>
      <c r="N7" s="47">
        <f>'ごみ処理量内訳'!E7</f>
        <v>65785</v>
      </c>
      <c r="O7" s="47">
        <f>'ごみ処理量内訳'!L7</f>
        <v>1391</v>
      </c>
      <c r="P7" s="47">
        <f>SUM(Q7:U7)</f>
        <v>7307</v>
      </c>
      <c r="Q7" s="47">
        <f>'ごみ処理量内訳'!G7</f>
        <v>2413</v>
      </c>
      <c r="R7" s="47">
        <f>'ごみ処理量内訳'!H7</f>
        <v>4894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>SUM(W7:AC7)</f>
        <v>3766</v>
      </c>
      <c r="W7" s="47">
        <f>'資源化量内訳'!M7</f>
        <v>3538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228</v>
      </c>
      <c r="AC7" s="47">
        <f>'資源化量内訳'!S7</f>
        <v>0</v>
      </c>
      <c r="AD7" s="47">
        <f>N7+O7+P7+V7</f>
        <v>78249</v>
      </c>
      <c r="AE7" s="48">
        <f>(N7+P7+V7)/AD7*100</f>
        <v>98.22234149957187</v>
      </c>
      <c r="AF7" s="47">
        <f>'資源化量内訳'!AB7</f>
        <v>0</v>
      </c>
      <c r="AG7" s="47">
        <f>'資源化量内訳'!AJ7</f>
        <v>0</v>
      </c>
      <c r="AH7" s="47">
        <f>'資源化量内訳'!AR7</f>
        <v>4408</v>
      </c>
      <c r="AI7" s="47">
        <f>'資源化量内訳'!AZ7</f>
        <v>0</v>
      </c>
      <c r="AJ7" s="47">
        <f>'資源化量内訳'!BH7</f>
        <v>0</v>
      </c>
      <c r="AK7" s="47" t="s">
        <v>143</v>
      </c>
      <c r="AL7" s="47">
        <f>SUM(AF7:AJ7)</f>
        <v>4408</v>
      </c>
      <c r="AM7" s="48">
        <f>(V7+AL7+M7)/(M7+AD7)*100</f>
        <v>11.776555162472144</v>
      </c>
      <c r="AN7" s="47">
        <f>'ごみ処理量内訳'!AC7</f>
        <v>1391</v>
      </c>
      <c r="AO7" s="47">
        <f>'ごみ処理量内訳'!AD7</f>
        <v>4065</v>
      </c>
      <c r="AP7" s="47">
        <f>'ごみ処理量内訳'!AE7</f>
        <v>678</v>
      </c>
      <c r="AQ7" s="47">
        <f>SUM(AN7:AP7)</f>
        <v>6134</v>
      </c>
    </row>
    <row r="8" spans="1:43" ht="13.5" customHeight="1">
      <c r="A8" s="185" t="s">
        <v>30</v>
      </c>
      <c r="B8" s="186" t="s">
        <v>33</v>
      </c>
      <c r="C8" s="46" t="s">
        <v>34</v>
      </c>
      <c r="D8" s="47">
        <v>79951</v>
      </c>
      <c r="E8" s="47">
        <v>79951</v>
      </c>
      <c r="F8" s="47">
        <f>'ごみ搬入量内訳'!H8</f>
        <v>26473</v>
      </c>
      <c r="G8" s="47">
        <f>'ごみ搬入量内訳'!AG8</f>
        <v>2933</v>
      </c>
      <c r="H8" s="47">
        <f>'ごみ搬入量内訳'!AH8</f>
        <v>0</v>
      </c>
      <c r="I8" s="47">
        <f>SUM(F8:H8)</f>
        <v>29406</v>
      </c>
      <c r="J8" s="47">
        <f t="shared" si="0"/>
        <v>1004.9187914482865</v>
      </c>
      <c r="K8" s="47">
        <f>('ごみ搬入量内訳'!E8+'ごみ搬入量内訳'!AH8)/'ごみ処理概要'!D8/366*1000000</f>
        <v>706.9562347374925</v>
      </c>
      <c r="L8" s="47">
        <f>'ごみ搬入量内訳'!F8/'ごみ処理概要'!D8/366*1000000</f>
        <v>297.9625567107941</v>
      </c>
      <c r="M8" s="47">
        <f>'資源化量内訳'!BP8</f>
        <v>0</v>
      </c>
      <c r="N8" s="47">
        <f>'ごみ処理量内訳'!E8</f>
        <v>24325</v>
      </c>
      <c r="O8" s="47">
        <f>'ごみ処理量内訳'!L8</f>
        <v>162</v>
      </c>
      <c r="P8" s="47">
        <f>SUM(Q8:U8)</f>
        <v>2598</v>
      </c>
      <c r="Q8" s="47">
        <f>'ごみ処理量内訳'!G8</f>
        <v>1819</v>
      </c>
      <c r="R8" s="47">
        <f>'ごみ処理量内訳'!H8</f>
        <v>779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>SUM(W8:AC8)</f>
        <v>2321</v>
      </c>
      <c r="W8" s="47">
        <f>'資源化量内訳'!M8</f>
        <v>1692</v>
      </c>
      <c r="X8" s="47">
        <f>'資源化量内訳'!N8</f>
        <v>434</v>
      </c>
      <c r="Y8" s="47">
        <f>'資源化量内訳'!O8</f>
        <v>94</v>
      </c>
      <c r="Z8" s="47">
        <f>'資源化量内訳'!P8</f>
        <v>0</v>
      </c>
      <c r="AA8" s="47">
        <f>'資源化量内訳'!Q8</f>
        <v>0</v>
      </c>
      <c r="AB8" s="47">
        <f>'資源化量内訳'!R8</f>
        <v>87</v>
      </c>
      <c r="AC8" s="47">
        <f>'資源化量内訳'!S8</f>
        <v>14</v>
      </c>
      <c r="AD8" s="47">
        <f>N8+O8+P8+V8</f>
        <v>29406</v>
      </c>
      <c r="AE8" s="48">
        <f>(N8+P8+V8)/AD8*100</f>
        <v>99.44909202203633</v>
      </c>
      <c r="AF8" s="47">
        <f>'資源化量内訳'!AB8</f>
        <v>0</v>
      </c>
      <c r="AG8" s="47">
        <f>'資源化量内訳'!AJ8</f>
        <v>0</v>
      </c>
      <c r="AH8" s="47">
        <f>'資源化量内訳'!AR8</f>
        <v>779</v>
      </c>
      <c r="AI8" s="47">
        <f>'資源化量内訳'!AZ8</f>
        <v>0</v>
      </c>
      <c r="AJ8" s="47">
        <f>'資源化量内訳'!BH8</f>
        <v>0</v>
      </c>
      <c r="AK8" s="47" t="s">
        <v>143</v>
      </c>
      <c r="AL8" s="47">
        <f>SUM(AF8:AJ8)</f>
        <v>779</v>
      </c>
      <c r="AM8" s="48">
        <f>(V8+AL8+M8)/(M8+AD8)*100</f>
        <v>10.542066244984017</v>
      </c>
      <c r="AN8" s="47">
        <f>'ごみ処理量内訳'!AC8</f>
        <v>162</v>
      </c>
      <c r="AO8" s="47">
        <f>'ごみ処理量内訳'!AD8</f>
        <v>2857</v>
      </c>
      <c r="AP8" s="47">
        <f>'ごみ処理量内訳'!AE8</f>
        <v>958</v>
      </c>
      <c r="AQ8" s="47">
        <f>SUM(AN8:AP8)</f>
        <v>3977</v>
      </c>
    </row>
    <row r="9" spans="1:43" ht="13.5" customHeight="1">
      <c r="A9" s="185" t="s">
        <v>30</v>
      </c>
      <c r="B9" s="186" t="s">
        <v>35</v>
      </c>
      <c r="C9" s="46" t="s">
        <v>36</v>
      </c>
      <c r="D9" s="47">
        <v>62004</v>
      </c>
      <c r="E9" s="47">
        <v>62004</v>
      </c>
      <c r="F9" s="47">
        <f>'ごみ搬入量内訳'!H9</f>
        <v>20897</v>
      </c>
      <c r="G9" s="47">
        <f>'ごみ搬入量内訳'!AG9</f>
        <v>2061</v>
      </c>
      <c r="H9" s="47">
        <f>'ごみ搬入量内訳'!AH9</f>
        <v>376</v>
      </c>
      <c r="I9" s="47">
        <f>SUM(F9:H9)</f>
        <v>23334</v>
      </c>
      <c r="J9" s="47">
        <f t="shared" si="0"/>
        <v>1028.2255719091631</v>
      </c>
      <c r="K9" s="47">
        <f>('ごみ搬入量内訳'!E9+'ごみ搬入量内訳'!AH9)/'ごみ処理概要'!D9/366*1000000</f>
        <v>685.3955835036907</v>
      </c>
      <c r="L9" s="47">
        <f>'ごみ搬入量内訳'!F9/'ごみ処理概要'!D9/366*1000000</f>
        <v>342.8299884054722</v>
      </c>
      <c r="M9" s="47">
        <f>'資源化量内訳'!BP9</f>
        <v>2150</v>
      </c>
      <c r="N9" s="47">
        <f>'ごみ処理量内訳'!E9</f>
        <v>20565</v>
      </c>
      <c r="O9" s="47">
        <f>'ごみ処理量内訳'!L9</f>
        <v>0</v>
      </c>
      <c r="P9" s="47">
        <f>SUM(Q9:U9)</f>
        <v>1819</v>
      </c>
      <c r="Q9" s="47">
        <f>'ごみ処理量内訳'!G9</f>
        <v>0</v>
      </c>
      <c r="R9" s="47">
        <f>'ごみ処理量内訳'!H9</f>
        <v>1819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>SUM(W9:AC9)</f>
        <v>574</v>
      </c>
      <c r="W9" s="47">
        <f>'資源化量内訳'!M9</f>
        <v>477</v>
      </c>
      <c r="X9" s="47">
        <f>'資源化量内訳'!N9</f>
        <v>0</v>
      </c>
      <c r="Y9" s="47">
        <f>'資源化量内訳'!O9</f>
        <v>38</v>
      </c>
      <c r="Z9" s="47">
        <f>'資源化量内訳'!P9</f>
        <v>0</v>
      </c>
      <c r="AA9" s="47">
        <f>'資源化量内訳'!Q9</f>
        <v>49</v>
      </c>
      <c r="AB9" s="47">
        <f>'資源化量内訳'!R9</f>
        <v>10</v>
      </c>
      <c r="AC9" s="47">
        <f>'資源化量内訳'!S9</f>
        <v>0</v>
      </c>
      <c r="AD9" s="47">
        <f>N9+O9+P9+V9</f>
        <v>22958</v>
      </c>
      <c r="AE9" s="48">
        <f>(N9+P9+V9)/AD9*100</f>
        <v>100</v>
      </c>
      <c r="AF9" s="47">
        <f>'資源化量内訳'!AB9</f>
        <v>0</v>
      </c>
      <c r="AG9" s="47">
        <f>'資源化量内訳'!AJ9</f>
        <v>0</v>
      </c>
      <c r="AH9" s="47">
        <f>'資源化量内訳'!AR9</f>
        <v>1140</v>
      </c>
      <c r="AI9" s="47">
        <f>'資源化量内訳'!AZ9</f>
        <v>0</v>
      </c>
      <c r="AJ9" s="47">
        <f>'資源化量内訳'!BH9</f>
        <v>0</v>
      </c>
      <c r="AK9" s="47" t="s">
        <v>143</v>
      </c>
      <c r="AL9" s="47">
        <f>SUM(AF9:AJ9)</f>
        <v>1140</v>
      </c>
      <c r="AM9" s="48">
        <f>(V9+AL9+M9)/(M9+AD9)*100</f>
        <v>15.389517285327386</v>
      </c>
      <c r="AN9" s="47">
        <f>'ごみ処理量内訳'!AC9</f>
        <v>0</v>
      </c>
      <c r="AO9" s="47">
        <f>'ごみ処理量内訳'!AD9</f>
        <v>2037</v>
      </c>
      <c r="AP9" s="47">
        <f>'ごみ処理量内訳'!AE9</f>
        <v>24</v>
      </c>
      <c r="AQ9" s="47">
        <f>SUM(AN9:AP9)</f>
        <v>2061</v>
      </c>
    </row>
    <row r="10" spans="1:43" ht="13.5" customHeight="1">
      <c r="A10" s="185" t="s">
        <v>30</v>
      </c>
      <c r="B10" s="186" t="s">
        <v>37</v>
      </c>
      <c r="C10" s="46" t="s">
        <v>38</v>
      </c>
      <c r="D10" s="47">
        <v>23944</v>
      </c>
      <c r="E10" s="47">
        <v>23944</v>
      </c>
      <c r="F10" s="47">
        <f>'ごみ搬入量内訳'!H10</f>
        <v>4930</v>
      </c>
      <c r="G10" s="47">
        <f>'ごみ搬入量内訳'!AG10</f>
        <v>1291</v>
      </c>
      <c r="H10" s="47">
        <f>'ごみ搬入量内訳'!AH10</f>
        <v>0</v>
      </c>
      <c r="I10" s="47">
        <f aca="true" t="shared" si="1" ref="I10:I55">SUM(F10:H10)</f>
        <v>6221</v>
      </c>
      <c r="J10" s="47">
        <f t="shared" si="0"/>
        <v>709.8758670047962</v>
      </c>
      <c r="K10" s="47">
        <f>('ごみ搬入量内訳'!E10+'ごみ搬入量内訳'!AH10)/'ごみ処理概要'!D10/366*1000000</f>
        <v>628.2874977862737</v>
      </c>
      <c r="L10" s="47">
        <f>'ごみ搬入量内訳'!F10/'ごみ処理概要'!D10/366*1000000</f>
        <v>81.58836921852264</v>
      </c>
      <c r="M10" s="47">
        <f>'資源化量内訳'!BP10</f>
        <v>243</v>
      </c>
      <c r="N10" s="47">
        <f>'ごみ処理量内訳'!E10</f>
        <v>5523</v>
      </c>
      <c r="O10" s="47">
        <f>'ごみ処理量内訳'!L10</f>
        <v>0</v>
      </c>
      <c r="P10" s="47">
        <f aca="true" t="shared" si="2" ref="P10:P55">SUM(Q10:U10)</f>
        <v>425</v>
      </c>
      <c r="Q10" s="47">
        <f>'ごみ処理量内訳'!G10</f>
        <v>0</v>
      </c>
      <c r="R10" s="47">
        <f>'ごみ処理量内訳'!H10</f>
        <v>425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aca="true" t="shared" si="3" ref="V10:V55">SUM(W10:AC10)</f>
        <v>273</v>
      </c>
      <c r="W10" s="47">
        <f>'資源化量内訳'!M10</f>
        <v>255</v>
      </c>
      <c r="X10" s="47">
        <f>'資源化量内訳'!N10</f>
        <v>0</v>
      </c>
      <c r="Y10" s="47">
        <f>'資源化量内訳'!O10</f>
        <v>0</v>
      </c>
      <c r="Z10" s="47">
        <f>'資源化量内訳'!P10</f>
        <v>15</v>
      </c>
      <c r="AA10" s="47">
        <f>'資源化量内訳'!Q10</f>
        <v>3</v>
      </c>
      <c r="AB10" s="47">
        <f>'資源化量内訳'!R10</f>
        <v>0</v>
      </c>
      <c r="AC10" s="47">
        <f>'資源化量内訳'!S10</f>
        <v>0</v>
      </c>
      <c r="AD10" s="47">
        <f aca="true" t="shared" si="4" ref="AD10:AD55">N10+O10+P10+V10</f>
        <v>6221</v>
      </c>
      <c r="AE10" s="48">
        <f aca="true" t="shared" si="5" ref="AE10:AE56">(N10+P10+V10)/AD10*100</f>
        <v>100</v>
      </c>
      <c r="AF10" s="47">
        <f>'資源化量内訳'!AB10</f>
        <v>918</v>
      </c>
      <c r="AG10" s="47">
        <f>'資源化量内訳'!AJ10</f>
        <v>0</v>
      </c>
      <c r="AH10" s="47">
        <f>'資源化量内訳'!AR10</f>
        <v>425</v>
      </c>
      <c r="AI10" s="47">
        <f>'資源化量内訳'!AZ10</f>
        <v>0</v>
      </c>
      <c r="AJ10" s="47">
        <f>'資源化量内訳'!BH10</f>
        <v>0</v>
      </c>
      <c r="AK10" s="47" t="s">
        <v>143</v>
      </c>
      <c r="AL10" s="47">
        <f aca="true" t="shared" si="6" ref="AL10:AL55">SUM(AF10:AJ10)</f>
        <v>1343</v>
      </c>
      <c r="AM10" s="48">
        <f aca="true" t="shared" si="7" ref="AM10:AM55">(V10+AL10+M10)/(M10+AD10)*100</f>
        <v>28.75928217821782</v>
      </c>
      <c r="AN10" s="47">
        <f>'ごみ処理量内訳'!AC10</f>
        <v>0</v>
      </c>
      <c r="AO10" s="47">
        <f>'ごみ処理量内訳'!AD10</f>
        <v>0</v>
      </c>
      <c r="AP10" s="47">
        <f>'ごみ処理量内訳'!AE10</f>
        <v>0</v>
      </c>
      <c r="AQ10" s="47">
        <f aca="true" t="shared" si="8" ref="AQ10:AQ55">SUM(AN10:AP10)</f>
        <v>0</v>
      </c>
    </row>
    <row r="11" spans="1:43" ht="13.5" customHeight="1">
      <c r="A11" s="185" t="s">
        <v>30</v>
      </c>
      <c r="B11" s="186" t="s">
        <v>39</v>
      </c>
      <c r="C11" s="46" t="s">
        <v>40</v>
      </c>
      <c r="D11" s="47">
        <v>59596</v>
      </c>
      <c r="E11" s="47">
        <v>59596</v>
      </c>
      <c r="F11" s="47">
        <f>'ごみ搬入量内訳'!H11</f>
        <v>13100</v>
      </c>
      <c r="G11" s="47">
        <f>'ごみ搬入量内訳'!AG11</f>
        <v>3006</v>
      </c>
      <c r="H11" s="47">
        <f>'ごみ搬入量内訳'!AH11</f>
        <v>0</v>
      </c>
      <c r="I11" s="47">
        <f t="shared" si="1"/>
        <v>16106</v>
      </c>
      <c r="J11" s="47">
        <f t="shared" si="0"/>
        <v>738.3962762748223</v>
      </c>
      <c r="K11" s="47">
        <f>('ごみ搬入量内訳'!E11+'ごみ搬入量内訳'!AH11)/'ごみ処理概要'!D11/366*1000000</f>
        <v>591.1846506000145</v>
      </c>
      <c r="L11" s="47">
        <f>'ごみ搬入量内訳'!F11/'ごみ処理概要'!D11/366*1000000</f>
        <v>147.2116256748078</v>
      </c>
      <c r="M11" s="47">
        <f>'資源化量内訳'!BP11</f>
        <v>2223</v>
      </c>
      <c r="N11" s="47">
        <f>'ごみ処理量内訳'!E11</f>
        <v>13998</v>
      </c>
      <c r="O11" s="47">
        <f>'ごみ処理量内訳'!L11</f>
        <v>0</v>
      </c>
      <c r="P11" s="47">
        <f t="shared" si="2"/>
        <v>1864</v>
      </c>
      <c r="Q11" s="47">
        <f>'ごみ処理量内訳'!G11</f>
        <v>1047</v>
      </c>
      <c r="R11" s="47">
        <f>'ごみ処理量内訳'!H11</f>
        <v>817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244</v>
      </c>
      <c r="W11" s="47">
        <f>'資源化量内訳'!M11</f>
        <v>0</v>
      </c>
      <c r="X11" s="47">
        <f>'資源化量内訳'!N11</f>
        <v>200</v>
      </c>
      <c r="Y11" s="47">
        <f>'資源化量内訳'!O11</f>
        <v>0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44</v>
      </c>
      <c r="AD11" s="47">
        <f t="shared" si="4"/>
        <v>16106</v>
      </c>
      <c r="AE11" s="48">
        <f t="shared" si="5"/>
        <v>100</v>
      </c>
      <c r="AF11" s="47">
        <f>'資源化量内訳'!AB11</f>
        <v>0</v>
      </c>
      <c r="AG11" s="47">
        <f>'資源化量内訳'!AJ11</f>
        <v>211</v>
      </c>
      <c r="AH11" s="47">
        <f>'資源化量内訳'!AR11</f>
        <v>506</v>
      </c>
      <c r="AI11" s="47">
        <f>'資源化量内訳'!AZ11</f>
        <v>0</v>
      </c>
      <c r="AJ11" s="47">
        <f>'資源化量内訳'!BH11</f>
        <v>0</v>
      </c>
      <c r="AK11" s="47" t="s">
        <v>143</v>
      </c>
      <c r="AL11" s="47">
        <f t="shared" si="6"/>
        <v>717</v>
      </c>
      <c r="AM11" s="48">
        <f t="shared" si="7"/>
        <v>17.37137868950843</v>
      </c>
      <c r="AN11" s="47">
        <f>'ごみ処理量内訳'!AC11</f>
        <v>0</v>
      </c>
      <c r="AO11" s="47">
        <f>'ごみ処理量内訳'!AD11</f>
        <v>1581</v>
      </c>
      <c r="AP11" s="47">
        <f>'ごみ処理量内訳'!AE11</f>
        <v>699</v>
      </c>
      <c r="AQ11" s="47">
        <f t="shared" si="8"/>
        <v>2280</v>
      </c>
    </row>
    <row r="12" spans="1:43" ht="13.5" customHeight="1">
      <c r="A12" s="185" t="s">
        <v>30</v>
      </c>
      <c r="B12" s="186" t="s">
        <v>41</v>
      </c>
      <c r="C12" s="46" t="s">
        <v>42</v>
      </c>
      <c r="D12" s="47">
        <v>34864</v>
      </c>
      <c r="E12" s="47">
        <v>34864</v>
      </c>
      <c r="F12" s="47">
        <f>'ごみ搬入量内訳'!H12</f>
        <v>10177</v>
      </c>
      <c r="G12" s="47">
        <f>'ごみ搬入量内訳'!AG12</f>
        <v>0</v>
      </c>
      <c r="H12" s="47">
        <f>'ごみ搬入量内訳'!AH12</f>
        <v>0</v>
      </c>
      <c r="I12" s="47">
        <f t="shared" si="1"/>
        <v>10177</v>
      </c>
      <c r="J12" s="47">
        <f t="shared" si="0"/>
        <v>797.5565319229505</v>
      </c>
      <c r="K12" s="47">
        <f>('ごみ搬入量内訳'!E12+'ごみ搬入量内訳'!AH12)/'ごみ処理概要'!D12/366*1000000</f>
        <v>644.4244238972607</v>
      </c>
      <c r="L12" s="47">
        <f>'ごみ搬入量内訳'!F12/'ごみ処理概要'!D12/366*1000000</f>
        <v>153.13210802568983</v>
      </c>
      <c r="M12" s="47">
        <f>'資源化量内訳'!BP12</f>
        <v>0</v>
      </c>
      <c r="N12" s="47">
        <f>'ごみ処理量内訳'!E12</f>
        <v>7374</v>
      </c>
      <c r="O12" s="47">
        <f>'ごみ処理量内訳'!L12</f>
        <v>0</v>
      </c>
      <c r="P12" s="47">
        <f t="shared" si="2"/>
        <v>1511</v>
      </c>
      <c r="Q12" s="47">
        <f>'ごみ処理量内訳'!G12</f>
        <v>1008</v>
      </c>
      <c r="R12" s="47">
        <f>'ごみ処理量内訳'!H12</f>
        <v>503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1292</v>
      </c>
      <c r="W12" s="47">
        <f>'資源化量内訳'!M12</f>
        <v>1154</v>
      </c>
      <c r="X12" s="47">
        <f>'資源化量内訳'!N12</f>
        <v>0</v>
      </c>
      <c r="Y12" s="47">
        <f>'資源化量内訳'!O12</f>
        <v>0</v>
      </c>
      <c r="Z12" s="47">
        <f>'資源化量内訳'!P12</f>
        <v>0</v>
      </c>
      <c r="AA12" s="47">
        <f>'資源化量内訳'!Q12</f>
        <v>1</v>
      </c>
      <c r="AB12" s="47">
        <f>'資源化量内訳'!R12</f>
        <v>126</v>
      </c>
      <c r="AC12" s="47">
        <f>'資源化量内訳'!S12</f>
        <v>11</v>
      </c>
      <c r="AD12" s="47">
        <f t="shared" si="4"/>
        <v>10177</v>
      </c>
      <c r="AE12" s="48">
        <f t="shared" si="5"/>
        <v>100</v>
      </c>
      <c r="AF12" s="47">
        <f>'資源化量内訳'!AB12</f>
        <v>34</v>
      </c>
      <c r="AG12" s="47">
        <f>'資源化量内訳'!AJ12</f>
        <v>308</v>
      </c>
      <c r="AH12" s="47">
        <f>'資源化量内訳'!AR12</f>
        <v>503</v>
      </c>
      <c r="AI12" s="47">
        <f>'資源化量内訳'!AZ12</f>
        <v>0</v>
      </c>
      <c r="AJ12" s="47">
        <f>'資源化量内訳'!BH12</f>
        <v>0</v>
      </c>
      <c r="AK12" s="47" t="s">
        <v>143</v>
      </c>
      <c r="AL12" s="47">
        <f t="shared" si="6"/>
        <v>845</v>
      </c>
      <c r="AM12" s="48">
        <f t="shared" si="7"/>
        <v>20.998329566669945</v>
      </c>
      <c r="AN12" s="47">
        <f>'ごみ処理量内訳'!AC12</f>
        <v>0</v>
      </c>
      <c r="AO12" s="47">
        <f>'ごみ処理量内訳'!AD12</f>
        <v>870</v>
      </c>
      <c r="AP12" s="47">
        <f>'ごみ処理量内訳'!AE12</f>
        <v>220</v>
      </c>
      <c r="AQ12" s="47">
        <f t="shared" si="8"/>
        <v>1090</v>
      </c>
    </row>
    <row r="13" spans="1:43" ht="13.5" customHeight="1">
      <c r="A13" s="185" t="s">
        <v>30</v>
      </c>
      <c r="B13" s="186" t="s">
        <v>43</v>
      </c>
      <c r="C13" s="46" t="s">
        <v>44</v>
      </c>
      <c r="D13" s="47">
        <v>33468</v>
      </c>
      <c r="E13" s="47">
        <v>33468</v>
      </c>
      <c r="F13" s="47">
        <f>'ごみ搬入量内訳'!H13</f>
        <v>8314</v>
      </c>
      <c r="G13" s="47">
        <f>'ごみ搬入量内訳'!AG13</f>
        <v>0</v>
      </c>
      <c r="H13" s="47">
        <f>'ごみ搬入量内訳'!AH13</f>
        <v>0</v>
      </c>
      <c r="I13" s="47">
        <f t="shared" si="1"/>
        <v>8314</v>
      </c>
      <c r="J13" s="47">
        <f t="shared" si="0"/>
        <v>678.7333271942009</v>
      </c>
      <c r="K13" s="47">
        <f>('ごみ搬入量内訳'!E13+'ごみ搬入量内訳'!AH13)/'ごみ処理概要'!D13/366*1000000</f>
        <v>499.29432633145706</v>
      </c>
      <c r="L13" s="47">
        <f>'ごみ搬入量内訳'!F13/'ごみ処理概要'!D13/366*1000000</f>
        <v>179.439000862744</v>
      </c>
      <c r="M13" s="47">
        <f>'資源化量内訳'!BP13</f>
        <v>828</v>
      </c>
      <c r="N13" s="47">
        <f>'ごみ処理量内訳'!E13</f>
        <v>7094</v>
      </c>
      <c r="O13" s="47">
        <f>'ごみ処理量内訳'!L13</f>
        <v>0</v>
      </c>
      <c r="P13" s="47">
        <f t="shared" si="2"/>
        <v>1203</v>
      </c>
      <c r="Q13" s="47">
        <f>'ごみ処理量内訳'!G13</f>
        <v>589</v>
      </c>
      <c r="R13" s="47">
        <f>'ごみ処理量内訳'!H13</f>
        <v>614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17</v>
      </c>
      <c r="W13" s="47">
        <f>'資源化量内訳'!M13</f>
        <v>11</v>
      </c>
      <c r="X13" s="47">
        <f>'資源化量内訳'!N13</f>
        <v>0</v>
      </c>
      <c r="Y13" s="47">
        <f>'資源化量内訳'!O13</f>
        <v>0</v>
      </c>
      <c r="Z13" s="47">
        <f>'資源化量内訳'!P13</f>
        <v>0</v>
      </c>
      <c r="AA13" s="47">
        <f>'資源化量内訳'!Q13</f>
        <v>0</v>
      </c>
      <c r="AB13" s="47">
        <f>'資源化量内訳'!R13</f>
        <v>0</v>
      </c>
      <c r="AC13" s="47">
        <f>'資源化量内訳'!S13</f>
        <v>6</v>
      </c>
      <c r="AD13" s="47">
        <f t="shared" si="4"/>
        <v>8314</v>
      </c>
      <c r="AE13" s="48">
        <f t="shared" si="5"/>
        <v>100</v>
      </c>
      <c r="AF13" s="47">
        <f>'資源化量内訳'!AB13</f>
        <v>33</v>
      </c>
      <c r="AG13" s="47">
        <f>'資源化量内訳'!AJ13</f>
        <v>168</v>
      </c>
      <c r="AH13" s="47">
        <f>'資源化量内訳'!AR13</f>
        <v>614</v>
      </c>
      <c r="AI13" s="47">
        <f>'資源化量内訳'!AZ13</f>
        <v>0</v>
      </c>
      <c r="AJ13" s="47">
        <f>'資源化量内訳'!BH13</f>
        <v>0</v>
      </c>
      <c r="AK13" s="47" t="s">
        <v>143</v>
      </c>
      <c r="AL13" s="47">
        <f t="shared" si="6"/>
        <v>815</v>
      </c>
      <c r="AM13" s="48">
        <f t="shared" si="7"/>
        <v>18.157952308028875</v>
      </c>
      <c r="AN13" s="47">
        <f>'ごみ処理量内訳'!AC13</f>
        <v>0</v>
      </c>
      <c r="AO13" s="47">
        <f>'ごみ処理量内訳'!AD13</f>
        <v>837</v>
      </c>
      <c r="AP13" s="47">
        <f>'ごみ処理量内訳'!AE13</f>
        <v>128</v>
      </c>
      <c r="AQ13" s="47">
        <f t="shared" si="8"/>
        <v>965</v>
      </c>
    </row>
    <row r="14" spans="1:43" ht="13.5" customHeight="1">
      <c r="A14" s="185" t="s">
        <v>30</v>
      </c>
      <c r="B14" s="186" t="s">
        <v>45</v>
      </c>
      <c r="C14" s="46" t="s">
        <v>46</v>
      </c>
      <c r="D14" s="47">
        <v>12079</v>
      </c>
      <c r="E14" s="47">
        <v>12079</v>
      </c>
      <c r="F14" s="47">
        <f>'ごみ搬入量内訳'!H14</f>
        <v>2780</v>
      </c>
      <c r="G14" s="47">
        <f>'ごみ搬入量内訳'!AG14</f>
        <v>137</v>
      </c>
      <c r="H14" s="47">
        <f>'ごみ搬入量内訳'!AH14</f>
        <v>0</v>
      </c>
      <c r="I14" s="47">
        <f t="shared" si="1"/>
        <v>2917</v>
      </c>
      <c r="J14" s="47">
        <f t="shared" si="0"/>
        <v>659.8183090645962</v>
      </c>
      <c r="K14" s="47">
        <f>('ごみ搬入量内訳'!E14+'ごみ搬入量内訳'!AH14)/'ごみ処理概要'!D14/366*1000000</f>
        <v>639.6867254146994</v>
      </c>
      <c r="L14" s="47">
        <f>'ごみ搬入量内訳'!F14/'ごみ処理概要'!D14/366*1000000</f>
        <v>20.131583649896832</v>
      </c>
      <c r="M14" s="47">
        <f>'資源化量内訳'!BP14</f>
        <v>0</v>
      </c>
      <c r="N14" s="47">
        <f>'ごみ処理量内訳'!E14</f>
        <v>2493</v>
      </c>
      <c r="O14" s="47">
        <f>'ごみ処理量内訳'!L14</f>
        <v>0</v>
      </c>
      <c r="P14" s="47">
        <f t="shared" si="2"/>
        <v>424</v>
      </c>
      <c r="Q14" s="47">
        <f>'ごみ処理量内訳'!G14</f>
        <v>55</v>
      </c>
      <c r="R14" s="47">
        <f>'ごみ処理量内訳'!H14</f>
        <v>369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0</v>
      </c>
      <c r="W14" s="47">
        <f>'資源化量内訳'!M14</f>
        <v>0</v>
      </c>
      <c r="X14" s="47">
        <f>'資源化量内訳'!N14</f>
        <v>0</v>
      </c>
      <c r="Y14" s="47">
        <f>'資源化量内訳'!O14</f>
        <v>0</v>
      </c>
      <c r="Z14" s="47">
        <f>'資源化量内訳'!P14</f>
        <v>0</v>
      </c>
      <c r="AA14" s="47">
        <f>'資源化量内訳'!Q14</f>
        <v>0</v>
      </c>
      <c r="AB14" s="47">
        <f>'資源化量内訳'!R14</f>
        <v>0</v>
      </c>
      <c r="AC14" s="47">
        <f>'資源化量内訳'!S14</f>
        <v>0</v>
      </c>
      <c r="AD14" s="47">
        <f t="shared" si="4"/>
        <v>2917</v>
      </c>
      <c r="AE14" s="48">
        <f t="shared" si="5"/>
        <v>100</v>
      </c>
      <c r="AF14" s="47">
        <f>'資源化量内訳'!AB14</f>
        <v>0</v>
      </c>
      <c r="AG14" s="47">
        <f>'資源化量内訳'!AJ14</f>
        <v>14</v>
      </c>
      <c r="AH14" s="47">
        <f>'資源化量内訳'!AR14</f>
        <v>285</v>
      </c>
      <c r="AI14" s="47">
        <f>'資源化量内訳'!AZ14</f>
        <v>0</v>
      </c>
      <c r="AJ14" s="47">
        <f>'資源化量内訳'!BH14</f>
        <v>0</v>
      </c>
      <c r="AK14" s="47" t="s">
        <v>143</v>
      </c>
      <c r="AL14" s="47">
        <f t="shared" si="6"/>
        <v>299</v>
      </c>
      <c r="AM14" s="48">
        <f t="shared" si="7"/>
        <v>10.250257113472747</v>
      </c>
      <c r="AN14" s="47">
        <f>'ごみ処理量内訳'!AC14</f>
        <v>0</v>
      </c>
      <c r="AO14" s="47">
        <f>'ごみ処理量内訳'!AD14</f>
        <v>409</v>
      </c>
      <c r="AP14" s="47">
        <f>'ごみ処理量内訳'!AE14</f>
        <v>47</v>
      </c>
      <c r="AQ14" s="47">
        <f t="shared" si="8"/>
        <v>456</v>
      </c>
    </row>
    <row r="15" spans="1:43" ht="13.5" customHeight="1">
      <c r="A15" s="185" t="s">
        <v>30</v>
      </c>
      <c r="B15" s="186" t="s">
        <v>47</v>
      </c>
      <c r="C15" s="46" t="s">
        <v>48</v>
      </c>
      <c r="D15" s="47">
        <v>18912</v>
      </c>
      <c r="E15" s="47">
        <v>18912</v>
      </c>
      <c r="F15" s="47">
        <f>'ごみ搬入量内訳'!H15</f>
        <v>4721</v>
      </c>
      <c r="G15" s="47">
        <f>'ごみ搬入量内訳'!AG15</f>
        <v>1444</v>
      </c>
      <c r="H15" s="47">
        <f>'ごみ搬入量内訳'!AH15</f>
        <v>0</v>
      </c>
      <c r="I15" s="47">
        <f t="shared" si="1"/>
        <v>6165</v>
      </c>
      <c r="J15" s="47">
        <f t="shared" si="0"/>
        <v>890.6653074810685</v>
      </c>
      <c r="K15" s="47">
        <f>('ごみ搬入量内訳'!E15+'ごみ搬入量内訳'!AH15)/'ごみ処理概要'!D15/366*1000000</f>
        <v>682.0488104814476</v>
      </c>
      <c r="L15" s="47">
        <f>'ごみ搬入量内訳'!F15/'ごみ処理概要'!D15/366*1000000</f>
        <v>208.61649699962092</v>
      </c>
      <c r="M15" s="47">
        <f>'資源化量内訳'!BP15</f>
        <v>0</v>
      </c>
      <c r="N15" s="47">
        <f>'ごみ処理量内訳'!E15</f>
        <v>4996</v>
      </c>
      <c r="O15" s="47">
        <f>'ごみ処理量内訳'!L15</f>
        <v>0</v>
      </c>
      <c r="P15" s="47">
        <f t="shared" si="2"/>
        <v>435</v>
      </c>
      <c r="Q15" s="47">
        <f>'ごみ処理量内訳'!G15</f>
        <v>0</v>
      </c>
      <c r="R15" s="47">
        <f>'ごみ処理量内訳'!H15</f>
        <v>271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164</v>
      </c>
      <c r="V15" s="47">
        <f t="shared" si="3"/>
        <v>734</v>
      </c>
      <c r="W15" s="47">
        <f>'資源化量内訳'!M15</f>
        <v>554</v>
      </c>
      <c r="X15" s="47">
        <f>'資源化量内訳'!N15</f>
        <v>35</v>
      </c>
      <c r="Y15" s="47">
        <f>'資源化量内訳'!O15</f>
        <v>62</v>
      </c>
      <c r="Z15" s="47">
        <f>'資源化量内訳'!P15</f>
        <v>20</v>
      </c>
      <c r="AA15" s="47">
        <f>'資源化量内訳'!Q15</f>
        <v>18</v>
      </c>
      <c r="AB15" s="47">
        <f>'資源化量内訳'!R15</f>
        <v>45</v>
      </c>
      <c r="AC15" s="47">
        <f>'資源化量内訳'!S15</f>
        <v>0</v>
      </c>
      <c r="AD15" s="47">
        <f t="shared" si="4"/>
        <v>6165</v>
      </c>
      <c r="AE15" s="48">
        <f t="shared" si="5"/>
        <v>100</v>
      </c>
      <c r="AF15" s="47">
        <f>'資源化量内訳'!AB15</f>
        <v>0</v>
      </c>
      <c r="AG15" s="47">
        <f>'資源化量内訳'!AJ15</f>
        <v>0</v>
      </c>
      <c r="AH15" s="47">
        <f>'資源化量内訳'!AR15</f>
        <v>271</v>
      </c>
      <c r="AI15" s="47">
        <f>'資源化量内訳'!AZ15</f>
        <v>0</v>
      </c>
      <c r="AJ15" s="47">
        <f>'資源化量内訳'!BH15</f>
        <v>0</v>
      </c>
      <c r="AK15" s="47" t="s">
        <v>143</v>
      </c>
      <c r="AL15" s="47">
        <f t="shared" si="6"/>
        <v>271</v>
      </c>
      <c r="AM15" s="48">
        <f t="shared" si="7"/>
        <v>16.30170316301703</v>
      </c>
      <c r="AN15" s="47">
        <f>'ごみ処理量内訳'!AC15</f>
        <v>0</v>
      </c>
      <c r="AO15" s="47">
        <f>'ごみ処理量内訳'!AD15</f>
        <v>600</v>
      </c>
      <c r="AP15" s="47">
        <f>'ごみ処理量内訳'!AE15</f>
        <v>164</v>
      </c>
      <c r="AQ15" s="47">
        <f t="shared" si="8"/>
        <v>764</v>
      </c>
    </row>
    <row r="16" spans="1:43" ht="13.5" customHeight="1">
      <c r="A16" s="185" t="s">
        <v>30</v>
      </c>
      <c r="B16" s="186" t="s">
        <v>49</v>
      </c>
      <c r="C16" s="46" t="s">
        <v>50</v>
      </c>
      <c r="D16" s="47">
        <v>7867</v>
      </c>
      <c r="E16" s="47">
        <v>7867</v>
      </c>
      <c r="F16" s="47">
        <f>'ごみ搬入量内訳'!H16</f>
        <v>1712</v>
      </c>
      <c r="G16" s="47">
        <f>'ごみ搬入量内訳'!AG16</f>
        <v>413</v>
      </c>
      <c r="H16" s="47">
        <f>'ごみ搬入量内訳'!AH16</f>
        <v>0</v>
      </c>
      <c r="I16" s="47">
        <f t="shared" si="1"/>
        <v>2125</v>
      </c>
      <c r="J16" s="47">
        <f t="shared" si="0"/>
        <v>738.020964657652</v>
      </c>
      <c r="K16" s="47">
        <f>('ごみ搬入量内訳'!E16+'ごみ搬入量内訳'!AH16)/'ごみ処理概要'!D16/366*1000000</f>
        <v>594.5844195265413</v>
      </c>
      <c r="L16" s="47">
        <f>'ごみ搬入量内訳'!F16/'ごみ処理概要'!D16/366*1000000</f>
        <v>143.43654513111073</v>
      </c>
      <c r="M16" s="47">
        <f>'資源化量内訳'!BP16</f>
        <v>0</v>
      </c>
      <c r="N16" s="47">
        <f>'ごみ処理量内訳'!E16</f>
        <v>1696</v>
      </c>
      <c r="O16" s="47">
        <f>'ごみ処理量内訳'!L16</f>
        <v>0</v>
      </c>
      <c r="P16" s="47">
        <f t="shared" si="2"/>
        <v>175</v>
      </c>
      <c r="Q16" s="47">
        <f>'ごみ処理量内訳'!G16</f>
        <v>0</v>
      </c>
      <c r="R16" s="47">
        <f>'ごみ処理量内訳'!H16</f>
        <v>105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70</v>
      </c>
      <c r="V16" s="47">
        <f t="shared" si="3"/>
        <v>254</v>
      </c>
      <c r="W16" s="47">
        <f>'資源化量内訳'!M16</f>
        <v>196</v>
      </c>
      <c r="X16" s="47">
        <f>'資源化量内訳'!N16</f>
        <v>12</v>
      </c>
      <c r="Y16" s="47">
        <f>'資源化量内訳'!O16</f>
        <v>17</v>
      </c>
      <c r="Z16" s="47">
        <f>'資源化量内訳'!P16</f>
        <v>6</v>
      </c>
      <c r="AA16" s="47">
        <f>'資源化量内訳'!Q16</f>
        <v>6</v>
      </c>
      <c r="AB16" s="47">
        <f>'資源化量内訳'!R16</f>
        <v>17</v>
      </c>
      <c r="AC16" s="47">
        <f>'資源化量内訳'!S16</f>
        <v>0</v>
      </c>
      <c r="AD16" s="47">
        <f t="shared" si="4"/>
        <v>2125</v>
      </c>
      <c r="AE16" s="48">
        <f t="shared" si="5"/>
        <v>100</v>
      </c>
      <c r="AF16" s="47">
        <f>'資源化量内訳'!AB16</f>
        <v>0</v>
      </c>
      <c r="AG16" s="47">
        <f>'資源化量内訳'!AJ16</f>
        <v>0</v>
      </c>
      <c r="AH16" s="47">
        <f>'資源化量内訳'!AR16</f>
        <v>105</v>
      </c>
      <c r="AI16" s="47">
        <f>'資源化量内訳'!AZ16</f>
        <v>0</v>
      </c>
      <c r="AJ16" s="47">
        <f>'資源化量内訳'!BH16</f>
        <v>0</v>
      </c>
      <c r="AK16" s="47" t="s">
        <v>143</v>
      </c>
      <c r="AL16" s="47">
        <f t="shared" si="6"/>
        <v>105</v>
      </c>
      <c r="AM16" s="48">
        <f t="shared" si="7"/>
        <v>16.894117647058824</v>
      </c>
      <c r="AN16" s="47">
        <f>'ごみ処理量内訳'!AC16</f>
        <v>0</v>
      </c>
      <c r="AO16" s="47">
        <f>'ごみ処理量内訳'!AD16</f>
        <v>223</v>
      </c>
      <c r="AP16" s="47">
        <f>'ごみ処理量内訳'!AE16</f>
        <v>70</v>
      </c>
      <c r="AQ16" s="47">
        <f t="shared" si="8"/>
        <v>293</v>
      </c>
    </row>
    <row r="17" spans="1:43" ht="13.5" customHeight="1">
      <c r="A17" s="185" t="s">
        <v>30</v>
      </c>
      <c r="B17" s="186" t="s">
        <v>51</v>
      </c>
      <c r="C17" s="46" t="s">
        <v>52</v>
      </c>
      <c r="D17" s="47">
        <v>8210</v>
      </c>
      <c r="E17" s="47">
        <v>8210</v>
      </c>
      <c r="F17" s="47">
        <f>'ごみ搬入量内訳'!H17</f>
        <v>1808</v>
      </c>
      <c r="G17" s="47">
        <f>'ごみ搬入量内訳'!AG17</f>
        <v>434</v>
      </c>
      <c r="H17" s="47">
        <f>'ごみ搬入量内訳'!AH17</f>
        <v>0</v>
      </c>
      <c r="I17" s="47">
        <f t="shared" si="1"/>
        <v>2242</v>
      </c>
      <c r="J17" s="47">
        <f t="shared" si="0"/>
        <v>746.1246114627637</v>
      </c>
      <c r="K17" s="47">
        <f>('ごみ搬入量内訳'!E17+'ごみ搬入量内訳'!AH17)/'ごみ処理概要'!D17/366*1000000</f>
        <v>506.51278262548004</v>
      </c>
      <c r="L17" s="47">
        <f>'ごみ搬入量内訳'!F17/'ごみ処理概要'!D17/366*1000000</f>
        <v>239.6118288372836</v>
      </c>
      <c r="M17" s="47">
        <f>'資源化量内訳'!BP17</f>
        <v>0</v>
      </c>
      <c r="N17" s="47">
        <f>'ごみ処理量内訳'!E17</f>
        <v>1826</v>
      </c>
      <c r="O17" s="47">
        <f>'ごみ処理量内訳'!L17</f>
        <v>0</v>
      </c>
      <c r="P17" s="47">
        <f t="shared" si="2"/>
        <v>218</v>
      </c>
      <c r="Q17" s="47">
        <f>'ごみ処理量内訳'!G17</f>
        <v>0</v>
      </c>
      <c r="R17" s="47">
        <f>'ごみ処理量内訳'!H17</f>
        <v>218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198</v>
      </c>
      <c r="W17" s="47">
        <f>'資源化量内訳'!M17</f>
        <v>177</v>
      </c>
      <c r="X17" s="47">
        <f>'資源化量内訳'!N17</f>
        <v>0</v>
      </c>
      <c r="Y17" s="47">
        <f>'資源化量内訳'!O17</f>
        <v>0</v>
      </c>
      <c r="Z17" s="47">
        <f>'資源化量内訳'!P17</f>
        <v>8</v>
      </c>
      <c r="AA17" s="47">
        <f>'資源化量内訳'!Q17</f>
        <v>9</v>
      </c>
      <c r="AB17" s="47">
        <f>'資源化量内訳'!R17</f>
        <v>0</v>
      </c>
      <c r="AC17" s="47">
        <f>'資源化量内訳'!S17</f>
        <v>4</v>
      </c>
      <c r="AD17" s="47">
        <f t="shared" si="4"/>
        <v>2242</v>
      </c>
      <c r="AE17" s="48">
        <f t="shared" si="5"/>
        <v>100</v>
      </c>
      <c r="AF17" s="47">
        <f>'資源化量内訳'!AB17</f>
        <v>0</v>
      </c>
      <c r="AG17" s="47">
        <f>'資源化量内訳'!AJ17</f>
        <v>0</v>
      </c>
      <c r="AH17" s="47">
        <f>'資源化量内訳'!AR17</f>
        <v>186</v>
      </c>
      <c r="AI17" s="47">
        <f>'資源化量内訳'!AZ17</f>
        <v>0</v>
      </c>
      <c r="AJ17" s="47">
        <f>'資源化量内訳'!BH17</f>
        <v>0</v>
      </c>
      <c r="AK17" s="47" t="s">
        <v>143</v>
      </c>
      <c r="AL17" s="47">
        <f t="shared" si="6"/>
        <v>186</v>
      </c>
      <c r="AM17" s="48">
        <f t="shared" si="7"/>
        <v>17.127564674397856</v>
      </c>
      <c r="AN17" s="47">
        <f>'ごみ処理量内訳'!AC17</f>
        <v>0</v>
      </c>
      <c r="AO17" s="47">
        <f>'ごみ処理量内訳'!AD17</f>
        <v>177</v>
      </c>
      <c r="AP17" s="47">
        <f>'ごみ処理量内訳'!AE17</f>
        <v>32</v>
      </c>
      <c r="AQ17" s="47">
        <f t="shared" si="8"/>
        <v>209</v>
      </c>
    </row>
    <row r="18" spans="1:43" ht="13.5" customHeight="1">
      <c r="A18" s="185" t="s">
        <v>30</v>
      </c>
      <c r="B18" s="186" t="s">
        <v>53</v>
      </c>
      <c r="C18" s="46" t="s">
        <v>302</v>
      </c>
      <c r="D18" s="47">
        <v>22644</v>
      </c>
      <c r="E18" s="47">
        <v>22644</v>
      </c>
      <c r="F18" s="47">
        <f>'ごみ搬入量内訳'!H18</f>
        <v>6506</v>
      </c>
      <c r="G18" s="47">
        <f>'ごみ搬入量内訳'!AG18</f>
        <v>448</v>
      </c>
      <c r="H18" s="47">
        <f>'ごみ搬入量内訳'!AH18</f>
        <v>154</v>
      </c>
      <c r="I18" s="47">
        <f t="shared" si="1"/>
        <v>7108</v>
      </c>
      <c r="J18" s="47">
        <f t="shared" si="0"/>
        <v>857.6561132009541</v>
      </c>
      <c r="K18" s="47">
        <f>('ごみ搬入量内訳'!E18+'ごみ搬入量内訳'!AH18)/'ごみ処理概要'!D18/366*1000000</f>
        <v>597.5116871934615</v>
      </c>
      <c r="L18" s="47">
        <f>'ごみ搬入量内訳'!F18/'ごみ処理概要'!D18/366*1000000</f>
        <v>260.14442600749254</v>
      </c>
      <c r="M18" s="47">
        <f>'資源化量内訳'!BP18</f>
        <v>234</v>
      </c>
      <c r="N18" s="47">
        <f>'ごみ処理量内訳'!E18</f>
        <v>5985</v>
      </c>
      <c r="O18" s="47">
        <f>'ごみ処理量内訳'!L18</f>
        <v>0</v>
      </c>
      <c r="P18" s="47">
        <f t="shared" si="2"/>
        <v>933</v>
      </c>
      <c r="Q18" s="47">
        <f>'ごみ処理量内訳'!G18</f>
        <v>933</v>
      </c>
      <c r="R18" s="47">
        <f>'ごみ処理量内訳'!H18</f>
        <v>0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3"/>
        <v>36</v>
      </c>
      <c r="W18" s="47">
        <f>'資源化量内訳'!M18</f>
        <v>0</v>
      </c>
      <c r="X18" s="47">
        <f>'資源化量内訳'!N18</f>
        <v>0</v>
      </c>
      <c r="Y18" s="47">
        <f>'資源化量内訳'!O18</f>
        <v>0</v>
      </c>
      <c r="Z18" s="47">
        <f>'資源化量内訳'!P18</f>
        <v>36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0</v>
      </c>
      <c r="AD18" s="47">
        <f t="shared" si="4"/>
        <v>6954</v>
      </c>
      <c r="AE18" s="48">
        <f t="shared" si="5"/>
        <v>100</v>
      </c>
      <c r="AF18" s="47">
        <f>'資源化量内訳'!AB18</f>
        <v>0</v>
      </c>
      <c r="AG18" s="47">
        <f>'資源化量内訳'!AJ18</f>
        <v>331</v>
      </c>
      <c r="AH18" s="47">
        <f>'資源化量内訳'!AR18</f>
        <v>0</v>
      </c>
      <c r="AI18" s="47">
        <f>'資源化量内訳'!AZ18</f>
        <v>0</v>
      </c>
      <c r="AJ18" s="47">
        <f>'資源化量内訳'!BH18</f>
        <v>0</v>
      </c>
      <c r="AK18" s="47" t="s">
        <v>143</v>
      </c>
      <c r="AL18" s="47">
        <f t="shared" si="6"/>
        <v>331</v>
      </c>
      <c r="AM18" s="48">
        <f t="shared" si="7"/>
        <v>8.361157484696717</v>
      </c>
      <c r="AN18" s="47">
        <f>'ごみ処理量内訳'!AC18</f>
        <v>0</v>
      </c>
      <c r="AO18" s="47">
        <f>'ごみ処理量内訳'!AD18</f>
        <v>898</v>
      </c>
      <c r="AP18" s="47">
        <f>'ごみ処理量内訳'!AE18</f>
        <v>474</v>
      </c>
      <c r="AQ18" s="47">
        <f t="shared" si="8"/>
        <v>1372</v>
      </c>
    </row>
    <row r="19" spans="1:43" ht="13.5" customHeight="1">
      <c r="A19" s="185" t="s">
        <v>30</v>
      </c>
      <c r="B19" s="186" t="s">
        <v>54</v>
      </c>
      <c r="C19" s="46" t="s">
        <v>55</v>
      </c>
      <c r="D19" s="47">
        <v>4962</v>
      </c>
      <c r="E19" s="47">
        <v>4962</v>
      </c>
      <c r="F19" s="47">
        <f>'ごみ搬入量内訳'!H19</f>
        <v>1390</v>
      </c>
      <c r="G19" s="47">
        <f>'ごみ搬入量内訳'!AG19</f>
        <v>53</v>
      </c>
      <c r="H19" s="47">
        <f>'ごみ搬入量内訳'!AH19</f>
        <v>0</v>
      </c>
      <c r="I19" s="47">
        <f t="shared" si="1"/>
        <v>1443</v>
      </c>
      <c r="J19" s="47">
        <f t="shared" si="0"/>
        <v>794.5632710237146</v>
      </c>
      <c r="K19" s="47">
        <f>('ごみ搬入量内訳'!E19+'ごみ搬入量内訳'!AH19)/'ごみ処理概要'!D19/366*1000000</f>
        <v>448.7658114236504</v>
      </c>
      <c r="L19" s="47">
        <f>'ごみ搬入量内訳'!F19/'ごみ処理概要'!D19/366*1000000</f>
        <v>345.7974596000643</v>
      </c>
      <c r="M19" s="47">
        <f>'資源化量内訳'!BP19</f>
        <v>0</v>
      </c>
      <c r="N19" s="47">
        <f>'ごみ処理量内訳'!E19</f>
        <v>1268</v>
      </c>
      <c r="O19" s="47">
        <f>'ごみ処理量内訳'!L19</f>
        <v>1</v>
      </c>
      <c r="P19" s="47">
        <f t="shared" si="2"/>
        <v>69</v>
      </c>
      <c r="Q19" s="47">
        <f>'ごみ処理量内訳'!G19</f>
        <v>0</v>
      </c>
      <c r="R19" s="47">
        <f>'ごみ処理量内訳'!H19</f>
        <v>69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105</v>
      </c>
      <c r="W19" s="47">
        <f>'資源化量内訳'!M19</f>
        <v>0</v>
      </c>
      <c r="X19" s="47">
        <f>'資源化量内訳'!N19</f>
        <v>31</v>
      </c>
      <c r="Y19" s="47">
        <f>'資源化量内訳'!O19</f>
        <v>35</v>
      </c>
      <c r="Z19" s="47">
        <f>'資源化量内訳'!P19</f>
        <v>9</v>
      </c>
      <c r="AA19" s="47">
        <f>'資源化量内訳'!Q19</f>
        <v>8</v>
      </c>
      <c r="AB19" s="47">
        <f>'資源化量内訳'!R19</f>
        <v>0</v>
      </c>
      <c r="AC19" s="47">
        <f>'資源化量内訳'!S19</f>
        <v>22</v>
      </c>
      <c r="AD19" s="47">
        <f t="shared" si="4"/>
        <v>1443</v>
      </c>
      <c r="AE19" s="48">
        <f t="shared" si="5"/>
        <v>99.93069993069993</v>
      </c>
      <c r="AF19" s="47">
        <f>'資源化量内訳'!AB19</f>
        <v>0</v>
      </c>
      <c r="AG19" s="47">
        <f>'資源化量内訳'!AJ19</f>
        <v>0</v>
      </c>
      <c r="AH19" s="47">
        <f>'資源化量内訳'!AR19</f>
        <v>42</v>
      </c>
      <c r="AI19" s="47">
        <f>'資源化量内訳'!AZ19</f>
        <v>0</v>
      </c>
      <c r="AJ19" s="47">
        <f>'資源化量内訳'!BH19</f>
        <v>0</v>
      </c>
      <c r="AK19" s="47" t="s">
        <v>143</v>
      </c>
      <c r="AL19" s="47">
        <f t="shared" si="6"/>
        <v>42</v>
      </c>
      <c r="AM19" s="48">
        <f t="shared" si="7"/>
        <v>10.187110187110187</v>
      </c>
      <c r="AN19" s="47">
        <f>'ごみ処理量内訳'!AC19</f>
        <v>1</v>
      </c>
      <c r="AO19" s="47">
        <f>'ごみ処理量内訳'!AD19</f>
        <v>152</v>
      </c>
      <c r="AP19" s="47">
        <f>'ごみ処理量内訳'!AE19</f>
        <v>27</v>
      </c>
      <c r="AQ19" s="47">
        <f t="shared" si="8"/>
        <v>180</v>
      </c>
    </row>
    <row r="20" spans="1:43" ht="13.5" customHeight="1">
      <c r="A20" s="185" t="s">
        <v>30</v>
      </c>
      <c r="B20" s="186" t="s">
        <v>56</v>
      </c>
      <c r="C20" s="46" t="s">
        <v>57</v>
      </c>
      <c r="D20" s="47">
        <v>19592</v>
      </c>
      <c r="E20" s="47">
        <v>19592</v>
      </c>
      <c r="F20" s="47">
        <f>'ごみ搬入量内訳'!H20</f>
        <v>4081</v>
      </c>
      <c r="G20" s="47">
        <f>'ごみ搬入量内訳'!AG20</f>
        <v>346</v>
      </c>
      <c r="H20" s="47">
        <f>'ごみ搬入量内訳'!AH20</f>
        <v>0</v>
      </c>
      <c r="I20" s="47">
        <f t="shared" si="1"/>
        <v>4427</v>
      </c>
      <c r="J20" s="47">
        <f aca="true" t="shared" si="9" ref="J20:J56">I20/D20/366*1000000</f>
        <v>617.375888898558</v>
      </c>
      <c r="K20" s="47">
        <f>('ごみ搬入量内訳'!E20+'ごみ搬入量内訳'!AH20)/'ごみ処理概要'!D20/366*1000000</f>
        <v>577.4912030560037</v>
      </c>
      <c r="L20" s="47">
        <f>'ごみ搬入量内訳'!F20/'ごみ処理概要'!D20/366*1000000</f>
        <v>39.88468584255423</v>
      </c>
      <c r="M20" s="47">
        <f>'資源化量内訳'!BP20</f>
        <v>198</v>
      </c>
      <c r="N20" s="47">
        <f>'ごみ処理量内訳'!E20</f>
        <v>3559</v>
      </c>
      <c r="O20" s="47">
        <f>'ごみ処理量内訳'!L20</f>
        <v>0</v>
      </c>
      <c r="P20" s="47">
        <f t="shared" si="2"/>
        <v>868</v>
      </c>
      <c r="Q20" s="47">
        <f>'ごみ処理量内訳'!G20</f>
        <v>63</v>
      </c>
      <c r="R20" s="47">
        <f>'ごみ処理量内訳'!H20</f>
        <v>805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3"/>
        <v>0</v>
      </c>
      <c r="W20" s="47">
        <f>'資源化量内訳'!M20</f>
        <v>0</v>
      </c>
      <c r="X20" s="47">
        <f>'資源化量内訳'!N20</f>
        <v>0</v>
      </c>
      <c r="Y20" s="47">
        <f>'資源化量内訳'!O20</f>
        <v>0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0</v>
      </c>
      <c r="AC20" s="47">
        <f>'資源化量内訳'!S20</f>
        <v>0</v>
      </c>
      <c r="AD20" s="47">
        <f t="shared" si="4"/>
        <v>4427</v>
      </c>
      <c r="AE20" s="48">
        <f t="shared" si="5"/>
        <v>100</v>
      </c>
      <c r="AF20" s="47">
        <f>'資源化量内訳'!AB20</f>
        <v>0</v>
      </c>
      <c r="AG20" s="47">
        <f>'資源化量内訳'!AJ20</f>
        <v>16</v>
      </c>
      <c r="AH20" s="47">
        <f>'資源化量内訳'!AR20</f>
        <v>639</v>
      </c>
      <c r="AI20" s="47">
        <f>'資源化量内訳'!AZ20</f>
        <v>0</v>
      </c>
      <c r="AJ20" s="47">
        <f>'資源化量内訳'!BH20</f>
        <v>0</v>
      </c>
      <c r="AK20" s="47" t="s">
        <v>143</v>
      </c>
      <c r="AL20" s="47">
        <f t="shared" si="6"/>
        <v>655</v>
      </c>
      <c r="AM20" s="48">
        <f t="shared" si="7"/>
        <v>18.44324324324324</v>
      </c>
      <c r="AN20" s="47">
        <f>'ごみ処理量内訳'!AC20</f>
        <v>0</v>
      </c>
      <c r="AO20" s="47">
        <f>'ごみ処理量内訳'!AD20</f>
        <v>591</v>
      </c>
      <c r="AP20" s="47">
        <f>'ごみ処理量内訳'!AE20</f>
        <v>84</v>
      </c>
      <c r="AQ20" s="47">
        <f t="shared" si="8"/>
        <v>675</v>
      </c>
    </row>
    <row r="21" spans="1:43" ht="13.5" customHeight="1">
      <c r="A21" s="185" t="s">
        <v>30</v>
      </c>
      <c r="B21" s="186" t="s">
        <v>58</v>
      </c>
      <c r="C21" s="46" t="s">
        <v>146</v>
      </c>
      <c r="D21" s="47">
        <v>12318</v>
      </c>
      <c r="E21" s="47">
        <v>12318</v>
      </c>
      <c r="F21" s="47">
        <f>'ごみ搬入量内訳'!H21</f>
        <v>2204</v>
      </c>
      <c r="G21" s="47">
        <f>'ごみ搬入量内訳'!AG21</f>
        <v>149</v>
      </c>
      <c r="H21" s="47">
        <f>'ごみ搬入量内訳'!AH21</f>
        <v>0</v>
      </c>
      <c r="I21" s="47">
        <f t="shared" si="1"/>
        <v>2353</v>
      </c>
      <c r="J21" s="47">
        <f t="shared" si="9"/>
        <v>521.9160373951843</v>
      </c>
      <c r="K21" s="47">
        <f>('ごみ搬入量内訳'!E21+'ごみ搬入量内訳'!AH21)/'ごみ処理概要'!D21/366*1000000</f>
        <v>495.7426024556893</v>
      </c>
      <c r="L21" s="47">
        <f>'ごみ搬入量内訳'!F21/'ごみ処理概要'!D21/366*1000000</f>
        <v>26.173434939495007</v>
      </c>
      <c r="M21" s="47">
        <f>'資源化量内訳'!BP21</f>
        <v>167</v>
      </c>
      <c r="N21" s="47">
        <f>'ごみ処理量内訳'!E21</f>
        <v>1927</v>
      </c>
      <c r="O21" s="47">
        <f>'ごみ処理量内訳'!L21</f>
        <v>0</v>
      </c>
      <c r="P21" s="47">
        <f t="shared" si="2"/>
        <v>426</v>
      </c>
      <c r="Q21" s="47">
        <f>'ごみ処理量内訳'!G21</f>
        <v>38</v>
      </c>
      <c r="R21" s="47">
        <f>'ごみ処理量内訳'!H21</f>
        <v>388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0</v>
      </c>
      <c r="W21" s="47">
        <f>'資源化量内訳'!M21</f>
        <v>0</v>
      </c>
      <c r="X21" s="47">
        <f>'資源化量内訳'!N21</f>
        <v>0</v>
      </c>
      <c r="Y21" s="47">
        <f>'資源化量内訳'!O21</f>
        <v>0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0</v>
      </c>
      <c r="AC21" s="47">
        <f>'資源化量内訳'!S21</f>
        <v>0</v>
      </c>
      <c r="AD21" s="47">
        <f t="shared" si="4"/>
        <v>2353</v>
      </c>
      <c r="AE21" s="48">
        <f t="shared" si="5"/>
        <v>100</v>
      </c>
      <c r="AF21" s="47">
        <f>'資源化量内訳'!AB21</f>
        <v>0</v>
      </c>
      <c r="AG21" s="47">
        <f>'資源化量内訳'!AJ21</f>
        <v>10</v>
      </c>
      <c r="AH21" s="47">
        <f>'資源化量内訳'!AR21</f>
        <v>298</v>
      </c>
      <c r="AI21" s="47">
        <f>'資源化量内訳'!AZ21</f>
        <v>0</v>
      </c>
      <c r="AJ21" s="47">
        <f>'資源化量内訳'!BH21</f>
        <v>0</v>
      </c>
      <c r="AK21" s="47" t="s">
        <v>143</v>
      </c>
      <c r="AL21" s="47">
        <f t="shared" si="6"/>
        <v>308</v>
      </c>
      <c r="AM21" s="48">
        <f t="shared" si="7"/>
        <v>18.849206349206348</v>
      </c>
      <c r="AN21" s="47">
        <f>'ごみ処理量内訳'!AC21</f>
        <v>0</v>
      </c>
      <c r="AO21" s="47">
        <f>'ごみ処理量内訳'!AD21</f>
        <v>318</v>
      </c>
      <c r="AP21" s="47">
        <f>'ごみ処理量内訳'!AE21</f>
        <v>46</v>
      </c>
      <c r="AQ21" s="47">
        <f t="shared" si="8"/>
        <v>364</v>
      </c>
    </row>
    <row r="22" spans="1:43" ht="13.5" customHeight="1">
      <c r="A22" s="185" t="s">
        <v>30</v>
      </c>
      <c r="B22" s="186" t="s">
        <v>59</v>
      </c>
      <c r="C22" s="46" t="s">
        <v>60</v>
      </c>
      <c r="D22" s="47">
        <v>9695</v>
      </c>
      <c r="E22" s="47">
        <v>9695</v>
      </c>
      <c r="F22" s="47">
        <f>'ごみ搬入量内訳'!H22</f>
        <v>2074</v>
      </c>
      <c r="G22" s="47">
        <f>'ごみ搬入量内訳'!AG22</f>
        <v>336</v>
      </c>
      <c r="H22" s="47">
        <f>'ごみ搬入量内訳'!AH22</f>
        <v>0</v>
      </c>
      <c r="I22" s="47">
        <f t="shared" si="1"/>
        <v>2410</v>
      </c>
      <c r="J22" s="47">
        <f t="shared" si="9"/>
        <v>679.185090619073</v>
      </c>
      <c r="K22" s="47">
        <f>('ごみ搬入量内訳'!E22+'ごみ搬入量内訳'!AH22)/'ごみ処理概要'!D22/366*1000000</f>
        <v>594.0755896369318</v>
      </c>
      <c r="L22" s="47">
        <f>'ごみ搬入量内訳'!F22/'ごみ処理概要'!D22/366*1000000</f>
        <v>85.1095009821411</v>
      </c>
      <c r="M22" s="47">
        <f>'資源化量内訳'!BP22</f>
        <v>33</v>
      </c>
      <c r="N22" s="47">
        <f>'ごみ処理量内訳'!E22</f>
        <v>1935</v>
      </c>
      <c r="O22" s="47">
        <f>'ごみ処理量内訳'!L22</f>
        <v>0</v>
      </c>
      <c r="P22" s="47">
        <f t="shared" si="2"/>
        <v>475</v>
      </c>
      <c r="Q22" s="47">
        <f>'ごみ処理量内訳'!G22</f>
        <v>45</v>
      </c>
      <c r="R22" s="47">
        <f>'ごみ処理量内訳'!H22</f>
        <v>430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3"/>
        <v>0</v>
      </c>
      <c r="W22" s="47">
        <f>'資源化量内訳'!M22</f>
        <v>0</v>
      </c>
      <c r="X22" s="47">
        <f>'資源化量内訳'!N22</f>
        <v>0</v>
      </c>
      <c r="Y22" s="47">
        <f>'資源化量内訳'!O22</f>
        <v>0</v>
      </c>
      <c r="Z22" s="47">
        <f>'資源化量内訳'!P22</f>
        <v>0</v>
      </c>
      <c r="AA22" s="47">
        <f>'資源化量内訳'!Q22</f>
        <v>0</v>
      </c>
      <c r="AB22" s="47">
        <f>'資源化量内訳'!R22</f>
        <v>0</v>
      </c>
      <c r="AC22" s="47">
        <f>'資源化量内訳'!S22</f>
        <v>0</v>
      </c>
      <c r="AD22" s="47">
        <f t="shared" si="4"/>
        <v>2410</v>
      </c>
      <c r="AE22" s="48">
        <f t="shared" si="5"/>
        <v>100</v>
      </c>
      <c r="AF22" s="47">
        <f>'資源化量内訳'!AB22</f>
        <v>0</v>
      </c>
      <c r="AG22" s="47">
        <f>'資源化量内訳'!AJ22</f>
        <v>12</v>
      </c>
      <c r="AH22" s="47">
        <f>'資源化量内訳'!AR22</f>
        <v>349</v>
      </c>
      <c r="AI22" s="47">
        <f>'資源化量内訳'!AZ22</f>
        <v>0</v>
      </c>
      <c r="AJ22" s="47">
        <f>'資源化量内訳'!BH22</f>
        <v>0</v>
      </c>
      <c r="AK22" s="47" t="s">
        <v>143</v>
      </c>
      <c r="AL22" s="47">
        <f t="shared" si="6"/>
        <v>361</v>
      </c>
      <c r="AM22" s="48">
        <f t="shared" si="7"/>
        <v>16.127711829717562</v>
      </c>
      <c r="AN22" s="47">
        <f>'ごみ処理量内訳'!AC22</f>
        <v>0</v>
      </c>
      <c r="AO22" s="47">
        <f>'ごみ処理量内訳'!AD22</f>
        <v>321</v>
      </c>
      <c r="AP22" s="47">
        <f>'ごみ処理量内訳'!AE22</f>
        <v>42</v>
      </c>
      <c r="AQ22" s="47">
        <f t="shared" si="8"/>
        <v>363</v>
      </c>
    </row>
    <row r="23" spans="1:43" ht="13.5" customHeight="1">
      <c r="A23" s="185" t="s">
        <v>30</v>
      </c>
      <c r="B23" s="186" t="s">
        <v>61</v>
      </c>
      <c r="C23" s="46" t="s">
        <v>62</v>
      </c>
      <c r="D23" s="47">
        <v>6018</v>
      </c>
      <c r="E23" s="47">
        <v>6018</v>
      </c>
      <c r="F23" s="47">
        <f>'ごみ搬入量内訳'!H23</f>
        <v>1019</v>
      </c>
      <c r="G23" s="47">
        <f>'ごみ搬入量内訳'!AG23</f>
        <v>77</v>
      </c>
      <c r="H23" s="47">
        <f>'ごみ搬入量内訳'!AH23</f>
        <v>0</v>
      </c>
      <c r="I23" s="47">
        <f t="shared" si="1"/>
        <v>1096</v>
      </c>
      <c r="J23" s="47">
        <f t="shared" si="9"/>
        <v>497.5964637962252</v>
      </c>
      <c r="K23" s="47">
        <f>('ごみ搬入量内訳'!E23+'ごみ搬入量内訳'!AH23)/'ごみ処理概要'!D23/366*1000000</f>
        <v>479.4360089131512</v>
      </c>
      <c r="L23" s="47">
        <f>'ごみ搬入量内訳'!F23/'ごみ処理概要'!D23/366*1000000</f>
        <v>18.16045488307391</v>
      </c>
      <c r="M23" s="47">
        <f>'資源化量内訳'!BP23</f>
        <v>0</v>
      </c>
      <c r="N23" s="47">
        <f>'ごみ処理量内訳'!E23</f>
        <v>890</v>
      </c>
      <c r="O23" s="47">
        <f>'ごみ処理量内訳'!L23</f>
        <v>0</v>
      </c>
      <c r="P23" s="47">
        <f t="shared" si="2"/>
        <v>206</v>
      </c>
      <c r="Q23" s="47">
        <f>'ごみ処理量内訳'!G23</f>
        <v>37</v>
      </c>
      <c r="R23" s="47">
        <f>'ごみ処理量内訳'!H23</f>
        <v>169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3"/>
        <v>0</v>
      </c>
      <c r="W23" s="47">
        <f>'資源化量内訳'!M23</f>
        <v>0</v>
      </c>
      <c r="X23" s="47">
        <f>'資源化量内訳'!N23</f>
        <v>0</v>
      </c>
      <c r="Y23" s="47">
        <f>'資源化量内訳'!O23</f>
        <v>0</v>
      </c>
      <c r="Z23" s="47">
        <f>'資源化量内訳'!P23</f>
        <v>0</v>
      </c>
      <c r="AA23" s="47">
        <f>'資源化量内訳'!Q23</f>
        <v>0</v>
      </c>
      <c r="AB23" s="47">
        <f>'資源化量内訳'!R23</f>
        <v>0</v>
      </c>
      <c r="AC23" s="47">
        <f>'資源化量内訳'!S23</f>
        <v>0</v>
      </c>
      <c r="AD23" s="47">
        <f t="shared" si="4"/>
        <v>1096</v>
      </c>
      <c r="AE23" s="48">
        <f t="shared" si="5"/>
        <v>100</v>
      </c>
      <c r="AF23" s="47">
        <f>'資源化量内訳'!AB23</f>
        <v>0</v>
      </c>
      <c r="AG23" s="47">
        <f>'資源化量内訳'!AJ23</f>
        <v>10</v>
      </c>
      <c r="AH23" s="47">
        <f>'資源化量内訳'!AR23</f>
        <v>126</v>
      </c>
      <c r="AI23" s="47">
        <f>'資源化量内訳'!AZ23</f>
        <v>0</v>
      </c>
      <c r="AJ23" s="47">
        <f>'資源化量内訳'!BH23</f>
        <v>0</v>
      </c>
      <c r="AK23" s="47" t="s">
        <v>143</v>
      </c>
      <c r="AL23" s="47">
        <f t="shared" si="6"/>
        <v>136</v>
      </c>
      <c r="AM23" s="48">
        <f t="shared" si="7"/>
        <v>12.408759124087592</v>
      </c>
      <c r="AN23" s="47">
        <f>'ごみ処理量内訳'!AC23</f>
        <v>0</v>
      </c>
      <c r="AO23" s="47">
        <f>'ごみ処理量内訳'!AD23</f>
        <v>150</v>
      </c>
      <c r="AP23" s="47">
        <f>'ごみ処理量内訳'!AE23</f>
        <v>26</v>
      </c>
      <c r="AQ23" s="47">
        <f t="shared" si="8"/>
        <v>176</v>
      </c>
    </row>
    <row r="24" spans="1:43" ht="13.5" customHeight="1">
      <c r="A24" s="185" t="s">
        <v>30</v>
      </c>
      <c r="B24" s="186" t="s">
        <v>63</v>
      </c>
      <c r="C24" s="46" t="s">
        <v>64</v>
      </c>
      <c r="D24" s="47">
        <v>2014</v>
      </c>
      <c r="E24" s="47">
        <v>2014</v>
      </c>
      <c r="F24" s="47">
        <f>'ごみ搬入量内訳'!H24</f>
        <v>293</v>
      </c>
      <c r="G24" s="47">
        <f>'ごみ搬入量内訳'!AG24</f>
        <v>80</v>
      </c>
      <c r="H24" s="47">
        <f>'ごみ搬入量内訳'!AH24</f>
        <v>0</v>
      </c>
      <c r="I24" s="47">
        <f t="shared" si="1"/>
        <v>373</v>
      </c>
      <c r="J24" s="47">
        <f t="shared" si="9"/>
        <v>506.0206966534803</v>
      </c>
      <c r="K24" s="47">
        <f>('ごみ搬入量内訳'!E24+'ごみ搬入量内訳'!AH24)/'ごみ処理概要'!D24/366*1000000</f>
        <v>415.1268985950804</v>
      </c>
      <c r="L24" s="47">
        <f>'ごみ搬入量内訳'!F24/'ごみ処理概要'!D24/366*1000000</f>
        <v>90.89379805839995</v>
      </c>
      <c r="M24" s="47">
        <f>'資源化量内訳'!BP24</f>
        <v>0</v>
      </c>
      <c r="N24" s="47">
        <f>'ごみ処理量内訳'!E24</f>
        <v>289</v>
      </c>
      <c r="O24" s="47">
        <f>'ごみ処理量内訳'!L24</f>
        <v>0</v>
      </c>
      <c r="P24" s="47">
        <f t="shared" si="2"/>
        <v>84</v>
      </c>
      <c r="Q24" s="47">
        <f>'ごみ処理量内訳'!G24</f>
        <v>10</v>
      </c>
      <c r="R24" s="47">
        <f>'ごみ処理量内訳'!H24</f>
        <v>74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0</v>
      </c>
      <c r="W24" s="47">
        <f>'資源化量内訳'!M24</f>
        <v>0</v>
      </c>
      <c r="X24" s="47">
        <f>'資源化量内訳'!N24</f>
        <v>0</v>
      </c>
      <c r="Y24" s="47">
        <f>'資源化量内訳'!O24</f>
        <v>0</v>
      </c>
      <c r="Z24" s="47">
        <f>'資源化量内訳'!P24</f>
        <v>0</v>
      </c>
      <c r="AA24" s="47">
        <f>'資源化量内訳'!Q24</f>
        <v>0</v>
      </c>
      <c r="AB24" s="47">
        <f>'資源化量内訳'!R24</f>
        <v>0</v>
      </c>
      <c r="AC24" s="47">
        <f>'資源化量内訳'!S24</f>
        <v>0</v>
      </c>
      <c r="AD24" s="47">
        <f t="shared" si="4"/>
        <v>373</v>
      </c>
      <c r="AE24" s="48">
        <f t="shared" si="5"/>
        <v>100</v>
      </c>
      <c r="AF24" s="47">
        <f>'資源化量内訳'!AB24</f>
        <v>0</v>
      </c>
      <c r="AG24" s="47">
        <f>'資源化量内訳'!AJ24</f>
        <v>2</v>
      </c>
      <c r="AH24" s="47">
        <f>'資源化量内訳'!AR24</f>
        <v>57</v>
      </c>
      <c r="AI24" s="47">
        <f>'資源化量内訳'!AZ24</f>
        <v>0</v>
      </c>
      <c r="AJ24" s="47">
        <f>'資源化量内訳'!BH24</f>
        <v>0</v>
      </c>
      <c r="AK24" s="47" t="s">
        <v>143</v>
      </c>
      <c r="AL24" s="47">
        <f t="shared" si="6"/>
        <v>59</v>
      </c>
      <c r="AM24" s="48">
        <f t="shared" si="7"/>
        <v>15.81769436997319</v>
      </c>
      <c r="AN24" s="47">
        <f>'ごみ処理量内訳'!AC24</f>
        <v>0</v>
      </c>
      <c r="AO24" s="47">
        <f>'ごみ処理量内訳'!AD24</f>
        <v>48</v>
      </c>
      <c r="AP24" s="47">
        <f>'ごみ処理量内訳'!AE24</f>
        <v>10</v>
      </c>
      <c r="AQ24" s="47">
        <f t="shared" si="8"/>
        <v>58</v>
      </c>
    </row>
    <row r="25" spans="1:43" ht="13.5" customHeight="1">
      <c r="A25" s="185" t="s">
        <v>30</v>
      </c>
      <c r="B25" s="186" t="s">
        <v>65</v>
      </c>
      <c r="C25" s="46" t="s">
        <v>66</v>
      </c>
      <c r="D25" s="47">
        <v>1671</v>
      </c>
      <c r="E25" s="47">
        <v>1671</v>
      </c>
      <c r="F25" s="47">
        <f>'ごみ搬入量内訳'!H25</f>
        <v>272</v>
      </c>
      <c r="G25" s="47">
        <f>'ごみ搬入量内訳'!AG25</f>
        <v>113</v>
      </c>
      <c r="H25" s="47">
        <f>'ごみ搬入量内訳'!AH25</f>
        <v>0</v>
      </c>
      <c r="I25" s="47">
        <f t="shared" si="1"/>
        <v>385</v>
      </c>
      <c r="J25" s="47">
        <f t="shared" si="9"/>
        <v>629.5108128701442</v>
      </c>
      <c r="K25" s="47">
        <f>('ごみ搬入量内訳'!E25+'ごみ搬入量内訳'!AH25)/'ごみ処理概要'!D25/366*1000000</f>
        <v>470.9067898872767</v>
      </c>
      <c r="L25" s="47">
        <f>'ごみ搬入量内訳'!F25/'ごみ処理概要'!D25/366*1000000</f>
        <v>158.6040229828675</v>
      </c>
      <c r="M25" s="47">
        <f>'資源化量内訳'!BP25</f>
        <v>0</v>
      </c>
      <c r="N25" s="47">
        <f>'ごみ処理量内訳'!E25</f>
        <v>296</v>
      </c>
      <c r="O25" s="47">
        <f>'ごみ処理量内訳'!L25</f>
        <v>0</v>
      </c>
      <c r="P25" s="47">
        <f t="shared" si="2"/>
        <v>89</v>
      </c>
      <c r="Q25" s="47">
        <f>'ごみ処理量内訳'!G25</f>
        <v>13</v>
      </c>
      <c r="R25" s="47">
        <f>'ごみ処理量内訳'!H25</f>
        <v>76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0</v>
      </c>
      <c r="W25" s="47">
        <f>'資源化量内訳'!M25</f>
        <v>0</v>
      </c>
      <c r="X25" s="47">
        <f>'資源化量内訳'!N25</f>
        <v>0</v>
      </c>
      <c r="Y25" s="47">
        <f>'資源化量内訳'!O25</f>
        <v>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0</v>
      </c>
      <c r="AD25" s="47">
        <f t="shared" si="4"/>
        <v>385</v>
      </c>
      <c r="AE25" s="48">
        <f t="shared" si="5"/>
        <v>100</v>
      </c>
      <c r="AF25" s="47">
        <f>'資源化量内訳'!AB25</f>
        <v>0</v>
      </c>
      <c r="AG25" s="47">
        <f>'資源化量内訳'!AJ25</f>
        <v>3</v>
      </c>
      <c r="AH25" s="47">
        <f>'資源化量内訳'!AR25</f>
        <v>60</v>
      </c>
      <c r="AI25" s="47">
        <f>'資源化量内訳'!AZ25</f>
        <v>0</v>
      </c>
      <c r="AJ25" s="47">
        <f>'資源化量内訳'!BH25</f>
        <v>0</v>
      </c>
      <c r="AK25" s="47" t="s">
        <v>143</v>
      </c>
      <c r="AL25" s="47">
        <f t="shared" si="6"/>
        <v>63</v>
      </c>
      <c r="AM25" s="48">
        <f t="shared" si="7"/>
        <v>16.363636363636363</v>
      </c>
      <c r="AN25" s="47">
        <f>'ごみ処理量内訳'!AC25</f>
        <v>0</v>
      </c>
      <c r="AO25" s="47">
        <f>'ごみ処理量内訳'!AD25</f>
        <v>49</v>
      </c>
      <c r="AP25" s="47">
        <f>'ごみ処理量内訳'!AE25</f>
        <v>9</v>
      </c>
      <c r="AQ25" s="47">
        <f t="shared" si="8"/>
        <v>58</v>
      </c>
    </row>
    <row r="26" spans="1:43" ht="13.5" customHeight="1">
      <c r="A26" s="185" t="s">
        <v>30</v>
      </c>
      <c r="B26" s="186" t="s">
        <v>67</v>
      </c>
      <c r="C26" s="46" t="s">
        <v>68</v>
      </c>
      <c r="D26" s="47">
        <v>18840</v>
      </c>
      <c r="E26" s="47">
        <v>18840</v>
      </c>
      <c r="F26" s="47">
        <f>'ごみ搬入量内訳'!H26</f>
        <v>6367</v>
      </c>
      <c r="G26" s="47">
        <f>'ごみ搬入量内訳'!AG26</f>
        <v>704</v>
      </c>
      <c r="H26" s="47">
        <f>'ごみ搬入量内訳'!AH26</f>
        <v>0</v>
      </c>
      <c r="I26" s="47">
        <f t="shared" si="1"/>
        <v>7071</v>
      </c>
      <c r="J26" s="47">
        <f t="shared" si="9"/>
        <v>1025.4603042010372</v>
      </c>
      <c r="K26" s="47">
        <f>('ごみ搬入量内訳'!E26+'ごみ搬入量内訳'!AH26)/'ごみ処理概要'!D26/366*1000000</f>
        <v>870.1402666109777</v>
      </c>
      <c r="L26" s="47">
        <f>'ごみ搬入量内訳'!F26/'ごみ処理概要'!D26/366*1000000</f>
        <v>155.32003759005954</v>
      </c>
      <c r="M26" s="47">
        <f>'資源化量内訳'!BP26</f>
        <v>0</v>
      </c>
      <c r="N26" s="47">
        <f>'ごみ処理量内訳'!E26</f>
        <v>5252</v>
      </c>
      <c r="O26" s="47">
        <f>'ごみ処理量内訳'!L26</f>
        <v>0</v>
      </c>
      <c r="P26" s="47">
        <f t="shared" si="2"/>
        <v>904</v>
      </c>
      <c r="Q26" s="47">
        <f>'ごみ処理量内訳'!G26</f>
        <v>444</v>
      </c>
      <c r="R26" s="47">
        <f>'ごみ処理量内訳'!H26</f>
        <v>460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915</v>
      </c>
      <c r="W26" s="47">
        <f>'資源化量内訳'!M26</f>
        <v>868</v>
      </c>
      <c r="X26" s="47">
        <f>'資源化量内訳'!N26</f>
        <v>0</v>
      </c>
      <c r="Y26" s="47">
        <f>'資源化量内訳'!O26</f>
        <v>0</v>
      </c>
      <c r="Z26" s="47">
        <f>'資源化量内訳'!P26</f>
        <v>36</v>
      </c>
      <c r="AA26" s="47">
        <f>'資源化量内訳'!Q26</f>
        <v>2</v>
      </c>
      <c r="AB26" s="47">
        <f>'資源化量内訳'!R26</f>
        <v>9</v>
      </c>
      <c r="AC26" s="47">
        <f>'資源化量内訳'!S26</f>
        <v>0</v>
      </c>
      <c r="AD26" s="47">
        <f t="shared" si="4"/>
        <v>7071</v>
      </c>
      <c r="AE26" s="48">
        <f t="shared" si="5"/>
        <v>100</v>
      </c>
      <c r="AF26" s="47">
        <f>'資源化量内訳'!AB26</f>
        <v>17</v>
      </c>
      <c r="AG26" s="47">
        <f>'資源化量内訳'!AJ26</f>
        <v>165</v>
      </c>
      <c r="AH26" s="47">
        <f>'資源化量内訳'!AR26</f>
        <v>398</v>
      </c>
      <c r="AI26" s="47">
        <f>'資源化量内訳'!AZ26</f>
        <v>0</v>
      </c>
      <c r="AJ26" s="47">
        <f>'資源化量内訳'!BH26</f>
        <v>0</v>
      </c>
      <c r="AK26" s="47" t="s">
        <v>143</v>
      </c>
      <c r="AL26" s="47">
        <f t="shared" si="6"/>
        <v>580</v>
      </c>
      <c r="AM26" s="48">
        <f t="shared" si="7"/>
        <v>21.142695516900016</v>
      </c>
      <c r="AN26" s="47">
        <f>'ごみ処理量内訳'!AC26</f>
        <v>0</v>
      </c>
      <c r="AO26" s="47">
        <f>'ごみ処理量内訳'!AD26</f>
        <v>710</v>
      </c>
      <c r="AP26" s="47">
        <f>'ごみ処理量内訳'!AE26</f>
        <v>0</v>
      </c>
      <c r="AQ26" s="47">
        <f t="shared" si="8"/>
        <v>710</v>
      </c>
    </row>
    <row r="27" spans="1:43" ht="13.5" customHeight="1">
      <c r="A27" s="185" t="s">
        <v>30</v>
      </c>
      <c r="B27" s="186" t="s">
        <v>69</v>
      </c>
      <c r="C27" s="46" t="s">
        <v>70</v>
      </c>
      <c r="D27" s="47">
        <v>8662</v>
      </c>
      <c r="E27" s="47">
        <v>8662</v>
      </c>
      <c r="F27" s="47">
        <f>'ごみ搬入量内訳'!H27</f>
        <v>2386</v>
      </c>
      <c r="G27" s="47">
        <f>'ごみ搬入量内訳'!AG27</f>
        <v>0</v>
      </c>
      <c r="H27" s="47">
        <f>'ごみ搬入量内訳'!AH27</f>
        <v>0</v>
      </c>
      <c r="I27" s="47">
        <f t="shared" si="1"/>
        <v>2386</v>
      </c>
      <c r="J27" s="47">
        <f t="shared" si="9"/>
        <v>752.6120622327534</v>
      </c>
      <c r="K27" s="47">
        <f>('ごみ搬入量内訳'!E27+'ごみ搬入量内訳'!AH27)/'ごみ処理概要'!D27/366*1000000</f>
        <v>752.6120622327534</v>
      </c>
      <c r="L27" s="47">
        <f>'ごみ搬入量内訳'!F27/'ごみ処理概要'!D27/366*1000000</f>
        <v>0</v>
      </c>
      <c r="M27" s="47">
        <f>'資源化量内訳'!BP27</f>
        <v>201</v>
      </c>
      <c r="N27" s="47">
        <f>'ごみ処理量内訳'!E27</f>
        <v>1171</v>
      </c>
      <c r="O27" s="47">
        <f>'ごみ処理量内訳'!L27</f>
        <v>0</v>
      </c>
      <c r="P27" s="47">
        <f t="shared" si="2"/>
        <v>967</v>
      </c>
      <c r="Q27" s="47">
        <f>'ごみ処理量内訳'!G27</f>
        <v>0</v>
      </c>
      <c r="R27" s="47">
        <f>'ごみ処理量内訳'!H27</f>
        <v>967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3"/>
        <v>248</v>
      </c>
      <c r="W27" s="47">
        <f>'資源化量内訳'!M27</f>
        <v>155</v>
      </c>
      <c r="X27" s="47">
        <f>'資源化量内訳'!N27</f>
        <v>24</v>
      </c>
      <c r="Y27" s="47">
        <f>'資源化量内訳'!O27</f>
        <v>45</v>
      </c>
      <c r="Z27" s="47">
        <f>'資源化量内訳'!P27</f>
        <v>18</v>
      </c>
      <c r="AA27" s="47">
        <f>'資源化量内訳'!Q27</f>
        <v>2</v>
      </c>
      <c r="AB27" s="47">
        <f>'資源化量内訳'!R27</f>
        <v>4</v>
      </c>
      <c r="AC27" s="47">
        <f>'資源化量内訳'!S27</f>
        <v>0</v>
      </c>
      <c r="AD27" s="47">
        <f t="shared" si="4"/>
        <v>2386</v>
      </c>
      <c r="AE27" s="48">
        <f t="shared" si="5"/>
        <v>100</v>
      </c>
      <c r="AF27" s="47">
        <f>'資源化量内訳'!AB27</f>
        <v>0</v>
      </c>
      <c r="AG27" s="47">
        <f>'資源化量内訳'!AJ27</f>
        <v>0</v>
      </c>
      <c r="AH27" s="47">
        <f>'資源化量内訳'!AR27</f>
        <v>286</v>
      </c>
      <c r="AI27" s="47">
        <f>'資源化量内訳'!AZ27</f>
        <v>0</v>
      </c>
      <c r="AJ27" s="47">
        <f>'資源化量内訳'!BH27</f>
        <v>0</v>
      </c>
      <c r="AK27" s="47" t="s">
        <v>143</v>
      </c>
      <c r="AL27" s="47">
        <f t="shared" si="6"/>
        <v>286</v>
      </c>
      <c r="AM27" s="48">
        <f t="shared" si="7"/>
        <v>28.411287205257054</v>
      </c>
      <c r="AN27" s="47">
        <f>'ごみ処理量内訳'!AC27</f>
        <v>0</v>
      </c>
      <c r="AO27" s="47">
        <f>'ごみ処理量内訳'!AD27</f>
        <v>101</v>
      </c>
      <c r="AP27" s="47">
        <f>'ごみ処理量内訳'!AE27</f>
        <v>128</v>
      </c>
      <c r="AQ27" s="47">
        <f t="shared" si="8"/>
        <v>229</v>
      </c>
    </row>
    <row r="28" spans="1:43" ht="13.5" customHeight="1">
      <c r="A28" s="185" t="s">
        <v>30</v>
      </c>
      <c r="B28" s="186" t="s">
        <v>71</v>
      </c>
      <c r="C28" s="46" t="s">
        <v>72</v>
      </c>
      <c r="D28" s="47">
        <v>11247</v>
      </c>
      <c r="E28" s="47">
        <v>11247</v>
      </c>
      <c r="F28" s="47">
        <f>'ごみ搬入量内訳'!H28</f>
        <v>2991</v>
      </c>
      <c r="G28" s="47">
        <f>'ごみ搬入量内訳'!AG28</f>
        <v>0</v>
      </c>
      <c r="H28" s="47">
        <f>'ごみ搬入量内訳'!AH28</f>
        <v>0</v>
      </c>
      <c r="I28" s="47">
        <f t="shared" si="1"/>
        <v>2991</v>
      </c>
      <c r="J28" s="47">
        <f t="shared" si="9"/>
        <v>726.6054190042663</v>
      </c>
      <c r="K28" s="47">
        <f>('ごみ搬入量内訳'!E28+'ごみ搬入量内訳'!AH28)/'ごみ処理概要'!D28/366*1000000</f>
        <v>726.6054190042663</v>
      </c>
      <c r="L28" s="47">
        <f>'ごみ搬入量内訳'!F28/'ごみ処理概要'!D28/366*1000000</f>
        <v>0</v>
      </c>
      <c r="M28" s="47">
        <f>'資源化量内訳'!BP28</f>
        <v>114</v>
      </c>
      <c r="N28" s="47">
        <f>'ごみ処理量内訳'!E28</f>
        <v>1916</v>
      </c>
      <c r="O28" s="47">
        <f>'ごみ処理量内訳'!L28</f>
        <v>0</v>
      </c>
      <c r="P28" s="47">
        <f t="shared" si="2"/>
        <v>1075</v>
      </c>
      <c r="Q28" s="47">
        <f>'ごみ処理量内訳'!G28</f>
        <v>0</v>
      </c>
      <c r="R28" s="47">
        <f>'ごみ処理量内訳'!H28</f>
        <v>1075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3"/>
        <v>0</v>
      </c>
      <c r="W28" s="47">
        <f>'資源化量内訳'!M28</f>
        <v>0</v>
      </c>
      <c r="X28" s="47">
        <f>'資源化量内訳'!N28</f>
        <v>0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4"/>
        <v>2991</v>
      </c>
      <c r="AE28" s="48">
        <f t="shared" si="5"/>
        <v>100</v>
      </c>
      <c r="AF28" s="47">
        <f>'資源化量内訳'!AB28</f>
        <v>0</v>
      </c>
      <c r="AG28" s="47">
        <f>'資源化量内訳'!AJ28</f>
        <v>0</v>
      </c>
      <c r="AH28" s="47">
        <f>'資源化量内訳'!AR28</f>
        <v>902</v>
      </c>
      <c r="AI28" s="47">
        <f>'資源化量内訳'!AZ28</f>
        <v>0</v>
      </c>
      <c r="AJ28" s="47">
        <f>'資源化量内訳'!BH28</f>
        <v>0</v>
      </c>
      <c r="AK28" s="47" t="s">
        <v>143</v>
      </c>
      <c r="AL28" s="47">
        <f t="shared" si="6"/>
        <v>902</v>
      </c>
      <c r="AM28" s="48">
        <f t="shared" si="7"/>
        <v>32.72141706924316</v>
      </c>
      <c r="AN28" s="47">
        <f>'ごみ処理量内訳'!AC28</f>
        <v>0</v>
      </c>
      <c r="AO28" s="47">
        <f>'ごみ処理量内訳'!AD28</f>
        <v>224</v>
      </c>
      <c r="AP28" s="47">
        <f>'ごみ処理量内訳'!AE28</f>
        <v>40</v>
      </c>
      <c r="AQ28" s="47">
        <f t="shared" si="8"/>
        <v>264</v>
      </c>
    </row>
    <row r="29" spans="1:43" ht="13.5" customHeight="1">
      <c r="A29" s="185" t="s">
        <v>30</v>
      </c>
      <c r="B29" s="186" t="s">
        <v>73</v>
      </c>
      <c r="C29" s="46" t="s">
        <v>74</v>
      </c>
      <c r="D29" s="47">
        <v>7565</v>
      </c>
      <c r="E29" s="47">
        <v>7565</v>
      </c>
      <c r="F29" s="47">
        <f>'ごみ搬入量内訳'!H29</f>
        <v>2031</v>
      </c>
      <c r="G29" s="47">
        <f>'ごみ搬入量内訳'!AG29</f>
        <v>0</v>
      </c>
      <c r="H29" s="47">
        <f>'ごみ搬入量内訳'!AH29</f>
        <v>0</v>
      </c>
      <c r="I29" s="47">
        <f t="shared" si="1"/>
        <v>2031</v>
      </c>
      <c r="J29" s="47">
        <f t="shared" si="9"/>
        <v>733.5334207361338</v>
      </c>
      <c r="K29" s="47">
        <f>('ごみ搬入量内訳'!E29+'ごみ搬入量内訳'!AH29)/'ごみ処理概要'!D29/366*1000000</f>
        <v>733.5334207361338</v>
      </c>
      <c r="L29" s="47">
        <f>'ごみ搬入量内訳'!F29/'ごみ処理概要'!D29/366*1000000</f>
        <v>0</v>
      </c>
      <c r="M29" s="47">
        <f>'資源化量内訳'!BP29</f>
        <v>0</v>
      </c>
      <c r="N29" s="47">
        <f>'ごみ処理量内訳'!E29</f>
        <v>1094</v>
      </c>
      <c r="O29" s="47">
        <f>'ごみ処理量内訳'!L29</f>
        <v>0</v>
      </c>
      <c r="P29" s="47">
        <f t="shared" si="2"/>
        <v>853</v>
      </c>
      <c r="Q29" s="47">
        <f>'ごみ処理量内訳'!G29</f>
        <v>0</v>
      </c>
      <c r="R29" s="47">
        <f>'ごみ処理量内訳'!H29</f>
        <v>853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3"/>
        <v>84</v>
      </c>
      <c r="W29" s="47">
        <f>'資源化量内訳'!M29</f>
        <v>0</v>
      </c>
      <c r="X29" s="47">
        <f>'資源化量内訳'!N29</f>
        <v>25</v>
      </c>
      <c r="Y29" s="47">
        <f>'資源化量内訳'!O29</f>
        <v>48</v>
      </c>
      <c r="Z29" s="47">
        <f>'資源化量内訳'!P29</f>
        <v>7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4</v>
      </c>
      <c r="AD29" s="47">
        <f t="shared" si="4"/>
        <v>2031</v>
      </c>
      <c r="AE29" s="48">
        <f t="shared" si="5"/>
        <v>100</v>
      </c>
      <c r="AF29" s="47">
        <f>'資源化量内訳'!AB29</f>
        <v>0</v>
      </c>
      <c r="AG29" s="47">
        <f>'資源化量内訳'!AJ29</f>
        <v>0</v>
      </c>
      <c r="AH29" s="47">
        <f>'資源化量内訳'!AR29</f>
        <v>459</v>
      </c>
      <c r="AI29" s="47">
        <f>'資源化量内訳'!AZ29</f>
        <v>0</v>
      </c>
      <c r="AJ29" s="47">
        <f>'資源化量内訳'!BH29</f>
        <v>0</v>
      </c>
      <c r="AK29" s="47" t="s">
        <v>143</v>
      </c>
      <c r="AL29" s="47">
        <f t="shared" si="6"/>
        <v>459</v>
      </c>
      <c r="AM29" s="48">
        <f t="shared" si="7"/>
        <v>26.73559822747415</v>
      </c>
      <c r="AN29" s="47">
        <f>'ごみ処理量内訳'!AC29</f>
        <v>0</v>
      </c>
      <c r="AO29" s="47">
        <f>'ごみ処理量内訳'!AD29</f>
        <v>142</v>
      </c>
      <c r="AP29" s="47">
        <f>'ごみ処理量内訳'!AE29</f>
        <v>82</v>
      </c>
      <c r="AQ29" s="47">
        <f t="shared" si="8"/>
        <v>224</v>
      </c>
    </row>
    <row r="30" spans="1:43" ht="13.5" customHeight="1">
      <c r="A30" s="185" t="s">
        <v>30</v>
      </c>
      <c r="B30" s="186" t="s">
        <v>75</v>
      </c>
      <c r="C30" s="46" t="s">
        <v>76</v>
      </c>
      <c r="D30" s="47">
        <v>9113</v>
      </c>
      <c r="E30" s="47">
        <v>9113</v>
      </c>
      <c r="F30" s="47">
        <f>'ごみ搬入量内訳'!H30</f>
        <v>2179</v>
      </c>
      <c r="G30" s="47">
        <f>'ごみ搬入量内訳'!AG30</f>
        <v>0</v>
      </c>
      <c r="H30" s="47">
        <f>'ごみ搬入量内訳'!AH30</f>
        <v>0</v>
      </c>
      <c r="I30" s="47">
        <f t="shared" si="1"/>
        <v>2179</v>
      </c>
      <c r="J30" s="47">
        <f t="shared" si="9"/>
        <v>653.3031836462533</v>
      </c>
      <c r="K30" s="47">
        <f>('ごみ搬入量内訳'!E30+'ごみ搬入量内訳'!AH30)/'ごみ処理概要'!D30/366*1000000</f>
        <v>653.3031836462533</v>
      </c>
      <c r="L30" s="47">
        <f>'ごみ搬入量内訳'!F30/'ごみ処理概要'!D30/366*1000000</f>
        <v>0</v>
      </c>
      <c r="M30" s="47">
        <f>'資源化量内訳'!BP30</f>
        <v>91</v>
      </c>
      <c r="N30" s="47">
        <f>'ごみ処理量内訳'!E30</f>
        <v>1748</v>
      </c>
      <c r="O30" s="47">
        <f>'ごみ処理量内訳'!L30</f>
        <v>0</v>
      </c>
      <c r="P30" s="47">
        <f t="shared" si="2"/>
        <v>431</v>
      </c>
      <c r="Q30" s="47">
        <f>'ごみ処理量内訳'!G30</f>
        <v>0</v>
      </c>
      <c r="R30" s="47">
        <f>'ごみ処理量内訳'!H30</f>
        <v>431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3"/>
        <v>0</v>
      </c>
      <c r="W30" s="47">
        <f>'資源化量内訳'!M30</f>
        <v>0</v>
      </c>
      <c r="X30" s="47">
        <f>'資源化量内訳'!N30</f>
        <v>0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0</v>
      </c>
      <c r="AD30" s="47">
        <f t="shared" si="4"/>
        <v>2179</v>
      </c>
      <c r="AE30" s="48">
        <f t="shared" si="5"/>
        <v>100</v>
      </c>
      <c r="AF30" s="47">
        <f>'資源化量内訳'!AB30</f>
        <v>0</v>
      </c>
      <c r="AG30" s="47">
        <f>'資源化量内訳'!AJ30</f>
        <v>0</v>
      </c>
      <c r="AH30" s="47">
        <f>'資源化量内訳'!AR30</f>
        <v>322</v>
      </c>
      <c r="AI30" s="47">
        <f>'資源化量内訳'!AZ30</f>
        <v>0</v>
      </c>
      <c r="AJ30" s="47">
        <f>'資源化量内訳'!BH30</f>
        <v>0</v>
      </c>
      <c r="AK30" s="47" t="s">
        <v>143</v>
      </c>
      <c r="AL30" s="47">
        <f t="shared" si="6"/>
        <v>322</v>
      </c>
      <c r="AM30" s="48">
        <f t="shared" si="7"/>
        <v>18.19383259911894</v>
      </c>
      <c r="AN30" s="47">
        <f>'ごみ処理量内訳'!AC30</f>
        <v>0</v>
      </c>
      <c r="AO30" s="47">
        <f>'ごみ処理量内訳'!AD30</f>
        <v>215</v>
      </c>
      <c r="AP30" s="47">
        <f>'ごみ処理量内訳'!AE30</f>
        <v>35</v>
      </c>
      <c r="AQ30" s="47">
        <f t="shared" si="8"/>
        <v>250</v>
      </c>
    </row>
    <row r="31" spans="1:43" ht="13.5" customHeight="1">
      <c r="A31" s="185" t="s">
        <v>30</v>
      </c>
      <c r="B31" s="186" t="s">
        <v>77</v>
      </c>
      <c r="C31" s="46" t="s">
        <v>78</v>
      </c>
      <c r="D31" s="47">
        <v>17979</v>
      </c>
      <c r="E31" s="47">
        <v>17979</v>
      </c>
      <c r="F31" s="47">
        <f>'ごみ搬入量内訳'!H31</f>
        <v>4522</v>
      </c>
      <c r="G31" s="47">
        <f>'ごみ搬入量内訳'!AG31</f>
        <v>839</v>
      </c>
      <c r="H31" s="47">
        <f>'ごみ搬入量内訳'!AH31</f>
        <v>0</v>
      </c>
      <c r="I31" s="47">
        <f t="shared" si="1"/>
        <v>5361</v>
      </c>
      <c r="J31" s="47">
        <f t="shared" si="9"/>
        <v>814.7027634243594</v>
      </c>
      <c r="K31" s="47">
        <f>('ごみ搬入量内訳'!E31+'ごみ搬入量内訳'!AH31)/'ごみ処理概要'!D31/366*1000000</f>
        <v>519.580068671495</v>
      </c>
      <c r="L31" s="47">
        <f>'ごみ搬入量内訳'!F31/'ごみ処理概要'!D31/366*1000000</f>
        <v>295.1226947528644</v>
      </c>
      <c r="M31" s="47">
        <f>'資源化量内訳'!BP31</f>
        <v>124</v>
      </c>
      <c r="N31" s="47">
        <f>'ごみ処理量内訳'!E31</f>
        <v>4562</v>
      </c>
      <c r="O31" s="47">
        <f>'ごみ処理量内訳'!L31</f>
        <v>0</v>
      </c>
      <c r="P31" s="47">
        <f t="shared" si="2"/>
        <v>187</v>
      </c>
      <c r="Q31" s="47">
        <f>'ごみ処理量内訳'!G31</f>
        <v>0</v>
      </c>
      <c r="R31" s="47">
        <f>'ごみ処理量内訳'!H31</f>
        <v>187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3"/>
        <v>612</v>
      </c>
      <c r="W31" s="47">
        <f>'資源化量内訳'!M31</f>
        <v>274</v>
      </c>
      <c r="X31" s="47">
        <f>'資源化量内訳'!N31</f>
        <v>338</v>
      </c>
      <c r="Y31" s="47">
        <f>'資源化量内訳'!O31</f>
        <v>0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4"/>
        <v>5361</v>
      </c>
      <c r="AE31" s="48">
        <f t="shared" si="5"/>
        <v>100</v>
      </c>
      <c r="AF31" s="47">
        <f>'資源化量内訳'!AB31</f>
        <v>0</v>
      </c>
      <c r="AG31" s="47">
        <f>'資源化量内訳'!AJ31</f>
        <v>0</v>
      </c>
      <c r="AH31" s="47">
        <f>'資源化量内訳'!AR31</f>
        <v>112</v>
      </c>
      <c r="AI31" s="47">
        <f>'資源化量内訳'!AZ31</f>
        <v>0</v>
      </c>
      <c r="AJ31" s="47">
        <f>'資源化量内訳'!BH31</f>
        <v>0</v>
      </c>
      <c r="AK31" s="47" t="s">
        <v>143</v>
      </c>
      <c r="AL31" s="47">
        <f t="shared" si="6"/>
        <v>112</v>
      </c>
      <c r="AM31" s="48">
        <f t="shared" si="7"/>
        <v>15.460346399270739</v>
      </c>
      <c r="AN31" s="47">
        <f>'ごみ処理量内訳'!AC31</f>
        <v>0</v>
      </c>
      <c r="AO31" s="47">
        <f>'ごみ処理量内訳'!AD31</f>
        <v>441</v>
      </c>
      <c r="AP31" s="47">
        <f>'ごみ処理量内訳'!AE31</f>
        <v>75</v>
      </c>
      <c r="AQ31" s="47">
        <f t="shared" si="8"/>
        <v>516</v>
      </c>
    </row>
    <row r="32" spans="1:43" ht="13.5" customHeight="1">
      <c r="A32" s="185" t="s">
        <v>30</v>
      </c>
      <c r="B32" s="186" t="s">
        <v>79</v>
      </c>
      <c r="C32" s="46" t="s">
        <v>142</v>
      </c>
      <c r="D32" s="47">
        <v>11915</v>
      </c>
      <c r="E32" s="47">
        <v>11915</v>
      </c>
      <c r="F32" s="47">
        <f>'ごみ搬入量内訳'!H32</f>
        <v>2793</v>
      </c>
      <c r="G32" s="47">
        <f>'ごみ搬入量内訳'!AG32</f>
        <v>446</v>
      </c>
      <c r="H32" s="47">
        <f>'ごみ搬入量内訳'!AH32</f>
        <v>0</v>
      </c>
      <c r="I32" s="47">
        <f t="shared" si="1"/>
        <v>3239</v>
      </c>
      <c r="J32" s="47">
        <f t="shared" si="9"/>
        <v>742.7382942472752</v>
      </c>
      <c r="K32" s="47">
        <f>('ごみ搬入量内訳'!E32+'ごみ搬入量内訳'!AH32)/'ごみ処理概要'!D32/366*1000000</f>
        <v>466.6478631655465</v>
      </c>
      <c r="L32" s="47">
        <f>'ごみ搬入量内訳'!F32/'ごみ処理概要'!D32/366*1000000</f>
        <v>276.09043108172875</v>
      </c>
      <c r="M32" s="47">
        <f>'資源化量内訳'!BP32</f>
        <v>123</v>
      </c>
      <c r="N32" s="47">
        <f>'ごみ処理量内訳'!E32</f>
        <v>2747</v>
      </c>
      <c r="O32" s="47">
        <f>'ごみ処理量内訳'!L32</f>
        <v>0</v>
      </c>
      <c r="P32" s="47">
        <f t="shared" si="2"/>
        <v>308</v>
      </c>
      <c r="Q32" s="47">
        <f>'ごみ処理量内訳'!G32</f>
        <v>0</v>
      </c>
      <c r="R32" s="47">
        <f>'ごみ処理量内訳'!H32</f>
        <v>308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3"/>
        <v>184</v>
      </c>
      <c r="W32" s="47">
        <f>'資源化量内訳'!M32</f>
        <v>172</v>
      </c>
      <c r="X32" s="47">
        <f>'資源化量内訳'!N32</f>
        <v>0</v>
      </c>
      <c r="Y32" s="47">
        <f>'資源化量内訳'!O32</f>
        <v>0</v>
      </c>
      <c r="Z32" s="47">
        <f>'資源化量内訳'!P32</f>
        <v>9</v>
      </c>
      <c r="AA32" s="47">
        <f>'資源化量内訳'!Q32</f>
        <v>3</v>
      </c>
      <c r="AB32" s="47">
        <f>'資源化量内訳'!R32</f>
        <v>0</v>
      </c>
      <c r="AC32" s="47">
        <f>'資源化量内訳'!S32</f>
        <v>0</v>
      </c>
      <c r="AD32" s="47">
        <f t="shared" si="4"/>
        <v>3239</v>
      </c>
      <c r="AE32" s="48">
        <f t="shared" si="5"/>
        <v>100</v>
      </c>
      <c r="AF32" s="47">
        <f>'資源化量内訳'!AB32</f>
        <v>0</v>
      </c>
      <c r="AG32" s="47">
        <f>'資源化量内訳'!AJ32</f>
        <v>0</v>
      </c>
      <c r="AH32" s="47">
        <f>'資源化量内訳'!AR32</f>
        <v>263</v>
      </c>
      <c r="AI32" s="47">
        <f>'資源化量内訳'!AZ32</f>
        <v>0</v>
      </c>
      <c r="AJ32" s="47">
        <f>'資源化量内訳'!BH32</f>
        <v>0</v>
      </c>
      <c r="AK32" s="47" t="s">
        <v>143</v>
      </c>
      <c r="AL32" s="47">
        <f t="shared" si="6"/>
        <v>263</v>
      </c>
      <c r="AM32" s="48">
        <f t="shared" si="7"/>
        <v>16.954193932183223</v>
      </c>
      <c r="AN32" s="47">
        <f>'ごみ処理量内訳'!AC32</f>
        <v>0</v>
      </c>
      <c r="AO32" s="47">
        <f>'ごみ処理量内訳'!AD32</f>
        <v>266</v>
      </c>
      <c r="AP32" s="47">
        <f>'ごみ処理量内訳'!AE32</f>
        <v>45</v>
      </c>
      <c r="AQ32" s="47">
        <f t="shared" si="8"/>
        <v>311</v>
      </c>
    </row>
    <row r="33" spans="1:43" ht="13.5" customHeight="1">
      <c r="A33" s="185" t="s">
        <v>30</v>
      </c>
      <c r="B33" s="186" t="s">
        <v>80</v>
      </c>
      <c r="C33" s="46" t="s">
        <v>81</v>
      </c>
      <c r="D33" s="47">
        <v>10672</v>
      </c>
      <c r="E33" s="47">
        <v>10672</v>
      </c>
      <c r="F33" s="47">
        <f>'ごみ搬入量内訳'!H33</f>
        <v>2579</v>
      </c>
      <c r="G33" s="47">
        <f>'ごみ搬入量内訳'!AG33</f>
        <v>929</v>
      </c>
      <c r="H33" s="47">
        <f>'ごみ搬入量内訳'!AH33</f>
        <v>0</v>
      </c>
      <c r="I33" s="47">
        <f t="shared" si="1"/>
        <v>3508</v>
      </c>
      <c r="J33" s="47">
        <f t="shared" si="9"/>
        <v>898.1165155127354</v>
      </c>
      <c r="K33" s="47">
        <f>('ごみ搬入量内訳'!E33+'ごみ搬入量内訳'!AH33)/'ごみ処理概要'!D33/366*1000000</f>
        <v>534.8248007143968</v>
      </c>
      <c r="L33" s="47">
        <f>'ごみ搬入量内訳'!F33/'ごみ処理概要'!D33/366*1000000</f>
        <v>363.2917147983386</v>
      </c>
      <c r="M33" s="47">
        <f>'資源化量内訳'!BP33</f>
        <v>4</v>
      </c>
      <c r="N33" s="47">
        <f>'ごみ処理量内訳'!E33</f>
        <v>3023</v>
      </c>
      <c r="O33" s="47">
        <f>'ごみ処理量内訳'!L33</f>
        <v>0</v>
      </c>
      <c r="P33" s="47">
        <f t="shared" si="2"/>
        <v>315</v>
      </c>
      <c r="Q33" s="47">
        <f>'ごみ処理量内訳'!G33</f>
        <v>0</v>
      </c>
      <c r="R33" s="47">
        <f>'ごみ処理量内訳'!H33</f>
        <v>315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3"/>
        <v>170</v>
      </c>
      <c r="W33" s="47">
        <f>'資源化量内訳'!M33</f>
        <v>158</v>
      </c>
      <c r="X33" s="47">
        <f>'資源化量内訳'!N33</f>
        <v>0</v>
      </c>
      <c r="Y33" s="47">
        <f>'資源化量内訳'!O33</f>
        <v>0</v>
      </c>
      <c r="Z33" s="47">
        <f>'資源化量内訳'!P33</f>
        <v>6</v>
      </c>
      <c r="AA33" s="47">
        <f>'資源化量内訳'!Q33</f>
        <v>5</v>
      </c>
      <c r="AB33" s="47">
        <f>'資源化量内訳'!R33</f>
        <v>0</v>
      </c>
      <c r="AC33" s="47">
        <f>'資源化量内訳'!S33</f>
        <v>1</v>
      </c>
      <c r="AD33" s="47">
        <f t="shared" si="4"/>
        <v>3508</v>
      </c>
      <c r="AE33" s="48">
        <f t="shared" si="5"/>
        <v>100</v>
      </c>
      <c r="AF33" s="47">
        <f>'資源化量内訳'!AB33</f>
        <v>0</v>
      </c>
      <c r="AG33" s="47">
        <f>'資源化量内訳'!AJ33</f>
        <v>0</v>
      </c>
      <c r="AH33" s="47">
        <f>'資源化量内訳'!AR33</f>
        <v>269</v>
      </c>
      <c r="AI33" s="47">
        <f>'資源化量内訳'!AZ33</f>
        <v>0</v>
      </c>
      <c r="AJ33" s="47">
        <f>'資源化量内訳'!BH33</f>
        <v>0</v>
      </c>
      <c r="AK33" s="47" t="s">
        <v>143</v>
      </c>
      <c r="AL33" s="47">
        <f t="shared" si="6"/>
        <v>269</v>
      </c>
      <c r="AM33" s="48">
        <f t="shared" si="7"/>
        <v>12.61389521640091</v>
      </c>
      <c r="AN33" s="47">
        <f>'ごみ処理量内訳'!AC33</f>
        <v>0</v>
      </c>
      <c r="AO33" s="47">
        <f>'ごみ処理量内訳'!AD33</f>
        <v>339</v>
      </c>
      <c r="AP33" s="47">
        <f>'ごみ処理量内訳'!AE33</f>
        <v>0</v>
      </c>
      <c r="AQ33" s="47">
        <f t="shared" si="8"/>
        <v>339</v>
      </c>
    </row>
    <row r="34" spans="1:43" ht="13.5" customHeight="1">
      <c r="A34" s="185" t="s">
        <v>30</v>
      </c>
      <c r="B34" s="186" t="s">
        <v>82</v>
      </c>
      <c r="C34" s="46" t="s">
        <v>83</v>
      </c>
      <c r="D34" s="47">
        <v>6444</v>
      </c>
      <c r="E34" s="47">
        <v>6444</v>
      </c>
      <c r="F34" s="47">
        <f>'ごみ搬入量内訳'!H34</f>
        <v>1276</v>
      </c>
      <c r="G34" s="47">
        <f>'ごみ搬入量内訳'!AG34</f>
        <v>368</v>
      </c>
      <c r="H34" s="47">
        <f>'ごみ搬入量内訳'!AH34</f>
        <v>0</v>
      </c>
      <c r="I34" s="47">
        <f t="shared" si="1"/>
        <v>1644</v>
      </c>
      <c r="J34" s="47">
        <f t="shared" si="9"/>
        <v>697.0520295916394</v>
      </c>
      <c r="K34" s="47">
        <f>('ごみ搬入量内訳'!E34+'ごみ搬入量内訳'!AH34)/'ごみ処理概要'!D34/366*1000000</f>
        <v>500.3171501935125</v>
      </c>
      <c r="L34" s="47">
        <f>'ごみ搬入量内訳'!F34/'ごみ処理概要'!D34/366*1000000</f>
        <v>196.73487939812694</v>
      </c>
      <c r="M34" s="47">
        <f>'資源化量内訳'!BP34</f>
        <v>14</v>
      </c>
      <c r="N34" s="47">
        <f>'ごみ処理量内訳'!E34</f>
        <v>1320</v>
      </c>
      <c r="O34" s="47">
        <f>'ごみ処理量内訳'!L34</f>
        <v>0</v>
      </c>
      <c r="P34" s="47">
        <f t="shared" si="2"/>
        <v>196</v>
      </c>
      <c r="Q34" s="47">
        <f>'ごみ処理量内訳'!G34</f>
        <v>0</v>
      </c>
      <c r="R34" s="47">
        <f>'ごみ処理量内訳'!H34</f>
        <v>196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3"/>
        <v>128</v>
      </c>
      <c r="W34" s="47">
        <f>'資源化量内訳'!M34</f>
        <v>118</v>
      </c>
      <c r="X34" s="47">
        <f>'資源化量内訳'!N34</f>
        <v>0</v>
      </c>
      <c r="Y34" s="47">
        <f>'資源化量内訳'!O34</f>
        <v>0</v>
      </c>
      <c r="Z34" s="47">
        <f>'資源化量内訳'!P34</f>
        <v>5</v>
      </c>
      <c r="AA34" s="47">
        <f>'資源化量内訳'!Q34</f>
        <v>5</v>
      </c>
      <c r="AB34" s="47">
        <f>'資源化量内訳'!R34</f>
        <v>0</v>
      </c>
      <c r="AC34" s="47">
        <f>'資源化量内訳'!S34</f>
        <v>0</v>
      </c>
      <c r="AD34" s="47">
        <f t="shared" si="4"/>
        <v>1644</v>
      </c>
      <c r="AE34" s="48">
        <f t="shared" si="5"/>
        <v>100</v>
      </c>
      <c r="AF34" s="47">
        <f>'資源化量内訳'!AB34</f>
        <v>0</v>
      </c>
      <c r="AG34" s="47">
        <f>'資源化量内訳'!AJ34</f>
        <v>0</v>
      </c>
      <c r="AH34" s="47">
        <f>'資源化量内訳'!AR34</f>
        <v>168</v>
      </c>
      <c r="AI34" s="47">
        <f>'資源化量内訳'!AZ34</f>
        <v>0</v>
      </c>
      <c r="AJ34" s="47">
        <f>'資源化量内訳'!BH34</f>
        <v>0</v>
      </c>
      <c r="AK34" s="47" t="s">
        <v>143</v>
      </c>
      <c r="AL34" s="47">
        <f t="shared" si="6"/>
        <v>168</v>
      </c>
      <c r="AM34" s="48">
        <f t="shared" si="7"/>
        <v>18.69722557297949</v>
      </c>
      <c r="AN34" s="47">
        <f>'ごみ処理量内訳'!AC34</f>
        <v>0</v>
      </c>
      <c r="AO34" s="47">
        <f>'ごみ処理量内訳'!AD34</f>
        <v>127</v>
      </c>
      <c r="AP34" s="47">
        <f>'ごみ処理量内訳'!AE34</f>
        <v>28</v>
      </c>
      <c r="AQ34" s="47">
        <f t="shared" si="8"/>
        <v>155</v>
      </c>
    </row>
    <row r="35" spans="1:43" ht="13.5" customHeight="1">
      <c r="A35" s="185" t="s">
        <v>30</v>
      </c>
      <c r="B35" s="186" t="s">
        <v>84</v>
      </c>
      <c r="C35" s="46" t="s">
        <v>85</v>
      </c>
      <c r="D35" s="47">
        <v>10625</v>
      </c>
      <c r="E35" s="47">
        <v>10625</v>
      </c>
      <c r="F35" s="47">
        <f>'ごみ搬入量内訳'!H35</f>
        <v>2785</v>
      </c>
      <c r="G35" s="47">
        <f>'ごみ搬入量内訳'!AG35</f>
        <v>90</v>
      </c>
      <c r="H35" s="47">
        <f>'ごみ搬入量内訳'!AH35</f>
        <v>0</v>
      </c>
      <c r="I35" s="47">
        <f t="shared" si="1"/>
        <v>2875</v>
      </c>
      <c r="J35" s="47">
        <f t="shared" si="9"/>
        <v>739.3121182899389</v>
      </c>
      <c r="K35" s="47">
        <f>('ごみ搬入量内訳'!E35+'ごみ搬入量内訳'!AH35)/'ごみ処理概要'!D35/366*1000000</f>
        <v>653.9376406300225</v>
      </c>
      <c r="L35" s="47">
        <f>'ごみ搬入量内訳'!F35/'ごみ処理概要'!D35/366*1000000</f>
        <v>85.37447765991642</v>
      </c>
      <c r="M35" s="47">
        <f>'資源化量内訳'!BP35</f>
        <v>636</v>
      </c>
      <c r="N35" s="47">
        <f>'ごみ処理量内訳'!E35</f>
        <v>2563</v>
      </c>
      <c r="O35" s="47">
        <f>'ごみ処理量内訳'!L35</f>
        <v>0</v>
      </c>
      <c r="P35" s="47">
        <f t="shared" si="2"/>
        <v>281</v>
      </c>
      <c r="Q35" s="47">
        <f>'ごみ処理量内訳'!G35</f>
        <v>197</v>
      </c>
      <c r="R35" s="47">
        <f>'ごみ処理量内訳'!H35</f>
        <v>84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3"/>
        <v>31</v>
      </c>
      <c r="W35" s="47">
        <f>'資源化量内訳'!M35</f>
        <v>0</v>
      </c>
      <c r="X35" s="47">
        <f>'資源化量内訳'!N35</f>
        <v>31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4"/>
        <v>2875</v>
      </c>
      <c r="AE35" s="48">
        <f t="shared" si="5"/>
        <v>100</v>
      </c>
      <c r="AF35" s="47">
        <f>'資源化量内訳'!AB35</f>
        <v>0</v>
      </c>
      <c r="AG35" s="47">
        <f>'資源化量内訳'!AJ35</f>
        <v>0</v>
      </c>
      <c r="AH35" s="47">
        <f>'資源化量内訳'!AR35</f>
        <v>84</v>
      </c>
      <c r="AI35" s="47">
        <f>'資源化量内訳'!AZ35</f>
        <v>0</v>
      </c>
      <c r="AJ35" s="47">
        <f>'資源化量内訳'!BH35</f>
        <v>0</v>
      </c>
      <c r="AK35" s="47" t="s">
        <v>143</v>
      </c>
      <c r="AL35" s="47">
        <f t="shared" si="6"/>
        <v>84</v>
      </c>
      <c r="AM35" s="48">
        <f t="shared" si="7"/>
        <v>21.389917402449445</v>
      </c>
      <c r="AN35" s="47">
        <f>'ごみ処理量内訳'!AC35</f>
        <v>0</v>
      </c>
      <c r="AO35" s="47">
        <f>'ごみ処理量内訳'!AD35</f>
        <v>301</v>
      </c>
      <c r="AP35" s="47">
        <f>'ごみ処理量内訳'!AE35</f>
        <v>104</v>
      </c>
      <c r="AQ35" s="47">
        <f t="shared" si="8"/>
        <v>405</v>
      </c>
    </row>
    <row r="36" spans="1:43" ht="13.5" customHeight="1">
      <c r="A36" s="185" t="s">
        <v>30</v>
      </c>
      <c r="B36" s="186" t="s">
        <v>86</v>
      </c>
      <c r="C36" s="46" t="s">
        <v>87</v>
      </c>
      <c r="D36" s="47">
        <v>2745</v>
      </c>
      <c r="E36" s="47">
        <v>2745</v>
      </c>
      <c r="F36" s="47">
        <f>'ごみ搬入量内訳'!H36</f>
        <v>519</v>
      </c>
      <c r="G36" s="47">
        <f>'ごみ搬入量内訳'!AG36</f>
        <v>9</v>
      </c>
      <c r="H36" s="47">
        <f>'ごみ搬入量内訳'!AH36</f>
        <v>0</v>
      </c>
      <c r="I36" s="47">
        <f t="shared" si="1"/>
        <v>528</v>
      </c>
      <c r="J36" s="47">
        <f t="shared" si="9"/>
        <v>525.5457015736511</v>
      </c>
      <c r="K36" s="47">
        <f>('ごみ搬入量内訳'!E36+'ごみ搬入量内訳'!AH36)/'ごみ処理概要'!D36/366*1000000</f>
        <v>516.5875362059184</v>
      </c>
      <c r="L36" s="47">
        <f>'ごみ搬入量内訳'!F36/'ごみ処理概要'!D36/366*1000000</f>
        <v>8.958165367732688</v>
      </c>
      <c r="M36" s="47">
        <f>'資源化量内訳'!BP36</f>
        <v>0</v>
      </c>
      <c r="N36" s="47">
        <f>'ごみ処理量内訳'!E36</f>
        <v>410</v>
      </c>
      <c r="O36" s="47">
        <f>'ごみ処理量内訳'!L36</f>
        <v>0</v>
      </c>
      <c r="P36" s="47">
        <f t="shared" si="2"/>
        <v>60</v>
      </c>
      <c r="Q36" s="47">
        <f>'ごみ処理量内訳'!G36</f>
        <v>44</v>
      </c>
      <c r="R36" s="47">
        <f>'ごみ処理量内訳'!H36</f>
        <v>16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3"/>
        <v>58</v>
      </c>
      <c r="W36" s="47">
        <f>'資源化量内訳'!M36</f>
        <v>50</v>
      </c>
      <c r="X36" s="47">
        <f>'資源化量内訳'!N36</f>
        <v>7</v>
      </c>
      <c r="Y36" s="47">
        <f>'資源化量内訳'!O36</f>
        <v>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1</v>
      </c>
      <c r="AD36" s="47">
        <f t="shared" si="4"/>
        <v>528</v>
      </c>
      <c r="AE36" s="48">
        <f t="shared" si="5"/>
        <v>100</v>
      </c>
      <c r="AF36" s="47">
        <f>'資源化量内訳'!AB36</f>
        <v>0</v>
      </c>
      <c r="AG36" s="47">
        <f>'資源化量内訳'!AJ36</f>
        <v>0</v>
      </c>
      <c r="AH36" s="47">
        <f>'資源化量内訳'!AR36</f>
        <v>16</v>
      </c>
      <c r="AI36" s="47">
        <f>'資源化量内訳'!AZ36</f>
        <v>0</v>
      </c>
      <c r="AJ36" s="47">
        <f>'資源化量内訳'!BH36</f>
        <v>0</v>
      </c>
      <c r="AK36" s="47" t="s">
        <v>143</v>
      </c>
      <c r="AL36" s="47">
        <f t="shared" si="6"/>
        <v>16</v>
      </c>
      <c r="AM36" s="48">
        <f t="shared" si="7"/>
        <v>14.015151515151514</v>
      </c>
      <c r="AN36" s="47">
        <f>'ごみ処理量内訳'!AC36</f>
        <v>0</v>
      </c>
      <c r="AO36" s="47">
        <f>'ごみ処理量内訳'!AD36</f>
        <v>48</v>
      </c>
      <c r="AP36" s="47">
        <f>'ごみ処理量内訳'!AE36</f>
        <v>23</v>
      </c>
      <c r="AQ36" s="47">
        <f t="shared" si="8"/>
        <v>71</v>
      </c>
    </row>
    <row r="37" spans="1:43" ht="13.5" customHeight="1">
      <c r="A37" s="185" t="s">
        <v>30</v>
      </c>
      <c r="B37" s="186" t="s">
        <v>88</v>
      </c>
      <c r="C37" s="46" t="s">
        <v>89</v>
      </c>
      <c r="D37" s="47">
        <v>5719</v>
      </c>
      <c r="E37" s="47">
        <v>5719</v>
      </c>
      <c r="F37" s="47">
        <f>'ごみ搬入量内訳'!H37</f>
        <v>1111</v>
      </c>
      <c r="G37" s="47">
        <f>'ごみ搬入量内訳'!AG37</f>
        <v>188</v>
      </c>
      <c r="H37" s="47">
        <f>'ごみ搬入量内訳'!AH37</f>
        <v>0</v>
      </c>
      <c r="I37" s="47">
        <f t="shared" si="1"/>
        <v>1299</v>
      </c>
      <c r="J37" s="47">
        <f t="shared" si="9"/>
        <v>620.5945668593902</v>
      </c>
      <c r="K37" s="47">
        <f>('ごみ搬入量内訳'!E37+'ごみ搬入量内訳'!AH37)/'ごみ処理概要'!D37/366*1000000</f>
        <v>461.02675675081724</v>
      </c>
      <c r="L37" s="47">
        <f>'ごみ搬入量内訳'!F37/'ごみ処理概要'!D37/366*1000000</f>
        <v>159.56781010857298</v>
      </c>
      <c r="M37" s="47">
        <f>'資源化量内訳'!BP37</f>
        <v>90</v>
      </c>
      <c r="N37" s="47">
        <f>'ごみ処理量内訳'!E37</f>
        <v>1083</v>
      </c>
      <c r="O37" s="47">
        <f>'ごみ処理量内訳'!L37</f>
        <v>0</v>
      </c>
      <c r="P37" s="47">
        <f t="shared" si="2"/>
        <v>196</v>
      </c>
      <c r="Q37" s="47">
        <f>'ごみ処理量内訳'!G37</f>
        <v>139</v>
      </c>
      <c r="R37" s="47">
        <f>'ごみ処理量内訳'!H37</f>
        <v>57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3"/>
        <v>20</v>
      </c>
      <c r="W37" s="47">
        <f>'資源化量内訳'!M37</f>
        <v>0</v>
      </c>
      <c r="X37" s="47">
        <f>'資源化量内訳'!N37</f>
        <v>20</v>
      </c>
      <c r="Y37" s="47">
        <f>'資源化量内訳'!O37</f>
        <v>0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4"/>
        <v>1299</v>
      </c>
      <c r="AE37" s="48">
        <f t="shared" si="5"/>
        <v>100</v>
      </c>
      <c r="AF37" s="47">
        <f>'資源化量内訳'!AB37</f>
        <v>0</v>
      </c>
      <c r="AG37" s="47">
        <f>'資源化量内訳'!AJ37</f>
        <v>0</v>
      </c>
      <c r="AH37" s="47">
        <f>'資源化量内訳'!AR37</f>
        <v>57</v>
      </c>
      <c r="AI37" s="47">
        <f>'資源化量内訳'!AZ37</f>
        <v>0</v>
      </c>
      <c r="AJ37" s="47">
        <f>'資源化量内訳'!BH37</f>
        <v>0</v>
      </c>
      <c r="AK37" s="47" t="s">
        <v>143</v>
      </c>
      <c r="AL37" s="47">
        <f t="shared" si="6"/>
        <v>57</v>
      </c>
      <c r="AM37" s="48">
        <f t="shared" si="7"/>
        <v>12.023038156947443</v>
      </c>
      <c r="AN37" s="47">
        <f>'ごみ処理量内訳'!AC37</f>
        <v>0</v>
      </c>
      <c r="AO37" s="47">
        <f>'ごみ処理量内訳'!AD37</f>
        <v>127</v>
      </c>
      <c r="AP37" s="47">
        <f>'ごみ処理量内訳'!AE37</f>
        <v>73</v>
      </c>
      <c r="AQ37" s="47">
        <f t="shared" si="8"/>
        <v>200</v>
      </c>
    </row>
    <row r="38" spans="1:43" ht="13.5" customHeight="1">
      <c r="A38" s="185" t="s">
        <v>30</v>
      </c>
      <c r="B38" s="186" t="s">
        <v>90</v>
      </c>
      <c r="C38" s="46" t="s">
        <v>91</v>
      </c>
      <c r="D38" s="47">
        <v>9152</v>
      </c>
      <c r="E38" s="47">
        <v>9152</v>
      </c>
      <c r="F38" s="47">
        <f>'ごみ搬入量内訳'!H38</f>
        <v>2061</v>
      </c>
      <c r="G38" s="47">
        <f>'ごみ搬入量内訳'!AG38</f>
        <v>212</v>
      </c>
      <c r="H38" s="47">
        <f>'ごみ搬入量内訳'!AH38</f>
        <v>0</v>
      </c>
      <c r="I38" s="47">
        <f t="shared" si="1"/>
        <v>2273</v>
      </c>
      <c r="J38" s="47">
        <f t="shared" si="9"/>
        <v>678.5820054262676</v>
      </c>
      <c r="K38" s="47">
        <f>('ごみ搬入量内訳'!E38+'ごみ搬入量内訳'!AH38)/'ごみ処理概要'!D38/366*1000000</f>
        <v>556.7775803431541</v>
      </c>
      <c r="L38" s="47">
        <f>'ごみ搬入量内訳'!F38/'ごみ処理概要'!D38/366*1000000</f>
        <v>121.80442508311363</v>
      </c>
      <c r="M38" s="47">
        <f>'資源化量内訳'!BP38</f>
        <v>163</v>
      </c>
      <c r="N38" s="47">
        <f>'ごみ処理量内訳'!E38</f>
        <v>1861</v>
      </c>
      <c r="O38" s="47">
        <f>'ごみ処理量内訳'!L38</f>
        <v>121</v>
      </c>
      <c r="P38" s="47">
        <f t="shared" si="2"/>
        <v>263</v>
      </c>
      <c r="Q38" s="47">
        <f>'ごみ処理量内訳'!G38</f>
        <v>186</v>
      </c>
      <c r="R38" s="47">
        <f>'ごみ処理量内訳'!H38</f>
        <v>77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3"/>
        <v>28</v>
      </c>
      <c r="W38" s="47">
        <f>'資源化量内訳'!M38</f>
        <v>0</v>
      </c>
      <c r="X38" s="47">
        <f>'資源化量内訳'!N38</f>
        <v>27</v>
      </c>
      <c r="Y38" s="47">
        <f>'資源化量内訳'!O38</f>
        <v>0</v>
      </c>
      <c r="Z38" s="47">
        <f>'資源化量内訳'!P38</f>
        <v>0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1</v>
      </c>
      <c r="AD38" s="47">
        <f t="shared" si="4"/>
        <v>2273</v>
      </c>
      <c r="AE38" s="48">
        <f t="shared" si="5"/>
        <v>94.6766388033436</v>
      </c>
      <c r="AF38" s="47">
        <f>'資源化量内訳'!AB38</f>
        <v>0</v>
      </c>
      <c r="AG38" s="47">
        <f>'資源化量内訳'!AJ38</f>
        <v>0</v>
      </c>
      <c r="AH38" s="47">
        <f>'資源化量内訳'!AR38</f>
        <v>77</v>
      </c>
      <c r="AI38" s="47">
        <f>'資源化量内訳'!AZ38</f>
        <v>0</v>
      </c>
      <c r="AJ38" s="47">
        <f>'資源化量内訳'!BH38</f>
        <v>0</v>
      </c>
      <c r="AK38" s="47" t="s">
        <v>143</v>
      </c>
      <c r="AL38" s="47">
        <f t="shared" si="6"/>
        <v>77</v>
      </c>
      <c r="AM38" s="48">
        <f t="shared" si="7"/>
        <v>11.001642036124796</v>
      </c>
      <c r="AN38" s="47">
        <f>'ごみ処理量内訳'!AC38</f>
        <v>121</v>
      </c>
      <c r="AO38" s="47">
        <f>'ごみ処理量内訳'!AD38</f>
        <v>219</v>
      </c>
      <c r="AP38" s="47">
        <f>'ごみ処理量内訳'!AE38</f>
        <v>98</v>
      </c>
      <c r="AQ38" s="47">
        <f t="shared" si="8"/>
        <v>438</v>
      </c>
    </row>
    <row r="39" spans="1:43" ht="13.5" customHeight="1">
      <c r="A39" s="185" t="s">
        <v>30</v>
      </c>
      <c r="B39" s="186" t="s">
        <v>92</v>
      </c>
      <c r="C39" s="46" t="s">
        <v>93</v>
      </c>
      <c r="D39" s="47">
        <v>4914</v>
      </c>
      <c r="E39" s="47">
        <v>4914</v>
      </c>
      <c r="F39" s="47">
        <f>'ごみ搬入量内訳'!H39</f>
        <v>1053</v>
      </c>
      <c r="G39" s="47">
        <f>'ごみ搬入量内訳'!AG39</f>
        <v>42</v>
      </c>
      <c r="H39" s="47">
        <f>'ごみ搬入量内訳'!AH39</f>
        <v>0</v>
      </c>
      <c r="I39" s="47">
        <f t="shared" si="1"/>
        <v>1095</v>
      </c>
      <c r="J39" s="47">
        <f t="shared" si="9"/>
        <v>608.8325760456909</v>
      </c>
      <c r="K39" s="47">
        <f>('ごみ搬入量内訳'!E39+'ごみ搬入量内訳'!AH39)/'ごみ処理概要'!D39/366*1000000</f>
        <v>585.4800936768149</v>
      </c>
      <c r="L39" s="47">
        <f>'ごみ搬入量内訳'!F39/'ごみ処理概要'!D39/366*1000000</f>
        <v>23.352482368875812</v>
      </c>
      <c r="M39" s="47">
        <f>'資源化量内訳'!BP39</f>
        <v>222</v>
      </c>
      <c r="N39" s="47">
        <f>'ごみ処理量内訳'!E39</f>
        <v>889</v>
      </c>
      <c r="O39" s="47">
        <f>'ごみ処理量内訳'!L39</f>
        <v>0</v>
      </c>
      <c r="P39" s="47">
        <f t="shared" si="2"/>
        <v>187</v>
      </c>
      <c r="Q39" s="47">
        <f>'ごみ処理量内訳'!G39</f>
        <v>98</v>
      </c>
      <c r="R39" s="47">
        <f>'ごみ処理量内訳'!H39</f>
        <v>56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33</v>
      </c>
      <c r="V39" s="47">
        <f t="shared" si="3"/>
        <v>19</v>
      </c>
      <c r="W39" s="47">
        <f>'資源化量内訳'!M39</f>
        <v>0</v>
      </c>
      <c r="X39" s="47">
        <f>'資源化量内訳'!N39</f>
        <v>19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4"/>
        <v>1095</v>
      </c>
      <c r="AE39" s="48">
        <f t="shared" si="5"/>
        <v>100</v>
      </c>
      <c r="AF39" s="47">
        <f>'資源化量内訳'!AB39</f>
        <v>0</v>
      </c>
      <c r="AG39" s="47">
        <f>'資源化量内訳'!AJ39</f>
        <v>0</v>
      </c>
      <c r="AH39" s="47">
        <f>'資源化量内訳'!AR39</f>
        <v>56</v>
      </c>
      <c r="AI39" s="47">
        <f>'資源化量内訳'!AZ39</f>
        <v>0</v>
      </c>
      <c r="AJ39" s="47">
        <f>'資源化量内訳'!BH39</f>
        <v>0</v>
      </c>
      <c r="AK39" s="47" t="s">
        <v>143</v>
      </c>
      <c r="AL39" s="47">
        <f t="shared" si="6"/>
        <v>56</v>
      </c>
      <c r="AM39" s="48">
        <f t="shared" si="7"/>
        <v>22.55125284738041</v>
      </c>
      <c r="AN39" s="47">
        <f>'ごみ処理量内訳'!AC39</f>
        <v>0</v>
      </c>
      <c r="AO39" s="47">
        <f>'ごみ処理量内訳'!AD39</f>
        <v>104</v>
      </c>
      <c r="AP39" s="47">
        <f>'ごみ処理量内訳'!AE39</f>
        <v>69</v>
      </c>
      <c r="AQ39" s="47">
        <f t="shared" si="8"/>
        <v>173</v>
      </c>
    </row>
    <row r="40" spans="1:43" ht="13.5" customHeight="1">
      <c r="A40" s="185" t="s">
        <v>30</v>
      </c>
      <c r="B40" s="186" t="s">
        <v>94</v>
      </c>
      <c r="C40" s="46" t="s">
        <v>95</v>
      </c>
      <c r="D40" s="47">
        <v>9410</v>
      </c>
      <c r="E40" s="47">
        <v>9410</v>
      </c>
      <c r="F40" s="47">
        <f>'ごみ搬入量内訳'!H40</f>
        <v>1260</v>
      </c>
      <c r="G40" s="47">
        <f>'ごみ搬入量内訳'!AG40</f>
        <v>59</v>
      </c>
      <c r="H40" s="47">
        <f>'ごみ搬入量内訳'!AH40</f>
        <v>0</v>
      </c>
      <c r="I40" s="47">
        <f t="shared" si="1"/>
        <v>1319</v>
      </c>
      <c r="J40" s="47">
        <f t="shared" si="9"/>
        <v>382.97822918299914</v>
      </c>
      <c r="K40" s="47">
        <f>('ごみ搬入量内訳'!E40+'ごみ搬入量内訳'!AH40)/'ごみ処理概要'!D40/366*1000000</f>
        <v>365.8472848905071</v>
      </c>
      <c r="L40" s="47">
        <f>'ごみ搬入量内訳'!F40/'ごみ処理概要'!D40/366*1000000</f>
        <v>17.130944292492003</v>
      </c>
      <c r="M40" s="47">
        <f>'資源化量内訳'!BP40</f>
        <v>101</v>
      </c>
      <c r="N40" s="47">
        <f>'ごみ処理量内訳'!E40</f>
        <v>1061</v>
      </c>
      <c r="O40" s="47">
        <f>'ごみ処理量内訳'!L40</f>
        <v>0</v>
      </c>
      <c r="P40" s="47">
        <f t="shared" si="2"/>
        <v>234</v>
      </c>
      <c r="Q40" s="47">
        <f>'ごみ処理量内訳'!G40</f>
        <v>168</v>
      </c>
      <c r="R40" s="47">
        <f>'ごみ処理量内訳'!H40</f>
        <v>66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0</v>
      </c>
      <c r="V40" s="47">
        <f t="shared" si="3"/>
        <v>24</v>
      </c>
      <c r="W40" s="47">
        <f>'資源化量内訳'!M40</f>
        <v>0</v>
      </c>
      <c r="X40" s="47">
        <f>'資源化量内訳'!N40</f>
        <v>24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4"/>
        <v>1319</v>
      </c>
      <c r="AE40" s="48">
        <f t="shared" si="5"/>
        <v>100</v>
      </c>
      <c r="AF40" s="47">
        <f>'資源化量内訳'!AB40</f>
        <v>0</v>
      </c>
      <c r="AG40" s="47">
        <f>'資源化量内訳'!AJ40</f>
        <v>0</v>
      </c>
      <c r="AH40" s="47">
        <f>'資源化量内訳'!AR40</f>
        <v>66</v>
      </c>
      <c r="AI40" s="47">
        <f>'資源化量内訳'!AZ40</f>
        <v>0</v>
      </c>
      <c r="AJ40" s="47">
        <f>'資源化量内訳'!BH40</f>
        <v>0</v>
      </c>
      <c r="AK40" s="47" t="s">
        <v>143</v>
      </c>
      <c r="AL40" s="47">
        <f t="shared" si="6"/>
        <v>66</v>
      </c>
      <c r="AM40" s="48">
        <f t="shared" si="7"/>
        <v>13.450704225352112</v>
      </c>
      <c r="AN40" s="47">
        <f>'ごみ処理量内訳'!AC40</f>
        <v>0</v>
      </c>
      <c r="AO40" s="47">
        <f>'ごみ処理量内訳'!AD40</f>
        <v>125</v>
      </c>
      <c r="AP40" s="47">
        <f>'ごみ処理量内訳'!AE40</f>
        <v>88</v>
      </c>
      <c r="AQ40" s="47">
        <f t="shared" si="8"/>
        <v>213</v>
      </c>
    </row>
    <row r="41" spans="1:43" ht="13.5" customHeight="1">
      <c r="A41" s="185" t="s">
        <v>30</v>
      </c>
      <c r="B41" s="186" t="s">
        <v>96</v>
      </c>
      <c r="C41" s="46" t="s">
        <v>29</v>
      </c>
      <c r="D41" s="47">
        <v>7013</v>
      </c>
      <c r="E41" s="47">
        <v>7013</v>
      </c>
      <c r="F41" s="47">
        <f>'ごみ搬入量内訳'!H41</f>
        <v>1366</v>
      </c>
      <c r="G41" s="47">
        <f>'ごみ搬入量内訳'!AG41</f>
        <v>30</v>
      </c>
      <c r="H41" s="47">
        <f>'ごみ搬入量内訳'!AH41</f>
        <v>0</v>
      </c>
      <c r="I41" s="47">
        <f t="shared" si="1"/>
        <v>1396</v>
      </c>
      <c r="J41" s="47">
        <f t="shared" si="9"/>
        <v>543.8767503597924</v>
      </c>
      <c r="K41" s="47">
        <f>('ごみ搬入量内訳'!E41+'ごみ搬入量内訳'!AH41)/'ごみ処理概要'!D41/366*1000000</f>
        <v>532.1888545784215</v>
      </c>
      <c r="L41" s="47">
        <f>'ごみ搬入量内訳'!F41/'ごみ処理概要'!D41/366*1000000</f>
        <v>11.687895781370896</v>
      </c>
      <c r="M41" s="47">
        <f>'資源化量内訳'!BP41</f>
        <v>79</v>
      </c>
      <c r="N41" s="47">
        <f>'ごみ処理量内訳'!E41</f>
        <v>1167</v>
      </c>
      <c r="O41" s="47">
        <f>'ごみ処理量内訳'!L41</f>
        <v>0</v>
      </c>
      <c r="P41" s="47">
        <f t="shared" si="2"/>
        <v>206</v>
      </c>
      <c r="Q41" s="47">
        <f>'ごみ処理量内訳'!G41</f>
        <v>92</v>
      </c>
      <c r="R41" s="47">
        <f>'ごみ処理量内訳'!H41</f>
        <v>78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36</v>
      </c>
      <c r="V41" s="47">
        <f t="shared" si="3"/>
        <v>23</v>
      </c>
      <c r="W41" s="47">
        <f>'資源化量内訳'!M41</f>
        <v>0</v>
      </c>
      <c r="X41" s="47">
        <f>'資源化量内訳'!N41</f>
        <v>23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0</v>
      </c>
      <c r="AD41" s="47">
        <f t="shared" si="4"/>
        <v>1396</v>
      </c>
      <c r="AE41" s="48">
        <f t="shared" si="5"/>
        <v>100</v>
      </c>
      <c r="AF41" s="47">
        <f>'資源化量内訳'!AB41</f>
        <v>0</v>
      </c>
      <c r="AG41" s="47">
        <f>'資源化量内訳'!AJ41</f>
        <v>0</v>
      </c>
      <c r="AH41" s="47">
        <f>'資源化量内訳'!AR41</f>
        <v>51</v>
      </c>
      <c r="AI41" s="47">
        <f>'資源化量内訳'!AZ41</f>
        <v>0</v>
      </c>
      <c r="AJ41" s="47">
        <f>'資源化量内訳'!BH41</f>
        <v>0</v>
      </c>
      <c r="AK41" s="47" t="s">
        <v>143</v>
      </c>
      <c r="AL41" s="47">
        <f t="shared" si="6"/>
        <v>51</v>
      </c>
      <c r="AM41" s="48">
        <f t="shared" si="7"/>
        <v>10.372881355932204</v>
      </c>
      <c r="AN41" s="47">
        <f>'ごみ処理量内訳'!AC41</f>
        <v>0</v>
      </c>
      <c r="AO41" s="47">
        <f>'ごみ処理量内訳'!AD41</f>
        <v>123</v>
      </c>
      <c r="AP41" s="47">
        <f>'ごみ処理量内訳'!AE41</f>
        <v>76</v>
      </c>
      <c r="AQ41" s="47">
        <f t="shared" si="8"/>
        <v>199</v>
      </c>
    </row>
    <row r="42" spans="1:43" ht="13.5" customHeight="1">
      <c r="A42" s="185" t="s">
        <v>30</v>
      </c>
      <c r="B42" s="186" t="s">
        <v>97</v>
      </c>
      <c r="C42" s="46" t="s">
        <v>98</v>
      </c>
      <c r="D42" s="47">
        <v>7530</v>
      </c>
      <c r="E42" s="47">
        <v>7530</v>
      </c>
      <c r="F42" s="47">
        <f>'ごみ搬入量内訳'!H42</f>
        <v>1639</v>
      </c>
      <c r="G42" s="47">
        <f>'ごみ搬入量内訳'!AG42</f>
        <v>34</v>
      </c>
      <c r="H42" s="47">
        <f>'ごみ搬入量内訳'!AH42</f>
        <v>0</v>
      </c>
      <c r="I42" s="47">
        <f t="shared" si="1"/>
        <v>1673</v>
      </c>
      <c r="J42" s="47">
        <f t="shared" si="9"/>
        <v>607.0435924789005</v>
      </c>
      <c r="K42" s="47">
        <f>('ごみ搬入量内訳'!E42+'ごみ搬入量内訳'!AH42)/'ごみ処理概要'!D42/366*1000000</f>
        <v>594.706783068092</v>
      </c>
      <c r="L42" s="47">
        <f>'ごみ搬入量内訳'!F42/'ごみ処理概要'!D42/366*1000000</f>
        <v>12.336809410808495</v>
      </c>
      <c r="M42" s="47">
        <f>'資源化量内訳'!BP42</f>
        <v>0</v>
      </c>
      <c r="N42" s="47">
        <f>'ごみ処理量内訳'!E42</f>
        <v>1320</v>
      </c>
      <c r="O42" s="47">
        <f>'ごみ処理量内訳'!L42</f>
        <v>0</v>
      </c>
      <c r="P42" s="47">
        <f t="shared" si="2"/>
        <v>203</v>
      </c>
      <c r="Q42" s="47">
        <f>'ごみ処理量内訳'!G42</f>
        <v>144</v>
      </c>
      <c r="R42" s="47">
        <f>'ごみ処理量内訳'!H42</f>
        <v>59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3"/>
        <v>150</v>
      </c>
      <c r="W42" s="47">
        <f>'資源化量内訳'!M42</f>
        <v>129</v>
      </c>
      <c r="X42" s="47">
        <f>'資源化量内訳'!N42</f>
        <v>21</v>
      </c>
      <c r="Y42" s="47">
        <f>'資源化量内訳'!O42</f>
        <v>0</v>
      </c>
      <c r="Z42" s="47">
        <f>'資源化量内訳'!P42</f>
        <v>0</v>
      </c>
      <c r="AA42" s="47">
        <f>'資源化量内訳'!Q42</f>
        <v>0</v>
      </c>
      <c r="AB42" s="47">
        <f>'資源化量内訳'!R42</f>
        <v>0</v>
      </c>
      <c r="AC42" s="47">
        <f>'資源化量内訳'!S42</f>
        <v>0</v>
      </c>
      <c r="AD42" s="47">
        <f t="shared" si="4"/>
        <v>1673</v>
      </c>
      <c r="AE42" s="48">
        <f t="shared" si="5"/>
        <v>100</v>
      </c>
      <c r="AF42" s="47">
        <f>'資源化量内訳'!AB42</f>
        <v>0</v>
      </c>
      <c r="AG42" s="47">
        <f>'資源化量内訳'!AJ42</f>
        <v>0</v>
      </c>
      <c r="AH42" s="47">
        <f>'資源化量内訳'!AR42</f>
        <v>59</v>
      </c>
      <c r="AI42" s="47">
        <f>'資源化量内訳'!AZ42</f>
        <v>0</v>
      </c>
      <c r="AJ42" s="47">
        <f>'資源化量内訳'!BH42</f>
        <v>0</v>
      </c>
      <c r="AK42" s="47" t="s">
        <v>143</v>
      </c>
      <c r="AL42" s="47">
        <f t="shared" si="6"/>
        <v>59</v>
      </c>
      <c r="AM42" s="48">
        <f t="shared" si="7"/>
        <v>12.492528392109982</v>
      </c>
      <c r="AN42" s="47">
        <f>'ごみ処理量内訳'!AC42</f>
        <v>0</v>
      </c>
      <c r="AO42" s="47">
        <f>'ごみ処理量内訳'!AD42</f>
        <v>155</v>
      </c>
      <c r="AP42" s="47">
        <f>'ごみ処理量内訳'!AE42</f>
        <v>76</v>
      </c>
      <c r="AQ42" s="47">
        <f t="shared" si="8"/>
        <v>231</v>
      </c>
    </row>
    <row r="43" spans="1:43" ht="13.5" customHeight="1">
      <c r="A43" s="185" t="s">
        <v>30</v>
      </c>
      <c r="B43" s="186" t="s">
        <v>99</v>
      </c>
      <c r="C43" s="46" t="s">
        <v>100</v>
      </c>
      <c r="D43" s="47">
        <v>6225</v>
      </c>
      <c r="E43" s="47">
        <v>6225</v>
      </c>
      <c r="F43" s="47">
        <f>'ごみ搬入量内訳'!H43</f>
        <v>1851</v>
      </c>
      <c r="G43" s="47">
        <f>'ごみ搬入量内訳'!AG43</f>
        <v>114</v>
      </c>
      <c r="H43" s="47">
        <f>'ごみ搬入量内訳'!AH43</f>
        <v>0</v>
      </c>
      <c r="I43" s="47">
        <f t="shared" si="1"/>
        <v>1965</v>
      </c>
      <c r="J43" s="47">
        <f t="shared" si="9"/>
        <v>862.466258476529</v>
      </c>
      <c r="K43" s="47">
        <f>('ごみ搬入量内訳'!E43+'ごみ搬入量内訳'!AH43)/'ごみ処理概要'!D43/366*1000000</f>
        <v>812.4300480610968</v>
      </c>
      <c r="L43" s="47">
        <f>'ごみ搬入量内訳'!F43/'ごみ処理概要'!D43/366*1000000</f>
        <v>50.03621041543222</v>
      </c>
      <c r="M43" s="47">
        <f>'資源化量内訳'!BP43</f>
        <v>0</v>
      </c>
      <c r="N43" s="47">
        <f>'ごみ処理量内訳'!E43</f>
        <v>1601</v>
      </c>
      <c r="O43" s="47">
        <f>'ごみ処理量内訳'!L43</f>
        <v>0</v>
      </c>
      <c r="P43" s="47">
        <f t="shared" si="2"/>
        <v>158</v>
      </c>
      <c r="Q43" s="47">
        <f>'ごみ処理量内訳'!G43</f>
        <v>110</v>
      </c>
      <c r="R43" s="47">
        <f>'ごみ処理量内訳'!H43</f>
        <v>48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0</v>
      </c>
      <c r="V43" s="47">
        <f t="shared" si="3"/>
        <v>206</v>
      </c>
      <c r="W43" s="47">
        <f>'資源化量内訳'!M43</f>
        <v>140</v>
      </c>
      <c r="X43" s="47">
        <f>'資源化量内訳'!N43</f>
        <v>62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3</v>
      </c>
      <c r="AC43" s="47">
        <f>'資源化量内訳'!S43</f>
        <v>1</v>
      </c>
      <c r="AD43" s="47">
        <f t="shared" si="4"/>
        <v>1965</v>
      </c>
      <c r="AE43" s="48">
        <f t="shared" si="5"/>
        <v>100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48</v>
      </c>
      <c r="AI43" s="47">
        <f>'資源化量内訳'!AZ43</f>
        <v>0</v>
      </c>
      <c r="AJ43" s="47">
        <f>'資源化量内訳'!BH43</f>
        <v>0</v>
      </c>
      <c r="AK43" s="47" t="s">
        <v>143</v>
      </c>
      <c r="AL43" s="47">
        <f t="shared" si="6"/>
        <v>48</v>
      </c>
      <c r="AM43" s="48">
        <f t="shared" si="7"/>
        <v>12.92620865139949</v>
      </c>
      <c r="AN43" s="47">
        <f>'ごみ処理量内訳'!AC43</f>
        <v>0</v>
      </c>
      <c r="AO43" s="47">
        <f>'ごみ処理量内訳'!AD43</f>
        <v>188</v>
      </c>
      <c r="AP43" s="47">
        <f>'ごみ処理量内訳'!AE43</f>
        <v>58</v>
      </c>
      <c r="AQ43" s="47">
        <f t="shared" si="8"/>
        <v>246</v>
      </c>
    </row>
    <row r="44" spans="1:43" ht="13.5" customHeight="1">
      <c r="A44" s="185" t="s">
        <v>30</v>
      </c>
      <c r="B44" s="186" t="s">
        <v>101</v>
      </c>
      <c r="C44" s="46" t="s">
        <v>102</v>
      </c>
      <c r="D44" s="47">
        <v>13065</v>
      </c>
      <c r="E44" s="47">
        <v>13065</v>
      </c>
      <c r="F44" s="47">
        <f>'ごみ搬入量内訳'!H44</f>
        <v>3405</v>
      </c>
      <c r="G44" s="47">
        <f>'ごみ搬入量内訳'!AG44</f>
        <v>1119</v>
      </c>
      <c r="H44" s="47">
        <f>'ごみ搬入量内訳'!AH44</f>
        <v>0</v>
      </c>
      <c r="I44" s="47">
        <f t="shared" si="1"/>
        <v>4524</v>
      </c>
      <c r="J44" s="47">
        <f t="shared" si="9"/>
        <v>946.0892260011418</v>
      </c>
      <c r="K44" s="47">
        <f>('ごみ搬入量内訳'!E44+'ごみ搬入量内訳'!AH44)/'ごみ処理概要'!D44/366*1000000</f>
        <v>712.076439994228</v>
      </c>
      <c r="L44" s="47">
        <f>'ごみ搬入量内訳'!F44/'ごみ処理概要'!D44/366*1000000</f>
        <v>234.01278600691373</v>
      </c>
      <c r="M44" s="47">
        <f>'資源化量内訳'!BP44</f>
        <v>0</v>
      </c>
      <c r="N44" s="47">
        <f>'ごみ処理量内訳'!E44</f>
        <v>3885</v>
      </c>
      <c r="O44" s="47">
        <f>'ごみ処理量内訳'!L44</f>
        <v>0</v>
      </c>
      <c r="P44" s="47">
        <f t="shared" si="2"/>
        <v>560</v>
      </c>
      <c r="Q44" s="47">
        <f>'ごみ処理量内訳'!G44</f>
        <v>369</v>
      </c>
      <c r="R44" s="47">
        <f>'ごみ処理量内訳'!H44</f>
        <v>191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3"/>
        <v>79</v>
      </c>
      <c r="W44" s="47">
        <f>'資源化量内訳'!M44</f>
        <v>79</v>
      </c>
      <c r="X44" s="47">
        <f>'資源化量内訳'!N44</f>
        <v>0</v>
      </c>
      <c r="Y44" s="47">
        <f>'資源化量内訳'!O44</f>
        <v>0</v>
      </c>
      <c r="Z44" s="47">
        <f>'資源化量内訳'!P44</f>
        <v>0</v>
      </c>
      <c r="AA44" s="47">
        <f>'資源化量内訳'!Q44</f>
        <v>0</v>
      </c>
      <c r="AB44" s="47">
        <f>'資源化量内訳'!R44</f>
        <v>0</v>
      </c>
      <c r="AC44" s="47">
        <f>'資源化量内訳'!S44</f>
        <v>0</v>
      </c>
      <c r="AD44" s="47">
        <f t="shared" si="4"/>
        <v>4524</v>
      </c>
      <c r="AE44" s="48">
        <f t="shared" si="5"/>
        <v>100</v>
      </c>
      <c r="AF44" s="47">
        <f>'資源化量内訳'!AB44</f>
        <v>0</v>
      </c>
      <c r="AG44" s="47">
        <f>'資源化量内訳'!AJ44</f>
        <v>98</v>
      </c>
      <c r="AH44" s="47">
        <f>'資源化量内訳'!AR44</f>
        <v>131</v>
      </c>
      <c r="AI44" s="47">
        <f>'資源化量内訳'!AZ44</f>
        <v>0</v>
      </c>
      <c r="AJ44" s="47">
        <f>'資源化量内訳'!BH44</f>
        <v>0</v>
      </c>
      <c r="AK44" s="47" t="s">
        <v>143</v>
      </c>
      <c r="AL44" s="47">
        <f t="shared" si="6"/>
        <v>229</v>
      </c>
      <c r="AM44" s="48">
        <f t="shared" si="7"/>
        <v>6.80813439434129</v>
      </c>
      <c r="AN44" s="47">
        <f>'ごみ処理量内訳'!AC44</f>
        <v>0</v>
      </c>
      <c r="AO44" s="47">
        <f>'ごみ処理量内訳'!AD44</f>
        <v>552</v>
      </c>
      <c r="AP44" s="47">
        <f>'ごみ処理量内訳'!AE44</f>
        <v>247</v>
      </c>
      <c r="AQ44" s="47">
        <f t="shared" si="8"/>
        <v>799</v>
      </c>
    </row>
    <row r="45" spans="1:43" ht="13.5" customHeight="1">
      <c r="A45" s="185" t="s">
        <v>30</v>
      </c>
      <c r="B45" s="186" t="s">
        <v>103</v>
      </c>
      <c r="C45" s="46" t="s">
        <v>104</v>
      </c>
      <c r="D45" s="47">
        <v>9664</v>
      </c>
      <c r="E45" s="47">
        <v>9664</v>
      </c>
      <c r="F45" s="47">
        <f>'ごみ搬入量内訳'!H45</f>
        <v>1763</v>
      </c>
      <c r="G45" s="47">
        <f>'ごみ搬入量内訳'!AG45</f>
        <v>261</v>
      </c>
      <c r="H45" s="47">
        <f>'ごみ搬入量内訳'!AH45</f>
        <v>0</v>
      </c>
      <c r="I45" s="47">
        <f t="shared" si="1"/>
        <v>2024</v>
      </c>
      <c r="J45" s="47">
        <f t="shared" si="9"/>
        <v>572.2324756631563</v>
      </c>
      <c r="K45" s="47">
        <f>('ごみ搬入量内訳'!E45+'ごみ搬入量内訳'!AH45)/'ごみ処理概要'!D45/366*1000000</f>
        <v>502.9652046466182</v>
      </c>
      <c r="L45" s="47">
        <f>'ごみ搬入量内訳'!F45/'ごみ処理概要'!D45/366*1000000</f>
        <v>69.2672710165382</v>
      </c>
      <c r="M45" s="47">
        <f>'資源化量内訳'!BP45</f>
        <v>173</v>
      </c>
      <c r="N45" s="47">
        <f>'ごみ処理量内訳'!E45</f>
        <v>1696</v>
      </c>
      <c r="O45" s="47">
        <f>'ごみ処理量内訳'!L45</f>
        <v>0</v>
      </c>
      <c r="P45" s="47">
        <f t="shared" si="2"/>
        <v>304</v>
      </c>
      <c r="Q45" s="47">
        <f>'ごみ処理量内訳'!G45</f>
        <v>179</v>
      </c>
      <c r="R45" s="47">
        <f>'ごみ処理量内訳'!H45</f>
        <v>125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3"/>
        <v>24</v>
      </c>
      <c r="W45" s="47">
        <f>'資源化量内訳'!M45</f>
        <v>0</v>
      </c>
      <c r="X45" s="47">
        <f>'資源化量内訳'!N45</f>
        <v>0</v>
      </c>
      <c r="Y45" s="47">
        <f>'資源化量内訳'!O45</f>
        <v>0</v>
      </c>
      <c r="Z45" s="47">
        <f>'資源化量内訳'!P45</f>
        <v>0</v>
      </c>
      <c r="AA45" s="47">
        <f>'資源化量内訳'!Q45</f>
        <v>24</v>
      </c>
      <c r="AB45" s="47">
        <f>'資源化量内訳'!R45</f>
        <v>0</v>
      </c>
      <c r="AC45" s="47">
        <f>'資源化量内訳'!S45</f>
        <v>0</v>
      </c>
      <c r="AD45" s="47">
        <f t="shared" si="4"/>
        <v>2024</v>
      </c>
      <c r="AE45" s="48">
        <f t="shared" si="5"/>
        <v>100</v>
      </c>
      <c r="AF45" s="47">
        <f>'資源化量内訳'!AB45</f>
        <v>0</v>
      </c>
      <c r="AG45" s="47">
        <f>'資源化量内訳'!AJ45</f>
        <v>52</v>
      </c>
      <c r="AH45" s="47">
        <f>'資源化量内訳'!AR45</f>
        <v>69</v>
      </c>
      <c r="AI45" s="47">
        <f>'資源化量内訳'!AZ45</f>
        <v>0</v>
      </c>
      <c r="AJ45" s="47">
        <f>'資源化量内訳'!BH45</f>
        <v>0</v>
      </c>
      <c r="AK45" s="47" t="s">
        <v>143</v>
      </c>
      <c r="AL45" s="47">
        <f t="shared" si="6"/>
        <v>121</v>
      </c>
      <c r="AM45" s="48">
        <f t="shared" si="7"/>
        <v>14.474283113336368</v>
      </c>
      <c r="AN45" s="47">
        <f>'ごみ処理量内訳'!AC45</f>
        <v>0</v>
      </c>
      <c r="AO45" s="47">
        <f>'ごみ処理量内訳'!AD45</f>
        <v>236</v>
      </c>
      <c r="AP45" s="47">
        <f>'ごみ処理量内訳'!AE45</f>
        <v>138</v>
      </c>
      <c r="AQ45" s="47">
        <f t="shared" si="8"/>
        <v>374</v>
      </c>
    </row>
    <row r="46" spans="1:43" ht="13.5" customHeight="1">
      <c r="A46" s="185" t="s">
        <v>30</v>
      </c>
      <c r="B46" s="186" t="s">
        <v>105</v>
      </c>
      <c r="C46" s="46" t="s">
        <v>106</v>
      </c>
      <c r="D46" s="47">
        <v>9769</v>
      </c>
      <c r="E46" s="47">
        <v>9769</v>
      </c>
      <c r="F46" s="47">
        <f>'ごみ搬入量内訳'!H46</f>
        <v>1482</v>
      </c>
      <c r="G46" s="47">
        <f>'ごみ搬入量内訳'!AG46</f>
        <v>0</v>
      </c>
      <c r="H46" s="47">
        <f>'ごみ搬入量内訳'!AH46</f>
        <v>0</v>
      </c>
      <c r="I46" s="47">
        <f t="shared" si="1"/>
        <v>1482</v>
      </c>
      <c r="J46" s="47">
        <f t="shared" si="9"/>
        <v>414.492816856265</v>
      </c>
      <c r="K46" s="47">
        <f>('ごみ搬入量内訳'!E46+'ごみ搬入量内訳'!AH46)/'ごみ処理概要'!D46/366*1000000</f>
        <v>331.7061273896965</v>
      </c>
      <c r="L46" s="47">
        <f>'ごみ搬入量内訳'!F46/'ごみ処理概要'!D46/366*1000000</f>
        <v>82.78668946656845</v>
      </c>
      <c r="M46" s="47">
        <f>'資源化量内訳'!BP46</f>
        <v>151</v>
      </c>
      <c r="N46" s="47">
        <f>'ごみ処理量内訳'!E46</f>
        <v>1028</v>
      </c>
      <c r="O46" s="47">
        <f>'ごみ処理量内訳'!L46</f>
        <v>0</v>
      </c>
      <c r="P46" s="47">
        <f t="shared" si="2"/>
        <v>202</v>
      </c>
      <c r="Q46" s="47">
        <f>'ごみ処理量内訳'!G46</f>
        <v>202</v>
      </c>
      <c r="R46" s="47">
        <f>'ごみ処理量内訳'!H46</f>
        <v>0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3"/>
        <v>252</v>
      </c>
      <c r="W46" s="47">
        <f>'資源化量内訳'!M46</f>
        <v>152</v>
      </c>
      <c r="X46" s="47">
        <f>'資源化量内訳'!N46</f>
        <v>22</v>
      </c>
      <c r="Y46" s="47">
        <f>'資源化量内訳'!O46</f>
        <v>50</v>
      </c>
      <c r="Z46" s="47">
        <f>'資源化量内訳'!P46</f>
        <v>12</v>
      </c>
      <c r="AA46" s="47">
        <f>'資源化量内訳'!Q46</f>
        <v>0</v>
      </c>
      <c r="AB46" s="47">
        <f>'資源化量内訳'!R46</f>
        <v>14</v>
      </c>
      <c r="AC46" s="47">
        <f>'資源化量内訳'!S46</f>
        <v>2</v>
      </c>
      <c r="AD46" s="47">
        <f t="shared" si="4"/>
        <v>1482</v>
      </c>
      <c r="AE46" s="48">
        <f t="shared" si="5"/>
        <v>100</v>
      </c>
      <c r="AF46" s="47">
        <f>'資源化量内訳'!AB46</f>
        <v>5</v>
      </c>
      <c r="AG46" s="47">
        <f>'資源化量内訳'!AJ46</f>
        <v>55</v>
      </c>
      <c r="AH46" s="47">
        <f>'資源化量内訳'!AR46</f>
        <v>0</v>
      </c>
      <c r="AI46" s="47">
        <f>'資源化量内訳'!AZ46</f>
        <v>0</v>
      </c>
      <c r="AJ46" s="47">
        <f>'資源化量内訳'!BH46</f>
        <v>0</v>
      </c>
      <c r="AK46" s="47" t="s">
        <v>143</v>
      </c>
      <c r="AL46" s="47">
        <f t="shared" si="6"/>
        <v>60</v>
      </c>
      <c r="AM46" s="48">
        <f t="shared" si="7"/>
        <v>28.35272504592774</v>
      </c>
      <c r="AN46" s="47">
        <f>'ごみ処理量内訳'!AC46</f>
        <v>0</v>
      </c>
      <c r="AO46" s="47">
        <f>'ごみ処理量内訳'!AD46</f>
        <v>122</v>
      </c>
      <c r="AP46" s="47">
        <f>'ごみ処理量内訳'!AE46</f>
        <v>44</v>
      </c>
      <c r="AQ46" s="47">
        <f t="shared" si="8"/>
        <v>166</v>
      </c>
    </row>
    <row r="47" spans="1:43" ht="13.5" customHeight="1">
      <c r="A47" s="185" t="s">
        <v>30</v>
      </c>
      <c r="B47" s="186" t="s">
        <v>175</v>
      </c>
      <c r="C47" s="46" t="s">
        <v>295</v>
      </c>
      <c r="D47" s="47">
        <v>8816</v>
      </c>
      <c r="E47" s="47">
        <v>8816</v>
      </c>
      <c r="F47" s="47">
        <f>'ごみ搬入量内訳'!H47</f>
        <v>2033</v>
      </c>
      <c r="G47" s="47">
        <f>'ごみ搬入量内訳'!AG47</f>
        <v>0</v>
      </c>
      <c r="H47" s="47">
        <f>'ごみ搬入量内訳'!AH47</f>
        <v>25</v>
      </c>
      <c r="I47" s="47">
        <f t="shared" si="1"/>
        <v>2058</v>
      </c>
      <c r="J47" s="47">
        <f t="shared" si="9"/>
        <v>637.8120258248788</v>
      </c>
      <c r="K47" s="47">
        <f>('ごみ搬入量内訳'!E47+'ごみ搬入量内訳'!AH47)/'ごみ処理概要'!D47/366*1000000</f>
        <v>629.4442295677011</v>
      </c>
      <c r="L47" s="47">
        <f>'ごみ搬入量内訳'!F47/'ごみ処理概要'!D47/366*1000000</f>
        <v>8.367796257177709</v>
      </c>
      <c r="M47" s="47">
        <f>'資源化量内訳'!BP47</f>
        <v>22</v>
      </c>
      <c r="N47" s="47">
        <f>'ごみ処理量内訳'!E47</f>
        <v>1469</v>
      </c>
      <c r="O47" s="47">
        <f>'ごみ処理量内訳'!L47</f>
        <v>0</v>
      </c>
      <c r="P47" s="47">
        <f t="shared" si="2"/>
        <v>168</v>
      </c>
      <c r="Q47" s="47">
        <f>'ごみ処理量内訳'!G47</f>
        <v>168</v>
      </c>
      <c r="R47" s="47">
        <f>'ごみ処理量内訳'!H47</f>
        <v>0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0</v>
      </c>
      <c r="V47" s="47">
        <f t="shared" si="3"/>
        <v>396</v>
      </c>
      <c r="W47" s="47">
        <f>'資源化量内訳'!M47</f>
        <v>237</v>
      </c>
      <c r="X47" s="47">
        <f>'資源化量内訳'!N47</f>
        <v>29</v>
      </c>
      <c r="Y47" s="47">
        <f>'資源化量内訳'!O47</f>
        <v>90</v>
      </c>
      <c r="Z47" s="47">
        <f>'資源化量内訳'!P47</f>
        <v>13</v>
      </c>
      <c r="AA47" s="47">
        <f>'資源化量内訳'!Q47</f>
        <v>0</v>
      </c>
      <c r="AB47" s="47">
        <f>'資源化量内訳'!R47</f>
        <v>25</v>
      </c>
      <c r="AC47" s="47">
        <f>'資源化量内訳'!S47</f>
        <v>2</v>
      </c>
      <c r="AD47" s="47">
        <f t="shared" si="4"/>
        <v>2033</v>
      </c>
      <c r="AE47" s="48">
        <f t="shared" si="5"/>
        <v>100</v>
      </c>
      <c r="AF47" s="47">
        <f>'資源化量内訳'!AB47</f>
        <v>7</v>
      </c>
      <c r="AG47" s="47">
        <f>'資源化量内訳'!AJ47</f>
        <v>46</v>
      </c>
      <c r="AH47" s="47">
        <f>'資源化量内訳'!AR47</f>
        <v>0</v>
      </c>
      <c r="AI47" s="47">
        <f>'資源化量内訳'!AZ47</f>
        <v>0</v>
      </c>
      <c r="AJ47" s="47">
        <f>'資源化量内訳'!BH47</f>
        <v>0</v>
      </c>
      <c r="AK47" s="47" t="s">
        <v>143</v>
      </c>
      <c r="AL47" s="47">
        <f t="shared" si="6"/>
        <v>53</v>
      </c>
      <c r="AM47" s="48">
        <f t="shared" si="7"/>
        <v>22.919708029197082</v>
      </c>
      <c r="AN47" s="47">
        <f>'ごみ処理量内訳'!AC47</f>
        <v>0</v>
      </c>
      <c r="AO47" s="47">
        <f>'ごみ処理量内訳'!AD47</f>
        <v>173</v>
      </c>
      <c r="AP47" s="47">
        <f>'ごみ処理量内訳'!AE47</f>
        <v>44</v>
      </c>
      <c r="AQ47" s="47">
        <f t="shared" si="8"/>
        <v>217</v>
      </c>
    </row>
    <row r="48" spans="1:43" ht="13.5" customHeight="1">
      <c r="A48" s="185" t="s">
        <v>30</v>
      </c>
      <c r="B48" s="186" t="s">
        <v>176</v>
      </c>
      <c r="C48" s="46" t="s">
        <v>177</v>
      </c>
      <c r="D48" s="47">
        <v>8377</v>
      </c>
      <c r="E48" s="47">
        <v>8377</v>
      </c>
      <c r="F48" s="47">
        <f>'ごみ搬入量内訳'!H48</f>
        <v>2208</v>
      </c>
      <c r="G48" s="47">
        <f>'ごみ搬入量内訳'!AG48</f>
        <v>0</v>
      </c>
      <c r="H48" s="47">
        <f>'ごみ搬入量内訳'!AH48</f>
        <v>0</v>
      </c>
      <c r="I48" s="47">
        <f t="shared" si="1"/>
        <v>2208</v>
      </c>
      <c r="J48" s="47">
        <f t="shared" si="9"/>
        <v>720.1607837228007</v>
      </c>
      <c r="K48" s="47">
        <f>('ごみ搬入量内訳'!E48+'ごみ搬入量内訳'!AH48)/'ごみ処理概要'!D48/366*1000000</f>
        <v>720.1607837228007</v>
      </c>
      <c r="L48" s="47">
        <f>'ごみ搬入量内訳'!F48/'ごみ処理概要'!D48/366*1000000</f>
        <v>0</v>
      </c>
      <c r="M48" s="47">
        <f>'資源化量内訳'!BP48</f>
        <v>89</v>
      </c>
      <c r="N48" s="47">
        <f>'ごみ処理量内訳'!E48</f>
        <v>1740</v>
      </c>
      <c r="O48" s="47">
        <f>'ごみ処理量内訳'!L48</f>
        <v>0</v>
      </c>
      <c r="P48" s="47">
        <f t="shared" si="2"/>
        <v>211</v>
      </c>
      <c r="Q48" s="47">
        <f>'ごみ処理量内訳'!G48</f>
        <v>211</v>
      </c>
      <c r="R48" s="47">
        <f>'ごみ処理量内訳'!H48</f>
        <v>0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3"/>
        <v>257</v>
      </c>
      <c r="W48" s="47">
        <f>'資源化量内訳'!M48</f>
        <v>192</v>
      </c>
      <c r="X48" s="47">
        <f>'資源化量内訳'!N48</f>
        <v>11</v>
      </c>
      <c r="Y48" s="47">
        <f>'資源化量内訳'!O48</f>
        <v>43</v>
      </c>
      <c r="Z48" s="47">
        <f>'資源化量内訳'!P48</f>
        <v>9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2</v>
      </c>
      <c r="AD48" s="47">
        <f t="shared" si="4"/>
        <v>2208</v>
      </c>
      <c r="AE48" s="48">
        <f t="shared" si="5"/>
        <v>100</v>
      </c>
      <c r="AF48" s="47">
        <f>'資源化量内訳'!AB48</f>
        <v>8</v>
      </c>
      <c r="AG48" s="47">
        <f>'資源化量内訳'!AJ48</f>
        <v>62</v>
      </c>
      <c r="AH48" s="47">
        <f>'資源化量内訳'!AR48</f>
        <v>0</v>
      </c>
      <c r="AI48" s="47">
        <f>'資源化量内訳'!AZ48</f>
        <v>0</v>
      </c>
      <c r="AJ48" s="47">
        <f>'資源化量内訳'!BH48</f>
        <v>0</v>
      </c>
      <c r="AK48" s="47" t="s">
        <v>143</v>
      </c>
      <c r="AL48" s="47">
        <f t="shared" si="6"/>
        <v>70</v>
      </c>
      <c r="AM48" s="48">
        <f t="shared" si="7"/>
        <v>18.110579016107966</v>
      </c>
      <c r="AN48" s="47">
        <f>'ごみ処理量内訳'!AC48</f>
        <v>0</v>
      </c>
      <c r="AO48" s="47">
        <f>'ごみ処理量内訳'!AD48</f>
        <v>205</v>
      </c>
      <c r="AP48" s="47">
        <f>'ごみ処理量内訳'!AE48</f>
        <v>46</v>
      </c>
      <c r="AQ48" s="47">
        <f t="shared" si="8"/>
        <v>251</v>
      </c>
    </row>
    <row r="49" spans="1:43" ht="13.5" customHeight="1">
      <c r="A49" s="185" t="s">
        <v>30</v>
      </c>
      <c r="B49" s="186" t="s">
        <v>178</v>
      </c>
      <c r="C49" s="46" t="s">
        <v>179</v>
      </c>
      <c r="D49" s="47">
        <v>9754</v>
      </c>
      <c r="E49" s="47">
        <v>9754</v>
      </c>
      <c r="F49" s="47">
        <f>'ごみ搬入量内訳'!H49</f>
        <v>2540</v>
      </c>
      <c r="G49" s="47">
        <f>'ごみ搬入量内訳'!AG49</f>
        <v>0</v>
      </c>
      <c r="H49" s="47">
        <f>'ごみ搬入量内訳'!AH49</f>
        <v>0</v>
      </c>
      <c r="I49" s="47">
        <f t="shared" si="1"/>
        <v>2540</v>
      </c>
      <c r="J49" s="47">
        <f t="shared" si="9"/>
        <v>711.4917685444448</v>
      </c>
      <c r="K49" s="47">
        <f>('ごみ搬入量内訳'!E49+'ごみ搬入量内訳'!AH49)/'ごみ処理概要'!D49/366*1000000</f>
        <v>578.7173203987492</v>
      </c>
      <c r="L49" s="47">
        <f>'ごみ搬入量内訳'!F49/'ごみ処理概要'!D49/366*1000000</f>
        <v>132.7744481456956</v>
      </c>
      <c r="M49" s="47">
        <f>'資源化量内訳'!BP49</f>
        <v>68</v>
      </c>
      <c r="N49" s="47">
        <f>'ごみ処理量内訳'!E49</f>
        <v>1990</v>
      </c>
      <c r="O49" s="47">
        <f>'ごみ処理量内訳'!L49</f>
        <v>0</v>
      </c>
      <c r="P49" s="47">
        <f t="shared" si="2"/>
        <v>268</v>
      </c>
      <c r="Q49" s="47">
        <f>'ごみ処理量内訳'!G49</f>
        <v>268</v>
      </c>
      <c r="R49" s="47">
        <f>'ごみ処理量内訳'!H49</f>
        <v>0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3"/>
        <v>282</v>
      </c>
      <c r="W49" s="47">
        <f>'資源化量内訳'!M49</f>
        <v>161</v>
      </c>
      <c r="X49" s="47">
        <f>'資源化量内訳'!N49</f>
        <v>31</v>
      </c>
      <c r="Y49" s="47">
        <f>'資源化量内訳'!O49</f>
        <v>30</v>
      </c>
      <c r="Z49" s="47">
        <f>'資源化量内訳'!P49</f>
        <v>7</v>
      </c>
      <c r="AA49" s="47">
        <f>'資源化量内訳'!Q49</f>
        <v>2</v>
      </c>
      <c r="AB49" s="47">
        <f>'資源化量内訳'!R49</f>
        <v>3</v>
      </c>
      <c r="AC49" s="47">
        <f>'資源化量内訳'!S49</f>
        <v>48</v>
      </c>
      <c r="AD49" s="47">
        <f t="shared" si="4"/>
        <v>2540</v>
      </c>
      <c r="AE49" s="48">
        <f t="shared" si="5"/>
        <v>100</v>
      </c>
      <c r="AF49" s="47">
        <f>'資源化量内訳'!AB49</f>
        <v>9</v>
      </c>
      <c r="AG49" s="47">
        <f>'資源化量内訳'!AJ49</f>
        <v>77</v>
      </c>
      <c r="AH49" s="47">
        <f>'資源化量内訳'!AR49</f>
        <v>0</v>
      </c>
      <c r="AI49" s="47">
        <f>'資源化量内訳'!AZ49</f>
        <v>0</v>
      </c>
      <c r="AJ49" s="47">
        <f>'資源化量内訳'!BH49</f>
        <v>0</v>
      </c>
      <c r="AK49" s="47" t="s">
        <v>143</v>
      </c>
      <c r="AL49" s="47">
        <f t="shared" si="6"/>
        <v>86</v>
      </c>
      <c r="AM49" s="48">
        <f t="shared" si="7"/>
        <v>16.717791411042946</v>
      </c>
      <c r="AN49" s="47">
        <f>'ごみ処理量内訳'!AC49</f>
        <v>0</v>
      </c>
      <c r="AO49" s="47">
        <f>'ごみ処理量内訳'!AD49</f>
        <v>235</v>
      </c>
      <c r="AP49" s="47">
        <f>'ごみ処理量内訳'!AE49</f>
        <v>58</v>
      </c>
      <c r="AQ49" s="47">
        <f t="shared" si="8"/>
        <v>293</v>
      </c>
    </row>
    <row r="50" spans="1:43" ht="13.5" customHeight="1">
      <c r="A50" s="185" t="s">
        <v>30</v>
      </c>
      <c r="B50" s="186" t="s">
        <v>180</v>
      </c>
      <c r="C50" s="46" t="s">
        <v>181</v>
      </c>
      <c r="D50" s="47">
        <v>13606</v>
      </c>
      <c r="E50" s="47">
        <v>13606</v>
      </c>
      <c r="F50" s="47">
        <f>'ごみ搬入量内訳'!H50</f>
        <v>2971</v>
      </c>
      <c r="G50" s="47">
        <f>'ごみ搬入量内訳'!AG50</f>
        <v>0</v>
      </c>
      <c r="H50" s="47">
        <f>'ごみ搬入量内訳'!AH50</f>
        <v>0</v>
      </c>
      <c r="I50" s="47">
        <f t="shared" si="1"/>
        <v>2971</v>
      </c>
      <c r="J50" s="47">
        <f t="shared" si="9"/>
        <v>596.6107848594601</v>
      </c>
      <c r="K50" s="47">
        <f>('ごみ搬入量内訳'!E50+'ごみ搬入量内訳'!AH50)/'ごみ処理概要'!D50/366*1000000</f>
        <v>425.92106182662906</v>
      </c>
      <c r="L50" s="47">
        <f>'ごみ搬入量内訳'!F50/'ごみ処理概要'!D50/366*1000000</f>
        <v>170.68972303283104</v>
      </c>
      <c r="M50" s="47">
        <f>'資源化量内訳'!BP50</f>
        <v>545</v>
      </c>
      <c r="N50" s="47">
        <f>'ごみ処理量内訳'!E50</f>
        <v>2621</v>
      </c>
      <c r="O50" s="47">
        <f>'ごみ処理量内訳'!L50</f>
        <v>0</v>
      </c>
      <c r="P50" s="47">
        <f t="shared" si="2"/>
        <v>208</v>
      </c>
      <c r="Q50" s="47">
        <f>'ごみ処理量内訳'!G50</f>
        <v>208</v>
      </c>
      <c r="R50" s="47">
        <f>'ごみ処理量内訳'!H50</f>
        <v>0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3"/>
        <v>142</v>
      </c>
      <c r="W50" s="47">
        <f>'資源化量内訳'!M50</f>
        <v>4</v>
      </c>
      <c r="X50" s="47">
        <f>'資源化量内訳'!N50</f>
        <v>36</v>
      </c>
      <c r="Y50" s="47">
        <f>'資源化量内訳'!O50</f>
        <v>84</v>
      </c>
      <c r="Z50" s="47">
        <f>'資源化量内訳'!P50</f>
        <v>14</v>
      </c>
      <c r="AA50" s="47">
        <f>'資源化量内訳'!Q50</f>
        <v>1</v>
      </c>
      <c r="AB50" s="47">
        <f>'資源化量内訳'!R50</f>
        <v>0</v>
      </c>
      <c r="AC50" s="47">
        <f>'資源化量内訳'!S50</f>
        <v>3</v>
      </c>
      <c r="AD50" s="47">
        <f t="shared" si="4"/>
        <v>2971</v>
      </c>
      <c r="AE50" s="48">
        <f t="shared" si="5"/>
        <v>100</v>
      </c>
      <c r="AF50" s="47">
        <f>'資源化量内訳'!AB50</f>
        <v>12</v>
      </c>
      <c r="AG50" s="47">
        <f>'資源化量内訳'!AJ50</f>
        <v>59</v>
      </c>
      <c r="AH50" s="47">
        <f>'資源化量内訳'!AR50</f>
        <v>0</v>
      </c>
      <c r="AI50" s="47">
        <f>'資源化量内訳'!AZ50</f>
        <v>0</v>
      </c>
      <c r="AJ50" s="47">
        <f>'資源化量内訳'!BH50</f>
        <v>0</v>
      </c>
      <c r="AK50" s="47" t="s">
        <v>143</v>
      </c>
      <c r="AL50" s="47">
        <f t="shared" si="6"/>
        <v>71</v>
      </c>
      <c r="AM50" s="48">
        <f t="shared" si="7"/>
        <v>21.558589306029578</v>
      </c>
      <c r="AN50" s="47">
        <f>'ごみ処理量内訳'!AC50</f>
        <v>0</v>
      </c>
      <c r="AO50" s="47">
        <f>'ごみ処理量内訳'!AD50</f>
        <v>309</v>
      </c>
      <c r="AP50" s="47">
        <f>'ごみ処理量内訳'!AE50</f>
        <v>45</v>
      </c>
      <c r="AQ50" s="47">
        <f t="shared" si="8"/>
        <v>354</v>
      </c>
    </row>
    <row r="51" spans="1:43" ht="13.5" customHeight="1">
      <c r="A51" s="185" t="s">
        <v>30</v>
      </c>
      <c r="B51" s="186" t="s">
        <v>182</v>
      </c>
      <c r="C51" s="46" t="s">
        <v>164</v>
      </c>
      <c r="D51" s="47">
        <v>5695</v>
      </c>
      <c r="E51" s="47">
        <v>5695</v>
      </c>
      <c r="F51" s="47">
        <f>'ごみ搬入量内訳'!H51</f>
        <v>1203</v>
      </c>
      <c r="G51" s="47">
        <f>'ごみ搬入量内訳'!AG51</f>
        <v>0</v>
      </c>
      <c r="H51" s="47">
        <f>'ごみ搬入量内訳'!AH51</f>
        <v>0</v>
      </c>
      <c r="I51" s="47">
        <f t="shared" si="1"/>
        <v>1203</v>
      </c>
      <c r="J51" s="47">
        <f t="shared" si="9"/>
        <v>577.1528087623599</v>
      </c>
      <c r="K51" s="47">
        <f>('ごみ搬入量内訳'!E51+'ごみ搬入量内訳'!AH51)/'ごみ処理概要'!D51/366*1000000</f>
        <v>548.3671325148606</v>
      </c>
      <c r="L51" s="47">
        <f>'ごみ搬入量内訳'!F51/'ごみ処理概要'!D51/366*1000000</f>
        <v>28.785676247499246</v>
      </c>
      <c r="M51" s="47">
        <f>'資源化量内訳'!BP51</f>
        <v>16</v>
      </c>
      <c r="N51" s="47">
        <f>'ごみ処理量内訳'!E51</f>
        <v>784</v>
      </c>
      <c r="O51" s="47">
        <f>'ごみ処理量内訳'!L51</f>
        <v>0</v>
      </c>
      <c r="P51" s="47">
        <f t="shared" si="2"/>
        <v>158</v>
      </c>
      <c r="Q51" s="47">
        <f>'ごみ処理量内訳'!G51</f>
        <v>158</v>
      </c>
      <c r="R51" s="47">
        <f>'ごみ処理量内訳'!H51</f>
        <v>0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3"/>
        <v>261</v>
      </c>
      <c r="W51" s="47">
        <f>'資源化量内訳'!M51</f>
        <v>192</v>
      </c>
      <c r="X51" s="47">
        <f>'資源化量内訳'!N51</f>
        <v>8</v>
      </c>
      <c r="Y51" s="47">
        <f>'資源化量内訳'!O51</f>
        <v>15</v>
      </c>
      <c r="Z51" s="47">
        <f>'資源化量内訳'!P51</f>
        <v>6</v>
      </c>
      <c r="AA51" s="47">
        <f>'資源化量内訳'!Q51</f>
        <v>16</v>
      </c>
      <c r="AB51" s="47">
        <f>'資源化量内訳'!R51</f>
        <v>21</v>
      </c>
      <c r="AC51" s="47">
        <f>'資源化量内訳'!S51</f>
        <v>3</v>
      </c>
      <c r="AD51" s="47">
        <f t="shared" si="4"/>
        <v>1203</v>
      </c>
      <c r="AE51" s="48">
        <f t="shared" si="5"/>
        <v>100</v>
      </c>
      <c r="AF51" s="47">
        <f>'資源化量内訳'!AB51</f>
        <v>4</v>
      </c>
      <c r="AG51" s="47">
        <f>'資源化量内訳'!AJ51</f>
        <v>45</v>
      </c>
      <c r="AH51" s="47">
        <f>'資源化量内訳'!AR51</f>
        <v>0</v>
      </c>
      <c r="AI51" s="47">
        <f>'資源化量内訳'!AZ51</f>
        <v>0</v>
      </c>
      <c r="AJ51" s="47">
        <f>'資源化量内訳'!BH51</f>
        <v>0</v>
      </c>
      <c r="AK51" s="47" t="s">
        <v>143</v>
      </c>
      <c r="AL51" s="47">
        <f t="shared" si="6"/>
        <v>49</v>
      </c>
      <c r="AM51" s="48">
        <f t="shared" si="7"/>
        <v>26.743232157506153</v>
      </c>
      <c r="AN51" s="47">
        <f>'ごみ処理量内訳'!AC51</f>
        <v>0</v>
      </c>
      <c r="AO51" s="47">
        <f>'ごみ処理量内訳'!AD51</f>
        <v>92</v>
      </c>
      <c r="AP51" s="47">
        <f>'ごみ処理量内訳'!AE51</f>
        <v>35</v>
      </c>
      <c r="AQ51" s="47">
        <f t="shared" si="8"/>
        <v>127</v>
      </c>
    </row>
    <row r="52" spans="1:43" ht="13.5" customHeight="1">
      <c r="A52" s="185" t="s">
        <v>30</v>
      </c>
      <c r="B52" s="186" t="s">
        <v>183</v>
      </c>
      <c r="C52" s="46" t="s">
        <v>184</v>
      </c>
      <c r="D52" s="47">
        <v>8980</v>
      </c>
      <c r="E52" s="47">
        <v>8980</v>
      </c>
      <c r="F52" s="47">
        <f>'ごみ搬入量内訳'!H52</f>
        <v>1756</v>
      </c>
      <c r="G52" s="47">
        <f>'ごみ搬入量内訳'!AG52</f>
        <v>0</v>
      </c>
      <c r="H52" s="47">
        <f>'ごみ搬入量内訳'!AH52</f>
        <v>0</v>
      </c>
      <c r="I52" s="47">
        <f t="shared" si="1"/>
        <v>1756</v>
      </c>
      <c r="J52" s="47">
        <f t="shared" si="9"/>
        <v>534.2777514087164</v>
      </c>
      <c r="K52" s="47">
        <f>('ごみ搬入量内訳'!E52+'ごみ搬入量内訳'!AH52)/'ごみ処理概要'!D52/366*1000000</f>
        <v>511.76262976620785</v>
      </c>
      <c r="L52" s="47">
        <f>'ごみ搬入量内訳'!F52/'ごみ処理概要'!D52/366*1000000</f>
        <v>22.51512164250855</v>
      </c>
      <c r="M52" s="47">
        <f>'資源化量内訳'!BP52</f>
        <v>45</v>
      </c>
      <c r="N52" s="47">
        <f>'ごみ処理量内訳'!E52</f>
        <v>1253</v>
      </c>
      <c r="O52" s="47">
        <f>'ごみ処理量内訳'!L52</f>
        <v>0</v>
      </c>
      <c r="P52" s="47">
        <f t="shared" si="2"/>
        <v>142</v>
      </c>
      <c r="Q52" s="47">
        <f>'ごみ処理量内訳'!G52</f>
        <v>142</v>
      </c>
      <c r="R52" s="47">
        <f>'ごみ処理量内訳'!H52</f>
        <v>0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3"/>
        <v>361</v>
      </c>
      <c r="W52" s="47">
        <f>'資源化量内訳'!M52</f>
        <v>264</v>
      </c>
      <c r="X52" s="47">
        <f>'資源化量内訳'!N52</f>
        <v>11</v>
      </c>
      <c r="Y52" s="47">
        <f>'資源化量内訳'!O52</f>
        <v>44</v>
      </c>
      <c r="Z52" s="47">
        <f>'資源化量内訳'!P52</f>
        <v>9</v>
      </c>
      <c r="AA52" s="47">
        <f>'資源化量内訳'!Q52</f>
        <v>0</v>
      </c>
      <c r="AB52" s="47">
        <f>'資源化量内訳'!R52</f>
        <v>27</v>
      </c>
      <c r="AC52" s="47">
        <f>'資源化量内訳'!S52</f>
        <v>6</v>
      </c>
      <c r="AD52" s="47">
        <f t="shared" si="4"/>
        <v>1756</v>
      </c>
      <c r="AE52" s="48">
        <f t="shared" si="5"/>
        <v>100</v>
      </c>
      <c r="AF52" s="47">
        <f>'資源化量内訳'!AB52</f>
        <v>6</v>
      </c>
      <c r="AG52" s="47">
        <f>'資源化量内訳'!AJ52</f>
        <v>39</v>
      </c>
      <c r="AH52" s="47">
        <f>'資源化量内訳'!AR52</f>
        <v>0</v>
      </c>
      <c r="AI52" s="47">
        <f>'資源化量内訳'!AZ52</f>
        <v>0</v>
      </c>
      <c r="AJ52" s="47">
        <f>'資源化量内訳'!BH52</f>
        <v>0</v>
      </c>
      <c r="AK52" s="47" t="s">
        <v>143</v>
      </c>
      <c r="AL52" s="47">
        <f t="shared" si="6"/>
        <v>45</v>
      </c>
      <c r="AM52" s="48">
        <f t="shared" si="7"/>
        <v>25.04164353137146</v>
      </c>
      <c r="AN52" s="47">
        <f>'ごみ処理量内訳'!AC52</f>
        <v>0</v>
      </c>
      <c r="AO52" s="47">
        <f>'ごみ処理量内訳'!AD52</f>
        <v>148</v>
      </c>
      <c r="AP52" s="47">
        <f>'ごみ処理量内訳'!AE52</f>
        <v>31</v>
      </c>
      <c r="AQ52" s="47">
        <f t="shared" si="8"/>
        <v>179</v>
      </c>
    </row>
    <row r="53" spans="1:43" ht="13.5" customHeight="1">
      <c r="A53" s="185" t="s">
        <v>30</v>
      </c>
      <c r="B53" s="186" t="s">
        <v>185</v>
      </c>
      <c r="C53" s="46" t="s">
        <v>186</v>
      </c>
      <c r="D53" s="47">
        <v>11318</v>
      </c>
      <c r="E53" s="47">
        <v>11318</v>
      </c>
      <c r="F53" s="47">
        <f>'ごみ搬入量内訳'!H53</f>
        <v>2310</v>
      </c>
      <c r="G53" s="47">
        <f>'ごみ搬入量内訳'!AG53</f>
        <v>248</v>
      </c>
      <c r="H53" s="47">
        <f>'ごみ搬入量内訳'!AH53</f>
        <v>10</v>
      </c>
      <c r="I53" s="47">
        <f t="shared" si="1"/>
        <v>2568</v>
      </c>
      <c r="J53" s="47">
        <f t="shared" si="9"/>
        <v>619.9322709509587</v>
      </c>
      <c r="K53" s="47">
        <f>('ごみ搬入量内訳'!E53+'ごみ搬入量内訳'!AH53)/'ごみ処理概要'!D53/366*1000000</f>
        <v>485.71017490394433</v>
      </c>
      <c r="L53" s="47">
        <f>'ごみ搬入量内訳'!F53/'ごみ処理概要'!D53/366*1000000</f>
        <v>134.22209604701445</v>
      </c>
      <c r="M53" s="47">
        <f>'資源化量内訳'!BP53</f>
        <v>0</v>
      </c>
      <c r="N53" s="47">
        <f>'ごみ処理量内訳'!E53</f>
        <v>1927</v>
      </c>
      <c r="O53" s="47">
        <f>'ごみ処理量内訳'!L53</f>
        <v>0</v>
      </c>
      <c r="P53" s="47">
        <f t="shared" si="2"/>
        <v>631</v>
      </c>
      <c r="Q53" s="47">
        <f>'ごみ処理量内訳'!G53</f>
        <v>62</v>
      </c>
      <c r="R53" s="47">
        <f>'ごみ処理量内訳'!H53</f>
        <v>569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3"/>
        <v>0</v>
      </c>
      <c r="W53" s="47">
        <f>'資源化量内訳'!M53</f>
        <v>0</v>
      </c>
      <c r="X53" s="47">
        <f>'資源化量内訳'!N53</f>
        <v>0</v>
      </c>
      <c r="Y53" s="47">
        <f>'資源化量内訳'!O53</f>
        <v>0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4"/>
        <v>2558</v>
      </c>
      <c r="AE53" s="48">
        <f t="shared" si="5"/>
        <v>100</v>
      </c>
      <c r="AF53" s="47">
        <f>'資源化量内訳'!AB53</f>
        <v>9</v>
      </c>
      <c r="AG53" s="47">
        <f>'資源化量内訳'!AJ53</f>
        <v>17</v>
      </c>
      <c r="AH53" s="47">
        <f>'資源化量内訳'!AR53</f>
        <v>569</v>
      </c>
      <c r="AI53" s="47">
        <f>'資源化量内訳'!AZ53</f>
        <v>0</v>
      </c>
      <c r="AJ53" s="47">
        <f>'資源化量内訳'!BH53</f>
        <v>0</v>
      </c>
      <c r="AK53" s="47" t="s">
        <v>143</v>
      </c>
      <c r="AL53" s="47">
        <f t="shared" si="6"/>
        <v>595</v>
      </c>
      <c r="AM53" s="48">
        <f t="shared" si="7"/>
        <v>23.260359655981237</v>
      </c>
      <c r="AN53" s="47">
        <f>'ごみ処理量内訳'!AC53</f>
        <v>0</v>
      </c>
      <c r="AO53" s="47">
        <f>'ごみ処理量内訳'!AD53</f>
        <v>227</v>
      </c>
      <c r="AP53" s="47">
        <f>'ごみ処理量内訳'!AE53</f>
        <v>14</v>
      </c>
      <c r="AQ53" s="47">
        <f t="shared" si="8"/>
        <v>241</v>
      </c>
    </row>
    <row r="54" spans="1:43" ht="13.5" customHeight="1">
      <c r="A54" s="185" t="s">
        <v>30</v>
      </c>
      <c r="B54" s="186" t="s">
        <v>187</v>
      </c>
      <c r="C54" s="46" t="s">
        <v>188</v>
      </c>
      <c r="D54" s="47">
        <v>12057</v>
      </c>
      <c r="E54" s="47">
        <v>12057</v>
      </c>
      <c r="F54" s="47">
        <f>'ごみ搬入量内訳'!H54</f>
        <v>2513</v>
      </c>
      <c r="G54" s="47">
        <f>'ごみ搬入量内訳'!AG54</f>
        <v>0</v>
      </c>
      <c r="H54" s="47">
        <f>'ごみ搬入量内訳'!AH54</f>
        <v>126</v>
      </c>
      <c r="I54" s="47">
        <f t="shared" si="1"/>
        <v>2639</v>
      </c>
      <c r="J54" s="47">
        <f t="shared" si="9"/>
        <v>598.0245926566478</v>
      </c>
      <c r="K54" s="47">
        <f>('ごみ搬入量内訳'!E54+'ごみ搬入量内訳'!AH54)/'ごみ処理概要'!D54/366*1000000</f>
        <v>541.1454063145414</v>
      </c>
      <c r="L54" s="47">
        <f>'ごみ搬入量内訳'!F54/'ごみ処理概要'!D54/366*1000000</f>
        <v>56.87918634210632</v>
      </c>
      <c r="M54" s="47">
        <f>'資源化量内訳'!BP54</f>
        <v>0</v>
      </c>
      <c r="N54" s="47">
        <f>'ごみ処理量内訳'!E54</f>
        <v>1836</v>
      </c>
      <c r="O54" s="47">
        <f>'ごみ処理量内訳'!L54</f>
        <v>0</v>
      </c>
      <c r="P54" s="47">
        <f t="shared" si="2"/>
        <v>229</v>
      </c>
      <c r="Q54" s="47">
        <f>'ごみ処理量内訳'!G54</f>
        <v>229</v>
      </c>
      <c r="R54" s="47">
        <f>'ごみ処理量内訳'!H54</f>
        <v>0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3"/>
        <v>448</v>
      </c>
      <c r="W54" s="47">
        <f>'資源化量内訳'!M54</f>
        <v>271</v>
      </c>
      <c r="X54" s="47">
        <f>'資源化量内訳'!N54</f>
        <v>102</v>
      </c>
      <c r="Y54" s="47">
        <f>'資源化量内訳'!O54</f>
        <v>61</v>
      </c>
      <c r="Z54" s="47">
        <f>'資源化量内訳'!P54</f>
        <v>13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1</v>
      </c>
      <c r="AD54" s="47">
        <f t="shared" si="4"/>
        <v>2513</v>
      </c>
      <c r="AE54" s="48">
        <f t="shared" si="5"/>
        <v>100</v>
      </c>
      <c r="AF54" s="47">
        <f>'資源化量内訳'!AB54</f>
        <v>9</v>
      </c>
      <c r="AG54" s="47">
        <f>'資源化量内訳'!AJ54</f>
        <v>66</v>
      </c>
      <c r="AH54" s="47">
        <f>'資源化量内訳'!AR54</f>
        <v>0</v>
      </c>
      <c r="AI54" s="47">
        <f>'資源化量内訳'!AZ54</f>
        <v>0</v>
      </c>
      <c r="AJ54" s="47">
        <f>'資源化量内訳'!BH54</f>
        <v>0</v>
      </c>
      <c r="AK54" s="47" t="s">
        <v>143</v>
      </c>
      <c r="AL54" s="47">
        <f t="shared" si="6"/>
        <v>75</v>
      </c>
      <c r="AM54" s="48">
        <f t="shared" si="7"/>
        <v>20.811778750497414</v>
      </c>
      <c r="AN54" s="47">
        <f>'ごみ処理量内訳'!AC54</f>
        <v>0</v>
      </c>
      <c r="AO54" s="47">
        <f>'ごみ処理量内訳'!AD54</f>
        <v>216</v>
      </c>
      <c r="AP54" s="47">
        <f>'ごみ処理量内訳'!AE54</f>
        <v>50</v>
      </c>
      <c r="AQ54" s="47">
        <f t="shared" si="8"/>
        <v>266</v>
      </c>
    </row>
    <row r="55" spans="1:43" ht="13.5" customHeight="1">
      <c r="A55" s="185" t="s">
        <v>30</v>
      </c>
      <c r="B55" s="186" t="s">
        <v>189</v>
      </c>
      <c r="C55" s="46" t="s">
        <v>141</v>
      </c>
      <c r="D55" s="47">
        <v>18935</v>
      </c>
      <c r="E55" s="47">
        <v>18935</v>
      </c>
      <c r="F55" s="47">
        <f>'ごみ搬入量内訳'!H55</f>
        <v>6823</v>
      </c>
      <c r="G55" s="47">
        <f>'ごみ搬入量内訳'!AG55</f>
        <v>0</v>
      </c>
      <c r="H55" s="47">
        <f>'ごみ搬入量内訳'!AH55</f>
        <v>142</v>
      </c>
      <c r="I55" s="47">
        <f t="shared" si="1"/>
        <v>6965</v>
      </c>
      <c r="J55" s="47">
        <f t="shared" si="9"/>
        <v>1005.0200498974777</v>
      </c>
      <c r="K55" s="47">
        <f>('ごみ搬入量内訳'!E55+'ごみ搬入量内訳'!AH55)/'ごみ処理概要'!D55/366*1000000</f>
        <v>578.7703402927184</v>
      </c>
      <c r="L55" s="47">
        <f>'ごみ搬入量内訳'!F55/'ごみ処理概要'!D55/366*1000000</f>
        <v>426.2497096047594</v>
      </c>
      <c r="M55" s="47">
        <f>'資源化量内訳'!BP55</f>
        <v>0</v>
      </c>
      <c r="N55" s="47">
        <f>'ごみ処理量内訳'!E55</f>
        <v>5250</v>
      </c>
      <c r="O55" s="47">
        <f>'ごみ処理量内訳'!L55</f>
        <v>0</v>
      </c>
      <c r="P55" s="47">
        <f t="shared" si="2"/>
        <v>1573</v>
      </c>
      <c r="Q55" s="47">
        <f>'ごみ処理量内訳'!G55</f>
        <v>321</v>
      </c>
      <c r="R55" s="47">
        <f>'ごみ処理量内訳'!H55</f>
        <v>1252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3"/>
        <v>0</v>
      </c>
      <c r="W55" s="47">
        <f>'資源化量内訳'!M55</f>
        <v>0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0</v>
      </c>
      <c r="AD55" s="47">
        <f t="shared" si="4"/>
        <v>6823</v>
      </c>
      <c r="AE55" s="48">
        <f t="shared" si="5"/>
        <v>100</v>
      </c>
      <c r="AF55" s="47">
        <f>'資源化量内訳'!AB55</f>
        <v>25</v>
      </c>
      <c r="AG55" s="47">
        <f>'資源化量内訳'!AJ55</f>
        <v>94</v>
      </c>
      <c r="AH55" s="47">
        <f>'資源化量内訳'!AR55</f>
        <v>1252</v>
      </c>
      <c r="AI55" s="47">
        <f>'資源化量内訳'!AZ55</f>
        <v>0</v>
      </c>
      <c r="AJ55" s="47">
        <f>'資源化量内訳'!BH55</f>
        <v>0</v>
      </c>
      <c r="AK55" s="47" t="s">
        <v>143</v>
      </c>
      <c r="AL55" s="47">
        <f t="shared" si="6"/>
        <v>1371</v>
      </c>
      <c r="AM55" s="48">
        <f t="shared" si="7"/>
        <v>20.093800381064046</v>
      </c>
      <c r="AN55" s="47">
        <f>'ごみ処理量内訳'!AC55</f>
        <v>0</v>
      </c>
      <c r="AO55" s="47">
        <f>'ごみ処理量内訳'!AD55</f>
        <v>619</v>
      </c>
      <c r="AP55" s="47">
        <f>'ごみ処理量内訳'!AE55</f>
        <v>70</v>
      </c>
      <c r="AQ55" s="47">
        <f t="shared" si="8"/>
        <v>689</v>
      </c>
    </row>
    <row r="56" spans="1:43" ht="13.5">
      <c r="A56" s="201" t="s">
        <v>163</v>
      </c>
      <c r="B56" s="202"/>
      <c r="C56" s="202"/>
      <c r="D56" s="47">
        <f>SUM(D7:D55)</f>
        <v>880581</v>
      </c>
      <c r="E56" s="47">
        <f>SUM(E7:E55)</f>
        <v>880581</v>
      </c>
      <c r="F56" s="47">
        <f>'ごみ搬入量内訳'!H56</f>
        <v>252139</v>
      </c>
      <c r="G56" s="47">
        <f>'ごみ搬入量内訳'!AG56</f>
        <v>29650</v>
      </c>
      <c r="H56" s="47">
        <f>'ごみ搬入量内訳'!AH56</f>
        <v>833</v>
      </c>
      <c r="I56" s="47">
        <f>SUM(F56:H56)</f>
        <v>282622</v>
      </c>
      <c r="J56" s="47">
        <f t="shared" si="9"/>
        <v>876.9111039536409</v>
      </c>
      <c r="K56" s="47">
        <f>('ごみ搬入量内訳'!E56+'ごみ搬入量内訳'!AH56)/'ごみ処理概要'!D56/366*1000000</f>
        <v>629.7878729755441</v>
      </c>
      <c r="L56" s="47">
        <f>'ごみ搬入量内訳'!F56/'ごみ処理概要'!D56/366*1000000</f>
        <v>247.12323097809687</v>
      </c>
      <c r="M56" s="47">
        <f>'資源化量内訳'!BP56</f>
        <v>10327</v>
      </c>
      <c r="N56" s="47">
        <f>'ごみ処理量内訳'!E56</f>
        <v>232091</v>
      </c>
      <c r="O56" s="47">
        <f>'ごみ処理量内訳'!L56</f>
        <v>1675</v>
      </c>
      <c r="P56" s="47">
        <f>SUM(Q56:U56)</f>
        <v>32807</v>
      </c>
      <c r="Q56" s="47">
        <f>'ごみ処理量内訳'!G56</f>
        <v>12209</v>
      </c>
      <c r="R56" s="47">
        <f>'ごみ処理量内訳'!H56</f>
        <v>20295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303</v>
      </c>
      <c r="V56" s="47">
        <f>SUM(W56:AC56)</f>
        <v>15216</v>
      </c>
      <c r="W56" s="47">
        <f>'資源化量内訳'!M56</f>
        <v>11670</v>
      </c>
      <c r="X56" s="47">
        <f>'資源化量内訳'!N56</f>
        <v>1583</v>
      </c>
      <c r="Y56" s="47">
        <f>'資源化量内訳'!O56</f>
        <v>756</v>
      </c>
      <c r="Z56" s="47">
        <f>'資源化量内訳'!P56</f>
        <v>258</v>
      </c>
      <c r="AA56" s="47">
        <f>'資源化量内訳'!Q56</f>
        <v>154</v>
      </c>
      <c r="AB56" s="47">
        <f>'資源化量内訳'!R56</f>
        <v>619</v>
      </c>
      <c r="AC56" s="47">
        <f>'資源化量内訳'!S56</f>
        <v>176</v>
      </c>
      <c r="AD56" s="47">
        <f>N56+O56+P56+V56</f>
        <v>281789</v>
      </c>
      <c r="AE56" s="48">
        <f t="shared" si="5"/>
        <v>99.40558361043192</v>
      </c>
      <c r="AF56" s="47">
        <f>'資源化量内訳'!AB56</f>
        <v>1096</v>
      </c>
      <c r="AG56" s="47">
        <f>'資源化量内訳'!AJ56</f>
        <v>1960</v>
      </c>
      <c r="AH56" s="47">
        <f>'資源化量内訳'!AR56</f>
        <v>16507</v>
      </c>
      <c r="AI56" s="47">
        <f>'資源化量内訳'!AZ56</f>
        <v>0</v>
      </c>
      <c r="AJ56" s="47">
        <f>'資源化量内訳'!BH56</f>
        <v>0</v>
      </c>
      <c r="AK56" s="47" t="s">
        <v>143</v>
      </c>
      <c r="AL56" s="47">
        <f>SUM(AF56:AJ56)</f>
        <v>19563</v>
      </c>
      <c r="AM56" s="48">
        <f>(V56+AL56+M56)/(M56+AD56)*100</f>
        <v>15.441126127976556</v>
      </c>
      <c r="AN56" s="47">
        <f>'ごみ処理量内訳'!AC56</f>
        <v>1675</v>
      </c>
      <c r="AO56" s="47">
        <f>'ごみ処理量内訳'!AD56</f>
        <v>23272</v>
      </c>
      <c r="AP56" s="47">
        <f>'ごみ処理量内訳'!AE56</f>
        <v>5658</v>
      </c>
      <c r="AQ56" s="47">
        <f>SUM(AN56:AP56)</f>
        <v>30605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169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271</v>
      </c>
      <c r="B2" s="222" t="s">
        <v>314</v>
      </c>
      <c r="C2" s="203" t="s">
        <v>317</v>
      </c>
      <c r="D2" s="208" t="s">
        <v>312</v>
      </c>
      <c r="E2" s="209"/>
      <c r="F2" s="192"/>
      <c r="G2" s="26" t="s">
        <v>313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272</v>
      </c>
    </row>
    <row r="3" spans="1:34" s="27" customFormat="1" ht="22.5" customHeight="1">
      <c r="A3" s="223"/>
      <c r="B3" s="223"/>
      <c r="C3" s="196"/>
      <c r="D3" s="35"/>
      <c r="E3" s="44"/>
      <c r="F3" s="45" t="s">
        <v>273</v>
      </c>
      <c r="G3" s="10" t="s">
        <v>286</v>
      </c>
      <c r="H3" s="14" t="s">
        <v>324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325</v>
      </c>
      <c r="AH3" s="196"/>
    </row>
    <row r="4" spans="1:34" s="27" customFormat="1" ht="22.5" customHeight="1">
      <c r="A4" s="223"/>
      <c r="B4" s="223"/>
      <c r="C4" s="196"/>
      <c r="D4" s="10" t="s">
        <v>286</v>
      </c>
      <c r="E4" s="203" t="s">
        <v>326</v>
      </c>
      <c r="F4" s="203" t="s">
        <v>327</v>
      </c>
      <c r="G4" s="13"/>
      <c r="H4" s="10" t="s">
        <v>286</v>
      </c>
      <c r="I4" s="205" t="s">
        <v>0</v>
      </c>
      <c r="J4" s="188"/>
      <c r="K4" s="188"/>
      <c r="L4" s="189"/>
      <c r="M4" s="205" t="s">
        <v>274</v>
      </c>
      <c r="N4" s="188"/>
      <c r="O4" s="188"/>
      <c r="P4" s="189"/>
      <c r="Q4" s="205" t="s">
        <v>275</v>
      </c>
      <c r="R4" s="188"/>
      <c r="S4" s="188"/>
      <c r="T4" s="189"/>
      <c r="U4" s="205" t="s">
        <v>276</v>
      </c>
      <c r="V4" s="188"/>
      <c r="W4" s="188"/>
      <c r="X4" s="189"/>
      <c r="Y4" s="205" t="s">
        <v>277</v>
      </c>
      <c r="Z4" s="188"/>
      <c r="AA4" s="188"/>
      <c r="AB4" s="189"/>
      <c r="AC4" s="205" t="s">
        <v>278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286</v>
      </c>
      <c r="J5" s="6" t="s">
        <v>1</v>
      </c>
      <c r="K5" s="6" t="s">
        <v>2</v>
      </c>
      <c r="L5" s="6" t="s">
        <v>3</v>
      </c>
      <c r="M5" s="10" t="s">
        <v>286</v>
      </c>
      <c r="N5" s="6" t="s">
        <v>1</v>
      </c>
      <c r="O5" s="6" t="s">
        <v>2</v>
      </c>
      <c r="P5" s="6" t="s">
        <v>3</v>
      </c>
      <c r="Q5" s="10" t="s">
        <v>286</v>
      </c>
      <c r="R5" s="6" t="s">
        <v>1</v>
      </c>
      <c r="S5" s="6" t="s">
        <v>2</v>
      </c>
      <c r="T5" s="6" t="s">
        <v>3</v>
      </c>
      <c r="U5" s="10" t="s">
        <v>286</v>
      </c>
      <c r="V5" s="6" t="s">
        <v>1</v>
      </c>
      <c r="W5" s="6" t="s">
        <v>2</v>
      </c>
      <c r="X5" s="6" t="s">
        <v>3</v>
      </c>
      <c r="Y5" s="10" t="s">
        <v>286</v>
      </c>
      <c r="Z5" s="6" t="s">
        <v>1</v>
      </c>
      <c r="AA5" s="6" t="s">
        <v>2</v>
      </c>
      <c r="AB5" s="6" t="s">
        <v>3</v>
      </c>
      <c r="AC5" s="10" t="s">
        <v>286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323</v>
      </c>
      <c r="E6" s="22" t="s">
        <v>279</v>
      </c>
      <c r="F6" s="22" t="s">
        <v>279</v>
      </c>
      <c r="G6" s="22" t="s">
        <v>279</v>
      </c>
      <c r="H6" s="21" t="s">
        <v>279</v>
      </c>
      <c r="I6" s="21" t="s">
        <v>279</v>
      </c>
      <c r="J6" s="23" t="s">
        <v>279</v>
      </c>
      <c r="K6" s="23" t="s">
        <v>279</v>
      </c>
      <c r="L6" s="23" t="s">
        <v>279</v>
      </c>
      <c r="M6" s="21" t="s">
        <v>279</v>
      </c>
      <c r="N6" s="23" t="s">
        <v>279</v>
      </c>
      <c r="O6" s="23" t="s">
        <v>279</v>
      </c>
      <c r="P6" s="23" t="s">
        <v>279</v>
      </c>
      <c r="Q6" s="21" t="s">
        <v>279</v>
      </c>
      <c r="R6" s="23" t="s">
        <v>279</v>
      </c>
      <c r="S6" s="23" t="s">
        <v>279</v>
      </c>
      <c r="T6" s="23" t="s">
        <v>279</v>
      </c>
      <c r="U6" s="21" t="s">
        <v>279</v>
      </c>
      <c r="V6" s="23" t="s">
        <v>279</v>
      </c>
      <c r="W6" s="23" t="s">
        <v>279</v>
      </c>
      <c r="X6" s="23" t="s">
        <v>279</v>
      </c>
      <c r="Y6" s="21" t="s">
        <v>279</v>
      </c>
      <c r="Z6" s="23" t="s">
        <v>279</v>
      </c>
      <c r="AA6" s="23" t="s">
        <v>279</v>
      </c>
      <c r="AB6" s="23" t="s">
        <v>279</v>
      </c>
      <c r="AC6" s="21" t="s">
        <v>279</v>
      </c>
      <c r="AD6" s="23" t="s">
        <v>279</v>
      </c>
      <c r="AE6" s="23" t="s">
        <v>279</v>
      </c>
      <c r="AF6" s="23" t="s">
        <v>279</v>
      </c>
      <c r="AG6" s="22" t="s">
        <v>279</v>
      </c>
      <c r="AH6" s="22" t="s">
        <v>279</v>
      </c>
    </row>
    <row r="7" spans="1:34" ht="13.5">
      <c r="A7" s="185" t="s">
        <v>30</v>
      </c>
      <c r="B7" s="186" t="s">
        <v>31</v>
      </c>
      <c r="C7" s="46" t="s">
        <v>32</v>
      </c>
      <c r="D7" s="47">
        <f aca="true" t="shared" si="0" ref="D7:D38">E7+F7</f>
        <v>78249</v>
      </c>
      <c r="E7" s="47">
        <v>43908</v>
      </c>
      <c r="F7" s="47">
        <v>34341</v>
      </c>
      <c r="G7" s="47">
        <f>H7+AG7</f>
        <v>78249</v>
      </c>
      <c r="H7" s="47">
        <f>I7+M7+Q7+U7+Y7+AC7</f>
        <v>67612</v>
      </c>
      <c r="I7" s="47">
        <f>SUM(J7:L7)</f>
        <v>0</v>
      </c>
      <c r="J7" s="47">
        <v>0</v>
      </c>
      <c r="K7" s="47">
        <v>0</v>
      </c>
      <c r="L7" s="47">
        <v>0</v>
      </c>
      <c r="M7" s="47">
        <f>SUM(N7:P7)</f>
        <v>58708</v>
      </c>
      <c r="N7" s="47">
        <v>34516</v>
      </c>
      <c r="O7" s="47">
        <v>0</v>
      </c>
      <c r="P7" s="47">
        <v>24192</v>
      </c>
      <c r="Q7" s="47">
        <f>SUM(R7:T7)</f>
        <v>1259</v>
      </c>
      <c r="R7" s="47">
        <v>0</v>
      </c>
      <c r="S7" s="47">
        <v>1137</v>
      </c>
      <c r="T7" s="47">
        <v>122</v>
      </c>
      <c r="U7" s="47">
        <f>SUM(V7:X7)</f>
        <v>6732</v>
      </c>
      <c r="V7" s="47">
        <v>4171</v>
      </c>
      <c r="W7" s="47">
        <v>2561</v>
      </c>
      <c r="X7" s="47">
        <v>0</v>
      </c>
      <c r="Y7" s="47">
        <f>SUM(Z7:AB7)</f>
        <v>14</v>
      </c>
      <c r="Z7" s="47">
        <v>0</v>
      </c>
      <c r="AA7" s="47">
        <v>14</v>
      </c>
      <c r="AB7" s="47">
        <v>0</v>
      </c>
      <c r="AC7" s="47">
        <f>SUM(AD7:AF7)</f>
        <v>899</v>
      </c>
      <c r="AD7" s="47">
        <v>0</v>
      </c>
      <c r="AE7" s="47">
        <v>330</v>
      </c>
      <c r="AF7" s="47">
        <v>569</v>
      </c>
      <c r="AG7" s="47">
        <v>10637</v>
      </c>
      <c r="AH7" s="47">
        <v>0</v>
      </c>
    </row>
    <row r="8" spans="1:34" ht="13.5">
      <c r="A8" s="185" t="s">
        <v>30</v>
      </c>
      <c r="B8" s="186" t="s">
        <v>33</v>
      </c>
      <c r="C8" s="46" t="s">
        <v>34</v>
      </c>
      <c r="D8" s="47">
        <f t="shared" si="0"/>
        <v>29406</v>
      </c>
      <c r="E8" s="47">
        <v>20687</v>
      </c>
      <c r="F8" s="47">
        <v>8719</v>
      </c>
      <c r="G8" s="47">
        <f>H8+AG8</f>
        <v>29406</v>
      </c>
      <c r="H8" s="47">
        <f>I8+M8+Q8+U8+Y8+AC8</f>
        <v>26473</v>
      </c>
      <c r="I8" s="47">
        <f>SUM(J8:L8)</f>
        <v>0</v>
      </c>
      <c r="J8" s="47">
        <v>0</v>
      </c>
      <c r="K8" s="47">
        <v>0</v>
      </c>
      <c r="L8" s="47">
        <v>0</v>
      </c>
      <c r="M8" s="47">
        <f>SUM(N8:P8)</f>
        <v>22038</v>
      </c>
      <c r="N8" s="47">
        <v>12716</v>
      </c>
      <c r="O8" s="47">
        <v>3762</v>
      </c>
      <c r="P8" s="47">
        <v>5560</v>
      </c>
      <c r="Q8" s="47">
        <f>SUM(R8:T8)</f>
        <v>1908</v>
      </c>
      <c r="R8" s="47">
        <v>228</v>
      </c>
      <c r="S8" s="47">
        <v>1454</v>
      </c>
      <c r="T8" s="47">
        <v>226</v>
      </c>
      <c r="U8" s="47">
        <f>SUM(V8:X8)</f>
        <v>2145</v>
      </c>
      <c r="V8" s="47">
        <v>0</v>
      </c>
      <c r="W8" s="47">
        <v>2145</v>
      </c>
      <c r="X8" s="47">
        <v>0</v>
      </c>
      <c r="Y8" s="47">
        <f>SUM(Z8:AB8)</f>
        <v>14</v>
      </c>
      <c r="Z8" s="47">
        <v>14</v>
      </c>
      <c r="AA8" s="47">
        <v>0</v>
      </c>
      <c r="AB8" s="47">
        <v>0</v>
      </c>
      <c r="AC8" s="47">
        <f>SUM(AD8:AF8)</f>
        <v>368</v>
      </c>
      <c r="AD8" s="47">
        <v>368</v>
      </c>
      <c r="AE8" s="47">
        <v>0</v>
      </c>
      <c r="AF8" s="47">
        <v>0</v>
      </c>
      <c r="AG8" s="47">
        <v>2933</v>
      </c>
      <c r="AH8" s="47">
        <v>0</v>
      </c>
    </row>
    <row r="9" spans="1:34" ht="13.5">
      <c r="A9" s="185" t="s">
        <v>30</v>
      </c>
      <c r="B9" s="186" t="s">
        <v>35</v>
      </c>
      <c r="C9" s="46" t="s">
        <v>36</v>
      </c>
      <c r="D9" s="47">
        <f t="shared" si="0"/>
        <v>22958</v>
      </c>
      <c r="E9" s="47">
        <v>15178</v>
      </c>
      <c r="F9" s="47">
        <v>7780</v>
      </c>
      <c r="G9" s="47">
        <f>H9+AG9</f>
        <v>22958</v>
      </c>
      <c r="H9" s="47">
        <f>I9+M9+Q9+U9+Y9+AC9</f>
        <v>20897</v>
      </c>
      <c r="I9" s="47">
        <f>SUM(J9:L9)</f>
        <v>0</v>
      </c>
      <c r="J9" s="47">
        <v>0</v>
      </c>
      <c r="K9" s="47">
        <v>0</v>
      </c>
      <c r="L9" s="47">
        <v>0</v>
      </c>
      <c r="M9" s="47">
        <f>SUM(N9:P9)</f>
        <v>19118</v>
      </c>
      <c r="N9" s="47">
        <v>0</v>
      </c>
      <c r="O9" s="47">
        <v>13143</v>
      </c>
      <c r="P9" s="47">
        <v>5975</v>
      </c>
      <c r="Q9" s="47">
        <f>SUM(R9:T9)</f>
        <v>451</v>
      </c>
      <c r="R9" s="47">
        <v>0</v>
      </c>
      <c r="S9" s="47">
        <v>270</v>
      </c>
      <c r="T9" s="47">
        <v>181</v>
      </c>
      <c r="U9" s="47">
        <f>SUM(V9:X9)</f>
        <v>1152</v>
      </c>
      <c r="V9" s="47">
        <v>0</v>
      </c>
      <c r="W9" s="47">
        <v>1152</v>
      </c>
      <c r="X9" s="47">
        <v>0</v>
      </c>
      <c r="Y9" s="47">
        <f>SUM(Z9:AB9)</f>
        <v>35</v>
      </c>
      <c r="Z9" s="47">
        <v>0</v>
      </c>
      <c r="AA9" s="47">
        <v>35</v>
      </c>
      <c r="AB9" s="47">
        <v>0</v>
      </c>
      <c r="AC9" s="47">
        <f>SUM(AD9:AF9)</f>
        <v>141</v>
      </c>
      <c r="AD9" s="47">
        <v>0</v>
      </c>
      <c r="AE9" s="47">
        <v>141</v>
      </c>
      <c r="AF9" s="47">
        <v>0</v>
      </c>
      <c r="AG9" s="47">
        <v>2061</v>
      </c>
      <c r="AH9" s="47">
        <v>376</v>
      </c>
    </row>
    <row r="10" spans="1:34" ht="13.5">
      <c r="A10" s="185" t="s">
        <v>30</v>
      </c>
      <c r="B10" s="186" t="s">
        <v>37</v>
      </c>
      <c r="C10" s="46" t="s">
        <v>38</v>
      </c>
      <c r="D10" s="47">
        <f t="shared" si="0"/>
        <v>6221</v>
      </c>
      <c r="E10" s="47">
        <v>5506</v>
      </c>
      <c r="F10" s="47">
        <v>715</v>
      </c>
      <c r="G10" s="47">
        <f aca="true" t="shared" si="1" ref="G10:G55">H10+AG10</f>
        <v>6221</v>
      </c>
      <c r="H10" s="47">
        <f aca="true" t="shared" si="2" ref="H10:H55">I10+M10+Q10+U10+Y10+AC10</f>
        <v>4930</v>
      </c>
      <c r="I10" s="47">
        <f aca="true" t="shared" si="3" ref="I10:I55">SUM(J10:L10)</f>
        <v>0</v>
      </c>
      <c r="J10" s="47">
        <v>0</v>
      </c>
      <c r="K10" s="47">
        <v>0</v>
      </c>
      <c r="L10" s="47">
        <v>0</v>
      </c>
      <c r="M10" s="47">
        <f aca="true" t="shared" si="4" ref="M10:M55">SUM(N10:P10)</f>
        <v>4292</v>
      </c>
      <c r="N10" s="47">
        <v>3699</v>
      </c>
      <c r="O10" s="47">
        <v>0</v>
      </c>
      <c r="P10" s="47">
        <v>593</v>
      </c>
      <c r="Q10" s="47">
        <f aca="true" t="shared" si="5" ref="Q10:Q55">SUM(R10:T10)</f>
        <v>383</v>
      </c>
      <c r="R10" s="47">
        <v>383</v>
      </c>
      <c r="S10" s="47">
        <v>0</v>
      </c>
      <c r="T10" s="47">
        <v>0</v>
      </c>
      <c r="U10" s="47">
        <f aca="true" t="shared" si="6" ref="U10:U55">SUM(V10:X10)</f>
        <v>255</v>
      </c>
      <c r="V10" s="47">
        <v>133</v>
      </c>
      <c r="W10" s="47">
        <v>0</v>
      </c>
      <c r="X10" s="47">
        <v>122</v>
      </c>
      <c r="Y10" s="47">
        <f aca="true" t="shared" si="7" ref="Y10:Y55">SUM(Z10:AB10)</f>
        <v>0</v>
      </c>
      <c r="Z10" s="47">
        <v>0</v>
      </c>
      <c r="AA10" s="47">
        <v>0</v>
      </c>
      <c r="AB10" s="47">
        <v>0</v>
      </c>
      <c r="AC10" s="47">
        <f aca="true" t="shared" si="8" ref="AC10:AC55">SUM(AD10:AF10)</f>
        <v>0</v>
      </c>
      <c r="AD10" s="47">
        <v>0</v>
      </c>
      <c r="AE10" s="47">
        <v>0</v>
      </c>
      <c r="AF10" s="47">
        <v>0</v>
      </c>
      <c r="AG10" s="47">
        <v>1291</v>
      </c>
      <c r="AH10" s="47">
        <v>0</v>
      </c>
    </row>
    <row r="11" spans="1:34" ht="13.5">
      <c r="A11" s="185" t="s">
        <v>30</v>
      </c>
      <c r="B11" s="186" t="s">
        <v>39</v>
      </c>
      <c r="C11" s="46" t="s">
        <v>40</v>
      </c>
      <c r="D11" s="47">
        <f t="shared" si="0"/>
        <v>16106</v>
      </c>
      <c r="E11" s="47">
        <v>12895</v>
      </c>
      <c r="F11" s="47">
        <v>3211</v>
      </c>
      <c r="G11" s="47">
        <f t="shared" si="1"/>
        <v>16106</v>
      </c>
      <c r="H11" s="47">
        <f t="shared" si="2"/>
        <v>13100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11894</v>
      </c>
      <c r="N11" s="47">
        <v>0</v>
      </c>
      <c r="O11" s="47">
        <v>9905</v>
      </c>
      <c r="P11" s="47">
        <v>1989</v>
      </c>
      <c r="Q11" s="47">
        <f t="shared" si="5"/>
        <v>1112</v>
      </c>
      <c r="R11" s="47">
        <v>0</v>
      </c>
      <c r="S11" s="47">
        <v>1112</v>
      </c>
      <c r="T11" s="47">
        <v>0</v>
      </c>
      <c r="U11" s="47">
        <f t="shared" si="6"/>
        <v>56</v>
      </c>
      <c r="V11" s="47">
        <v>0</v>
      </c>
      <c r="W11" s="47">
        <v>56</v>
      </c>
      <c r="X11" s="47">
        <v>0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38</v>
      </c>
      <c r="AD11" s="47">
        <v>0</v>
      </c>
      <c r="AE11" s="47">
        <v>15</v>
      </c>
      <c r="AF11" s="47">
        <v>23</v>
      </c>
      <c r="AG11" s="47">
        <v>3006</v>
      </c>
      <c r="AH11" s="47">
        <v>0</v>
      </c>
    </row>
    <row r="12" spans="1:34" ht="13.5">
      <c r="A12" s="185" t="s">
        <v>30</v>
      </c>
      <c r="B12" s="186" t="s">
        <v>41</v>
      </c>
      <c r="C12" s="46" t="s">
        <v>42</v>
      </c>
      <c r="D12" s="47">
        <f t="shared" si="0"/>
        <v>10177</v>
      </c>
      <c r="E12" s="47">
        <v>8223</v>
      </c>
      <c r="F12" s="47">
        <v>1954</v>
      </c>
      <c r="G12" s="47">
        <f t="shared" si="1"/>
        <v>10177</v>
      </c>
      <c r="H12" s="47">
        <f t="shared" si="2"/>
        <v>10177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7374</v>
      </c>
      <c r="N12" s="47">
        <v>0</v>
      </c>
      <c r="O12" s="47">
        <v>7374</v>
      </c>
      <c r="P12" s="47">
        <v>0</v>
      </c>
      <c r="Q12" s="47">
        <f t="shared" si="5"/>
        <v>412</v>
      </c>
      <c r="R12" s="47">
        <v>0</v>
      </c>
      <c r="S12" s="47">
        <v>412</v>
      </c>
      <c r="T12" s="47">
        <v>0</v>
      </c>
      <c r="U12" s="47">
        <f t="shared" si="6"/>
        <v>1784</v>
      </c>
      <c r="V12" s="47">
        <v>0</v>
      </c>
      <c r="W12" s="47">
        <v>503</v>
      </c>
      <c r="X12" s="47">
        <v>1281</v>
      </c>
      <c r="Y12" s="47">
        <f t="shared" si="7"/>
        <v>11</v>
      </c>
      <c r="Z12" s="47">
        <v>7</v>
      </c>
      <c r="AA12" s="47">
        <v>4</v>
      </c>
      <c r="AB12" s="47">
        <v>0</v>
      </c>
      <c r="AC12" s="47">
        <f t="shared" si="8"/>
        <v>596</v>
      </c>
      <c r="AD12" s="47">
        <v>0</v>
      </c>
      <c r="AE12" s="47">
        <v>0</v>
      </c>
      <c r="AF12" s="47">
        <v>596</v>
      </c>
      <c r="AG12" s="47">
        <v>0</v>
      </c>
      <c r="AH12" s="47">
        <v>0</v>
      </c>
    </row>
    <row r="13" spans="1:34" ht="13.5">
      <c r="A13" s="185" t="s">
        <v>30</v>
      </c>
      <c r="B13" s="186" t="s">
        <v>43</v>
      </c>
      <c r="C13" s="46" t="s">
        <v>44</v>
      </c>
      <c r="D13" s="47">
        <f t="shared" si="0"/>
        <v>8314</v>
      </c>
      <c r="E13" s="47">
        <v>6116</v>
      </c>
      <c r="F13" s="47">
        <v>2198</v>
      </c>
      <c r="G13" s="47">
        <f t="shared" si="1"/>
        <v>8314</v>
      </c>
      <c r="H13" s="47">
        <f t="shared" si="2"/>
        <v>8314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7094</v>
      </c>
      <c r="N13" s="47">
        <v>34</v>
      </c>
      <c r="O13" s="47">
        <v>5146</v>
      </c>
      <c r="P13" s="47">
        <v>1914</v>
      </c>
      <c r="Q13" s="47">
        <f t="shared" si="5"/>
        <v>387</v>
      </c>
      <c r="R13" s="47">
        <v>4</v>
      </c>
      <c r="S13" s="47">
        <v>257</v>
      </c>
      <c r="T13" s="47">
        <v>126</v>
      </c>
      <c r="U13" s="47">
        <f t="shared" si="6"/>
        <v>631</v>
      </c>
      <c r="V13" s="47">
        <v>17</v>
      </c>
      <c r="W13" s="47">
        <v>614</v>
      </c>
      <c r="X13" s="47">
        <v>0</v>
      </c>
      <c r="Y13" s="47">
        <f t="shared" si="7"/>
        <v>0</v>
      </c>
      <c r="Z13" s="47">
        <v>0</v>
      </c>
      <c r="AA13" s="47">
        <v>0</v>
      </c>
      <c r="AB13" s="47">
        <v>0</v>
      </c>
      <c r="AC13" s="47">
        <f t="shared" si="8"/>
        <v>202</v>
      </c>
      <c r="AD13" s="47">
        <v>3</v>
      </c>
      <c r="AE13" s="47">
        <v>41</v>
      </c>
      <c r="AF13" s="47">
        <v>158</v>
      </c>
      <c r="AG13" s="47">
        <v>0</v>
      </c>
      <c r="AH13" s="47">
        <v>0</v>
      </c>
    </row>
    <row r="14" spans="1:34" ht="13.5">
      <c r="A14" s="185" t="s">
        <v>30</v>
      </c>
      <c r="B14" s="186" t="s">
        <v>45</v>
      </c>
      <c r="C14" s="46" t="s">
        <v>46</v>
      </c>
      <c r="D14" s="47">
        <f t="shared" si="0"/>
        <v>2917</v>
      </c>
      <c r="E14" s="47">
        <v>2828</v>
      </c>
      <c r="F14" s="47">
        <v>89</v>
      </c>
      <c r="G14" s="47">
        <f t="shared" si="1"/>
        <v>2917</v>
      </c>
      <c r="H14" s="47">
        <f t="shared" si="2"/>
        <v>2780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2393</v>
      </c>
      <c r="N14" s="47">
        <v>0</v>
      </c>
      <c r="O14" s="47">
        <v>2393</v>
      </c>
      <c r="P14" s="47">
        <v>0</v>
      </c>
      <c r="Q14" s="47">
        <f t="shared" si="5"/>
        <v>101</v>
      </c>
      <c r="R14" s="47">
        <v>0</v>
      </c>
      <c r="S14" s="47">
        <v>101</v>
      </c>
      <c r="T14" s="47">
        <v>0</v>
      </c>
      <c r="U14" s="47">
        <f t="shared" si="6"/>
        <v>268</v>
      </c>
      <c r="V14" s="47">
        <v>0</v>
      </c>
      <c r="W14" s="47">
        <v>268</v>
      </c>
      <c r="X14" s="47">
        <v>0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18</v>
      </c>
      <c r="AD14" s="47">
        <v>0</v>
      </c>
      <c r="AE14" s="47">
        <v>18</v>
      </c>
      <c r="AF14" s="47">
        <v>0</v>
      </c>
      <c r="AG14" s="47">
        <v>137</v>
      </c>
      <c r="AH14" s="47">
        <v>0</v>
      </c>
    </row>
    <row r="15" spans="1:34" ht="13.5">
      <c r="A15" s="185" t="s">
        <v>30</v>
      </c>
      <c r="B15" s="186" t="s">
        <v>47</v>
      </c>
      <c r="C15" s="46" t="s">
        <v>48</v>
      </c>
      <c r="D15" s="47">
        <f t="shared" si="0"/>
        <v>6165</v>
      </c>
      <c r="E15" s="47">
        <v>4721</v>
      </c>
      <c r="F15" s="47">
        <v>1444</v>
      </c>
      <c r="G15" s="47">
        <f t="shared" si="1"/>
        <v>6165</v>
      </c>
      <c r="H15" s="47">
        <f t="shared" si="2"/>
        <v>4721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3613</v>
      </c>
      <c r="N15" s="47">
        <v>0</v>
      </c>
      <c r="O15" s="47">
        <v>0</v>
      </c>
      <c r="P15" s="47">
        <v>3613</v>
      </c>
      <c r="Q15" s="47">
        <f t="shared" si="5"/>
        <v>272</v>
      </c>
      <c r="R15" s="47">
        <v>0</v>
      </c>
      <c r="S15" s="47">
        <v>0</v>
      </c>
      <c r="T15" s="47">
        <v>272</v>
      </c>
      <c r="U15" s="47">
        <f t="shared" si="6"/>
        <v>734</v>
      </c>
      <c r="V15" s="47">
        <v>0</v>
      </c>
      <c r="W15" s="47">
        <v>0</v>
      </c>
      <c r="X15" s="47">
        <v>734</v>
      </c>
      <c r="Y15" s="47">
        <f t="shared" si="7"/>
        <v>0</v>
      </c>
      <c r="Z15" s="47">
        <v>0</v>
      </c>
      <c r="AA15" s="47">
        <v>0</v>
      </c>
      <c r="AB15" s="47">
        <v>0</v>
      </c>
      <c r="AC15" s="47">
        <f t="shared" si="8"/>
        <v>102</v>
      </c>
      <c r="AD15" s="47">
        <v>0</v>
      </c>
      <c r="AE15" s="47">
        <v>0</v>
      </c>
      <c r="AF15" s="47">
        <v>102</v>
      </c>
      <c r="AG15" s="47">
        <v>1444</v>
      </c>
      <c r="AH15" s="47">
        <v>0</v>
      </c>
    </row>
    <row r="16" spans="1:34" ht="13.5">
      <c r="A16" s="185" t="s">
        <v>30</v>
      </c>
      <c r="B16" s="186" t="s">
        <v>49</v>
      </c>
      <c r="C16" s="46" t="s">
        <v>50</v>
      </c>
      <c r="D16" s="47">
        <f t="shared" si="0"/>
        <v>2125</v>
      </c>
      <c r="E16" s="47">
        <v>1712</v>
      </c>
      <c r="F16" s="47">
        <v>413</v>
      </c>
      <c r="G16" s="47">
        <f t="shared" si="1"/>
        <v>2125</v>
      </c>
      <c r="H16" s="47">
        <f t="shared" si="2"/>
        <v>1712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1302</v>
      </c>
      <c r="N16" s="47">
        <v>0</v>
      </c>
      <c r="O16" s="47">
        <v>1302</v>
      </c>
      <c r="P16" s="47">
        <v>0</v>
      </c>
      <c r="Q16" s="47">
        <f t="shared" si="5"/>
        <v>119</v>
      </c>
      <c r="R16" s="47">
        <v>0</v>
      </c>
      <c r="S16" s="47">
        <v>119</v>
      </c>
      <c r="T16" s="47">
        <v>0</v>
      </c>
      <c r="U16" s="47">
        <f t="shared" si="6"/>
        <v>254</v>
      </c>
      <c r="V16" s="47">
        <v>0</v>
      </c>
      <c r="W16" s="47">
        <v>254</v>
      </c>
      <c r="X16" s="47">
        <v>0</v>
      </c>
      <c r="Y16" s="47">
        <f t="shared" si="7"/>
        <v>0</v>
      </c>
      <c r="Z16" s="47">
        <v>0</v>
      </c>
      <c r="AA16" s="47">
        <v>0</v>
      </c>
      <c r="AB16" s="47">
        <v>0</v>
      </c>
      <c r="AC16" s="47">
        <f t="shared" si="8"/>
        <v>37</v>
      </c>
      <c r="AD16" s="47">
        <v>0</v>
      </c>
      <c r="AE16" s="47">
        <v>37</v>
      </c>
      <c r="AF16" s="47">
        <v>0</v>
      </c>
      <c r="AG16" s="47">
        <v>413</v>
      </c>
      <c r="AH16" s="47">
        <v>0</v>
      </c>
    </row>
    <row r="17" spans="1:34" ht="13.5">
      <c r="A17" s="185" t="s">
        <v>30</v>
      </c>
      <c r="B17" s="186" t="s">
        <v>51</v>
      </c>
      <c r="C17" s="46" t="s">
        <v>52</v>
      </c>
      <c r="D17" s="47">
        <f t="shared" si="0"/>
        <v>2242</v>
      </c>
      <c r="E17" s="47">
        <v>1522</v>
      </c>
      <c r="F17" s="47">
        <v>720</v>
      </c>
      <c r="G17" s="47">
        <f t="shared" si="1"/>
        <v>2242</v>
      </c>
      <c r="H17" s="47">
        <f t="shared" si="2"/>
        <v>1808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1458</v>
      </c>
      <c r="N17" s="47">
        <v>1180</v>
      </c>
      <c r="O17" s="47">
        <v>0</v>
      </c>
      <c r="P17" s="47">
        <v>278</v>
      </c>
      <c r="Q17" s="47">
        <f t="shared" si="5"/>
        <v>152</v>
      </c>
      <c r="R17" s="47">
        <v>144</v>
      </c>
      <c r="S17" s="47">
        <v>0</v>
      </c>
      <c r="T17" s="47">
        <v>8</v>
      </c>
      <c r="U17" s="47">
        <f t="shared" si="6"/>
        <v>198</v>
      </c>
      <c r="V17" s="47">
        <v>0</v>
      </c>
      <c r="W17" s="47">
        <v>198</v>
      </c>
      <c r="X17" s="47">
        <v>0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0</v>
      </c>
      <c r="AD17" s="47">
        <v>0</v>
      </c>
      <c r="AE17" s="47">
        <v>0</v>
      </c>
      <c r="AF17" s="47">
        <v>0</v>
      </c>
      <c r="AG17" s="47">
        <v>434</v>
      </c>
      <c r="AH17" s="47">
        <v>0</v>
      </c>
    </row>
    <row r="18" spans="1:34" ht="13.5">
      <c r="A18" s="185" t="s">
        <v>30</v>
      </c>
      <c r="B18" s="186" t="s">
        <v>53</v>
      </c>
      <c r="C18" s="46" t="s">
        <v>302</v>
      </c>
      <c r="D18" s="47">
        <f t="shared" si="0"/>
        <v>6954</v>
      </c>
      <c r="E18" s="47">
        <v>4798</v>
      </c>
      <c r="F18" s="47">
        <v>2156</v>
      </c>
      <c r="G18" s="47">
        <f t="shared" si="1"/>
        <v>6954</v>
      </c>
      <c r="H18" s="47">
        <f t="shared" si="2"/>
        <v>6506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5727</v>
      </c>
      <c r="N18" s="47">
        <v>0</v>
      </c>
      <c r="O18" s="47">
        <v>3710</v>
      </c>
      <c r="P18" s="47">
        <v>2017</v>
      </c>
      <c r="Q18" s="47">
        <f t="shared" si="5"/>
        <v>376</v>
      </c>
      <c r="R18" s="47">
        <v>0</v>
      </c>
      <c r="S18" s="47">
        <v>376</v>
      </c>
      <c r="T18" s="47">
        <v>0</v>
      </c>
      <c r="U18" s="47">
        <f t="shared" si="6"/>
        <v>383</v>
      </c>
      <c r="V18" s="47">
        <v>0</v>
      </c>
      <c r="W18" s="47">
        <v>338</v>
      </c>
      <c r="X18" s="47">
        <v>45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20</v>
      </c>
      <c r="AD18" s="47">
        <v>0</v>
      </c>
      <c r="AE18" s="47">
        <v>20</v>
      </c>
      <c r="AF18" s="47">
        <v>0</v>
      </c>
      <c r="AG18" s="47">
        <v>448</v>
      </c>
      <c r="AH18" s="47">
        <v>154</v>
      </c>
    </row>
    <row r="19" spans="1:34" ht="13.5">
      <c r="A19" s="185" t="s">
        <v>30</v>
      </c>
      <c r="B19" s="186" t="s">
        <v>54</v>
      </c>
      <c r="C19" s="46" t="s">
        <v>55</v>
      </c>
      <c r="D19" s="47">
        <f t="shared" si="0"/>
        <v>1443</v>
      </c>
      <c r="E19" s="47">
        <v>815</v>
      </c>
      <c r="F19" s="47">
        <v>628</v>
      </c>
      <c r="G19" s="47">
        <f t="shared" si="1"/>
        <v>1443</v>
      </c>
      <c r="H19" s="47">
        <f t="shared" si="2"/>
        <v>1390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1268</v>
      </c>
      <c r="N19" s="47">
        <v>0</v>
      </c>
      <c r="O19" s="47">
        <v>699</v>
      </c>
      <c r="P19" s="47">
        <v>569</v>
      </c>
      <c r="Q19" s="47">
        <f t="shared" si="5"/>
        <v>71</v>
      </c>
      <c r="R19" s="47">
        <v>0</v>
      </c>
      <c r="S19" s="47">
        <v>33</v>
      </c>
      <c r="T19" s="47">
        <v>38</v>
      </c>
      <c r="U19" s="47">
        <f t="shared" si="6"/>
        <v>51</v>
      </c>
      <c r="V19" s="47">
        <v>0</v>
      </c>
      <c r="W19" s="47">
        <v>30</v>
      </c>
      <c r="X19" s="47">
        <v>21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0</v>
      </c>
      <c r="AD19" s="47">
        <v>0</v>
      </c>
      <c r="AE19" s="47">
        <v>0</v>
      </c>
      <c r="AF19" s="47">
        <v>0</v>
      </c>
      <c r="AG19" s="47">
        <v>53</v>
      </c>
      <c r="AH19" s="47">
        <v>0</v>
      </c>
    </row>
    <row r="20" spans="1:34" ht="13.5">
      <c r="A20" s="185" t="s">
        <v>30</v>
      </c>
      <c r="B20" s="186" t="s">
        <v>56</v>
      </c>
      <c r="C20" s="46" t="s">
        <v>57</v>
      </c>
      <c r="D20" s="47">
        <f t="shared" si="0"/>
        <v>4427</v>
      </c>
      <c r="E20" s="47">
        <v>4141</v>
      </c>
      <c r="F20" s="47">
        <v>286</v>
      </c>
      <c r="G20" s="47">
        <f t="shared" si="1"/>
        <v>4427</v>
      </c>
      <c r="H20" s="47">
        <f t="shared" si="2"/>
        <v>4081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3270</v>
      </c>
      <c r="N20" s="47">
        <v>0</v>
      </c>
      <c r="O20" s="47">
        <v>3270</v>
      </c>
      <c r="P20" s="47">
        <v>0</v>
      </c>
      <c r="Q20" s="47">
        <f t="shared" si="5"/>
        <v>187</v>
      </c>
      <c r="R20" s="47">
        <v>0</v>
      </c>
      <c r="S20" s="47">
        <v>187</v>
      </c>
      <c r="T20" s="47">
        <v>0</v>
      </c>
      <c r="U20" s="47">
        <f t="shared" si="6"/>
        <v>607</v>
      </c>
      <c r="V20" s="47">
        <v>0</v>
      </c>
      <c r="W20" s="47">
        <v>607</v>
      </c>
      <c r="X20" s="47">
        <v>0</v>
      </c>
      <c r="Y20" s="47">
        <f t="shared" si="7"/>
        <v>0</v>
      </c>
      <c r="Z20" s="47">
        <v>0</v>
      </c>
      <c r="AA20" s="47">
        <v>0</v>
      </c>
      <c r="AB20" s="47">
        <v>0</v>
      </c>
      <c r="AC20" s="47">
        <f t="shared" si="8"/>
        <v>17</v>
      </c>
      <c r="AD20" s="47">
        <v>0</v>
      </c>
      <c r="AE20" s="47">
        <v>17</v>
      </c>
      <c r="AF20" s="47">
        <v>0</v>
      </c>
      <c r="AG20" s="47">
        <v>346</v>
      </c>
      <c r="AH20" s="47">
        <v>0</v>
      </c>
    </row>
    <row r="21" spans="1:34" ht="13.5">
      <c r="A21" s="185" t="s">
        <v>30</v>
      </c>
      <c r="B21" s="186" t="s">
        <v>58</v>
      </c>
      <c r="C21" s="46" t="s">
        <v>146</v>
      </c>
      <c r="D21" s="47">
        <f t="shared" si="0"/>
        <v>2353</v>
      </c>
      <c r="E21" s="47">
        <v>2235</v>
      </c>
      <c r="F21" s="47">
        <v>118</v>
      </c>
      <c r="G21" s="47">
        <f t="shared" si="1"/>
        <v>2353</v>
      </c>
      <c r="H21" s="47">
        <f t="shared" si="2"/>
        <v>2204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1804</v>
      </c>
      <c r="N21" s="47">
        <v>0</v>
      </c>
      <c r="O21" s="47">
        <v>1804</v>
      </c>
      <c r="P21" s="47">
        <v>0</v>
      </c>
      <c r="Q21" s="47">
        <f t="shared" si="5"/>
        <v>106</v>
      </c>
      <c r="R21" s="47">
        <v>0</v>
      </c>
      <c r="S21" s="47">
        <v>106</v>
      </c>
      <c r="T21" s="47">
        <v>0</v>
      </c>
      <c r="U21" s="47">
        <f t="shared" si="6"/>
        <v>282</v>
      </c>
      <c r="V21" s="47">
        <v>0</v>
      </c>
      <c r="W21" s="47">
        <v>282</v>
      </c>
      <c r="X21" s="47">
        <v>0</v>
      </c>
      <c r="Y21" s="47">
        <f t="shared" si="7"/>
        <v>0</v>
      </c>
      <c r="Z21" s="47">
        <v>0</v>
      </c>
      <c r="AA21" s="47">
        <v>0</v>
      </c>
      <c r="AB21" s="47">
        <v>0</v>
      </c>
      <c r="AC21" s="47">
        <f t="shared" si="8"/>
        <v>12</v>
      </c>
      <c r="AD21" s="47">
        <v>0</v>
      </c>
      <c r="AE21" s="47">
        <v>12</v>
      </c>
      <c r="AF21" s="47">
        <v>0</v>
      </c>
      <c r="AG21" s="47">
        <v>149</v>
      </c>
      <c r="AH21" s="47">
        <v>0</v>
      </c>
    </row>
    <row r="22" spans="1:34" ht="13.5">
      <c r="A22" s="185" t="s">
        <v>30</v>
      </c>
      <c r="B22" s="186" t="s">
        <v>59</v>
      </c>
      <c r="C22" s="46" t="s">
        <v>60</v>
      </c>
      <c r="D22" s="47">
        <f t="shared" si="0"/>
        <v>2410</v>
      </c>
      <c r="E22" s="47">
        <v>2108</v>
      </c>
      <c r="F22" s="47">
        <v>302</v>
      </c>
      <c r="G22" s="47">
        <f t="shared" si="1"/>
        <v>2410</v>
      </c>
      <c r="H22" s="47">
        <f t="shared" si="2"/>
        <v>2074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1629</v>
      </c>
      <c r="N22" s="47">
        <v>0</v>
      </c>
      <c r="O22" s="47">
        <v>1629</v>
      </c>
      <c r="P22" s="47">
        <v>0</v>
      </c>
      <c r="Q22" s="47">
        <f t="shared" si="5"/>
        <v>93</v>
      </c>
      <c r="R22" s="47">
        <v>0</v>
      </c>
      <c r="S22" s="47">
        <v>93</v>
      </c>
      <c r="T22" s="47">
        <v>0</v>
      </c>
      <c r="U22" s="47">
        <f t="shared" si="6"/>
        <v>337</v>
      </c>
      <c r="V22" s="47">
        <v>0</v>
      </c>
      <c r="W22" s="47">
        <v>337</v>
      </c>
      <c r="X22" s="47">
        <v>0</v>
      </c>
      <c r="Y22" s="47">
        <f t="shared" si="7"/>
        <v>0</v>
      </c>
      <c r="Z22" s="47">
        <v>0</v>
      </c>
      <c r="AA22" s="47">
        <v>0</v>
      </c>
      <c r="AB22" s="47">
        <v>0</v>
      </c>
      <c r="AC22" s="47">
        <f t="shared" si="8"/>
        <v>15</v>
      </c>
      <c r="AD22" s="47">
        <v>0</v>
      </c>
      <c r="AE22" s="47">
        <v>15</v>
      </c>
      <c r="AF22" s="47">
        <v>0</v>
      </c>
      <c r="AG22" s="47">
        <v>336</v>
      </c>
      <c r="AH22" s="47">
        <v>0</v>
      </c>
    </row>
    <row r="23" spans="1:34" ht="13.5">
      <c r="A23" s="185" t="s">
        <v>30</v>
      </c>
      <c r="B23" s="186" t="s">
        <v>61</v>
      </c>
      <c r="C23" s="46" t="s">
        <v>62</v>
      </c>
      <c r="D23" s="47">
        <f t="shared" si="0"/>
        <v>1096</v>
      </c>
      <c r="E23" s="47">
        <v>1056</v>
      </c>
      <c r="F23" s="47">
        <v>40</v>
      </c>
      <c r="G23" s="47">
        <f t="shared" si="1"/>
        <v>1096</v>
      </c>
      <c r="H23" s="47">
        <f t="shared" si="2"/>
        <v>1019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846</v>
      </c>
      <c r="N23" s="47">
        <v>0</v>
      </c>
      <c r="O23" s="47">
        <v>846</v>
      </c>
      <c r="P23" s="47">
        <v>0</v>
      </c>
      <c r="Q23" s="47">
        <f t="shared" si="5"/>
        <v>53</v>
      </c>
      <c r="R23" s="47">
        <v>0</v>
      </c>
      <c r="S23" s="47">
        <v>53</v>
      </c>
      <c r="T23" s="47">
        <v>0</v>
      </c>
      <c r="U23" s="47">
        <f t="shared" si="6"/>
        <v>116</v>
      </c>
      <c r="V23" s="47">
        <v>0</v>
      </c>
      <c r="W23" s="47">
        <v>116</v>
      </c>
      <c r="X23" s="47">
        <v>0</v>
      </c>
      <c r="Y23" s="47">
        <f t="shared" si="7"/>
        <v>0</v>
      </c>
      <c r="Z23" s="47">
        <v>0</v>
      </c>
      <c r="AA23" s="47">
        <v>0</v>
      </c>
      <c r="AB23" s="47">
        <v>0</v>
      </c>
      <c r="AC23" s="47">
        <f t="shared" si="8"/>
        <v>4</v>
      </c>
      <c r="AD23" s="47">
        <v>0</v>
      </c>
      <c r="AE23" s="47">
        <v>4</v>
      </c>
      <c r="AF23" s="47">
        <v>0</v>
      </c>
      <c r="AG23" s="47">
        <v>77</v>
      </c>
      <c r="AH23" s="47">
        <v>0</v>
      </c>
    </row>
    <row r="24" spans="1:34" ht="13.5">
      <c r="A24" s="185" t="s">
        <v>30</v>
      </c>
      <c r="B24" s="186" t="s">
        <v>63</v>
      </c>
      <c r="C24" s="46" t="s">
        <v>64</v>
      </c>
      <c r="D24" s="47">
        <f t="shared" si="0"/>
        <v>373</v>
      </c>
      <c r="E24" s="47">
        <v>306</v>
      </c>
      <c r="F24" s="47">
        <v>67</v>
      </c>
      <c r="G24" s="47">
        <f t="shared" si="1"/>
        <v>373</v>
      </c>
      <c r="H24" s="47">
        <f t="shared" si="2"/>
        <v>293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225</v>
      </c>
      <c r="N24" s="47">
        <v>0</v>
      </c>
      <c r="O24" s="47">
        <v>225</v>
      </c>
      <c r="P24" s="47">
        <v>0</v>
      </c>
      <c r="Q24" s="47">
        <f t="shared" si="5"/>
        <v>17</v>
      </c>
      <c r="R24" s="47">
        <v>0</v>
      </c>
      <c r="S24" s="47">
        <v>17</v>
      </c>
      <c r="T24" s="47">
        <v>0</v>
      </c>
      <c r="U24" s="47">
        <f t="shared" si="6"/>
        <v>49</v>
      </c>
      <c r="V24" s="47">
        <v>0</v>
      </c>
      <c r="W24" s="47">
        <v>49</v>
      </c>
      <c r="X24" s="47">
        <v>0</v>
      </c>
      <c r="Y24" s="47">
        <f t="shared" si="7"/>
        <v>0</v>
      </c>
      <c r="Z24" s="47">
        <v>0</v>
      </c>
      <c r="AA24" s="47">
        <v>0</v>
      </c>
      <c r="AB24" s="47">
        <v>0</v>
      </c>
      <c r="AC24" s="47">
        <f t="shared" si="8"/>
        <v>2</v>
      </c>
      <c r="AD24" s="47">
        <v>0</v>
      </c>
      <c r="AE24" s="47">
        <v>2</v>
      </c>
      <c r="AF24" s="47">
        <v>0</v>
      </c>
      <c r="AG24" s="47">
        <v>80</v>
      </c>
      <c r="AH24" s="47">
        <v>0</v>
      </c>
    </row>
    <row r="25" spans="1:34" ht="13.5">
      <c r="A25" s="185" t="s">
        <v>30</v>
      </c>
      <c r="B25" s="186" t="s">
        <v>65</v>
      </c>
      <c r="C25" s="46" t="s">
        <v>66</v>
      </c>
      <c r="D25" s="47">
        <f t="shared" si="0"/>
        <v>385</v>
      </c>
      <c r="E25" s="47">
        <v>288</v>
      </c>
      <c r="F25" s="47">
        <v>97</v>
      </c>
      <c r="G25" s="47">
        <f t="shared" si="1"/>
        <v>385</v>
      </c>
      <c r="H25" s="47">
        <f t="shared" si="2"/>
        <v>272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195</v>
      </c>
      <c r="N25" s="47">
        <v>0</v>
      </c>
      <c r="O25" s="47">
        <v>195</v>
      </c>
      <c r="P25" s="47">
        <v>0</v>
      </c>
      <c r="Q25" s="47">
        <f t="shared" si="5"/>
        <v>19</v>
      </c>
      <c r="R25" s="47">
        <v>0</v>
      </c>
      <c r="S25" s="47">
        <v>19</v>
      </c>
      <c r="T25" s="47">
        <v>0</v>
      </c>
      <c r="U25" s="47">
        <f t="shared" si="6"/>
        <v>57</v>
      </c>
      <c r="V25" s="47">
        <v>0</v>
      </c>
      <c r="W25" s="47">
        <v>57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1</v>
      </c>
      <c r="AD25" s="47">
        <v>0</v>
      </c>
      <c r="AE25" s="47">
        <v>1</v>
      </c>
      <c r="AF25" s="47">
        <v>0</v>
      </c>
      <c r="AG25" s="47">
        <v>113</v>
      </c>
      <c r="AH25" s="47">
        <v>0</v>
      </c>
    </row>
    <row r="26" spans="1:34" ht="13.5">
      <c r="A26" s="185" t="s">
        <v>30</v>
      </c>
      <c r="B26" s="186" t="s">
        <v>67</v>
      </c>
      <c r="C26" s="46" t="s">
        <v>68</v>
      </c>
      <c r="D26" s="47">
        <f t="shared" si="0"/>
        <v>7071</v>
      </c>
      <c r="E26" s="47">
        <v>6000</v>
      </c>
      <c r="F26" s="47">
        <v>1071</v>
      </c>
      <c r="G26" s="47">
        <f t="shared" si="1"/>
        <v>7071</v>
      </c>
      <c r="H26" s="47">
        <f t="shared" si="2"/>
        <v>6367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4976</v>
      </c>
      <c r="N26" s="47">
        <v>0</v>
      </c>
      <c r="O26" s="47">
        <v>4243</v>
      </c>
      <c r="P26" s="47">
        <v>733</v>
      </c>
      <c r="Q26" s="47">
        <f t="shared" si="5"/>
        <v>147</v>
      </c>
      <c r="R26" s="47">
        <v>0</v>
      </c>
      <c r="S26" s="47">
        <v>145</v>
      </c>
      <c r="T26" s="47">
        <v>2</v>
      </c>
      <c r="U26" s="47">
        <f t="shared" si="6"/>
        <v>1195</v>
      </c>
      <c r="V26" s="47">
        <v>0</v>
      </c>
      <c r="W26" s="47">
        <v>1194</v>
      </c>
      <c r="X26" s="47">
        <v>1</v>
      </c>
      <c r="Y26" s="47">
        <f t="shared" si="7"/>
        <v>5</v>
      </c>
      <c r="Z26" s="47">
        <v>0</v>
      </c>
      <c r="AA26" s="47">
        <v>5</v>
      </c>
      <c r="AB26" s="47">
        <v>0</v>
      </c>
      <c r="AC26" s="47">
        <f t="shared" si="8"/>
        <v>44</v>
      </c>
      <c r="AD26" s="47">
        <v>0</v>
      </c>
      <c r="AE26" s="47">
        <v>34</v>
      </c>
      <c r="AF26" s="47">
        <v>10</v>
      </c>
      <c r="AG26" s="47">
        <v>704</v>
      </c>
      <c r="AH26" s="47">
        <v>0</v>
      </c>
    </row>
    <row r="27" spans="1:34" ht="13.5">
      <c r="A27" s="185" t="s">
        <v>30</v>
      </c>
      <c r="B27" s="186" t="s">
        <v>69</v>
      </c>
      <c r="C27" s="46" t="s">
        <v>70</v>
      </c>
      <c r="D27" s="47">
        <f t="shared" si="0"/>
        <v>2386</v>
      </c>
      <c r="E27" s="47">
        <v>2386</v>
      </c>
      <c r="F27" s="47">
        <v>0</v>
      </c>
      <c r="G27" s="47">
        <f t="shared" si="1"/>
        <v>2386</v>
      </c>
      <c r="H27" s="47">
        <f t="shared" si="2"/>
        <v>2386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1171</v>
      </c>
      <c r="N27" s="47">
        <v>0</v>
      </c>
      <c r="O27" s="47">
        <v>1171</v>
      </c>
      <c r="P27" s="47">
        <v>0</v>
      </c>
      <c r="Q27" s="47">
        <f t="shared" si="5"/>
        <v>740</v>
      </c>
      <c r="R27" s="47">
        <v>0</v>
      </c>
      <c r="S27" s="47">
        <v>740</v>
      </c>
      <c r="T27" s="47">
        <v>0</v>
      </c>
      <c r="U27" s="47">
        <f t="shared" si="6"/>
        <v>248</v>
      </c>
      <c r="V27" s="47">
        <v>0</v>
      </c>
      <c r="W27" s="47">
        <v>248</v>
      </c>
      <c r="X27" s="47">
        <v>0</v>
      </c>
      <c r="Y27" s="47">
        <f t="shared" si="7"/>
        <v>0</v>
      </c>
      <c r="Z27" s="47">
        <v>0</v>
      </c>
      <c r="AA27" s="47">
        <v>0</v>
      </c>
      <c r="AB27" s="47">
        <v>0</v>
      </c>
      <c r="AC27" s="47">
        <f t="shared" si="8"/>
        <v>227</v>
      </c>
      <c r="AD27" s="47">
        <v>0</v>
      </c>
      <c r="AE27" s="47">
        <v>227</v>
      </c>
      <c r="AF27" s="47">
        <v>0</v>
      </c>
      <c r="AG27" s="47">
        <v>0</v>
      </c>
      <c r="AH27" s="47">
        <v>0</v>
      </c>
    </row>
    <row r="28" spans="1:34" ht="13.5">
      <c r="A28" s="185" t="s">
        <v>30</v>
      </c>
      <c r="B28" s="186" t="s">
        <v>71</v>
      </c>
      <c r="C28" s="46" t="s">
        <v>72</v>
      </c>
      <c r="D28" s="47">
        <f t="shared" si="0"/>
        <v>2991</v>
      </c>
      <c r="E28" s="47">
        <v>2991</v>
      </c>
      <c r="F28" s="47">
        <v>0</v>
      </c>
      <c r="G28" s="47">
        <f t="shared" si="1"/>
        <v>2991</v>
      </c>
      <c r="H28" s="47">
        <f t="shared" si="2"/>
        <v>2991</v>
      </c>
      <c r="I28" s="47">
        <f t="shared" si="3"/>
        <v>0</v>
      </c>
      <c r="J28" s="47">
        <v>0</v>
      </c>
      <c r="K28" s="47">
        <v>0</v>
      </c>
      <c r="L28" s="47">
        <v>0</v>
      </c>
      <c r="M28" s="47">
        <f t="shared" si="4"/>
        <v>1916</v>
      </c>
      <c r="N28" s="47">
        <v>0</v>
      </c>
      <c r="O28" s="47">
        <v>1916</v>
      </c>
      <c r="P28" s="47">
        <v>0</v>
      </c>
      <c r="Q28" s="47">
        <f t="shared" si="5"/>
        <v>175</v>
      </c>
      <c r="R28" s="47">
        <v>0</v>
      </c>
      <c r="S28" s="47">
        <v>175</v>
      </c>
      <c r="T28" s="47">
        <v>0</v>
      </c>
      <c r="U28" s="47">
        <f t="shared" si="6"/>
        <v>464</v>
      </c>
      <c r="V28" s="47">
        <v>0</v>
      </c>
      <c r="W28" s="47">
        <v>464</v>
      </c>
      <c r="X28" s="47">
        <v>0</v>
      </c>
      <c r="Y28" s="47">
        <f t="shared" si="7"/>
        <v>4</v>
      </c>
      <c r="Z28" s="47">
        <v>0</v>
      </c>
      <c r="AA28" s="47">
        <v>4</v>
      </c>
      <c r="AB28" s="47">
        <v>0</v>
      </c>
      <c r="AC28" s="47">
        <f t="shared" si="8"/>
        <v>432</v>
      </c>
      <c r="AD28" s="47">
        <v>0</v>
      </c>
      <c r="AE28" s="47">
        <v>432</v>
      </c>
      <c r="AF28" s="47">
        <v>0</v>
      </c>
      <c r="AG28" s="47">
        <v>0</v>
      </c>
      <c r="AH28" s="47">
        <v>0</v>
      </c>
    </row>
    <row r="29" spans="1:34" ht="13.5">
      <c r="A29" s="185" t="s">
        <v>30</v>
      </c>
      <c r="B29" s="186" t="s">
        <v>73</v>
      </c>
      <c r="C29" s="46" t="s">
        <v>74</v>
      </c>
      <c r="D29" s="47">
        <f t="shared" si="0"/>
        <v>2031</v>
      </c>
      <c r="E29" s="47">
        <v>2031</v>
      </c>
      <c r="F29" s="47">
        <v>0</v>
      </c>
      <c r="G29" s="47">
        <f t="shared" si="1"/>
        <v>2031</v>
      </c>
      <c r="H29" s="47">
        <f t="shared" si="2"/>
        <v>2031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1094</v>
      </c>
      <c r="N29" s="47">
        <v>0</v>
      </c>
      <c r="O29" s="47">
        <v>1094</v>
      </c>
      <c r="P29" s="47">
        <v>0</v>
      </c>
      <c r="Q29" s="47">
        <f t="shared" si="5"/>
        <v>346</v>
      </c>
      <c r="R29" s="47">
        <v>0</v>
      </c>
      <c r="S29" s="47">
        <v>346</v>
      </c>
      <c r="T29" s="47">
        <v>0</v>
      </c>
      <c r="U29" s="47">
        <f t="shared" si="6"/>
        <v>84</v>
      </c>
      <c r="V29" s="47">
        <v>0</v>
      </c>
      <c r="W29" s="47">
        <v>84</v>
      </c>
      <c r="X29" s="47">
        <v>0</v>
      </c>
      <c r="Y29" s="47">
        <f t="shared" si="7"/>
        <v>0</v>
      </c>
      <c r="Z29" s="47">
        <v>0</v>
      </c>
      <c r="AA29" s="47">
        <v>0</v>
      </c>
      <c r="AB29" s="47">
        <v>0</v>
      </c>
      <c r="AC29" s="47">
        <f t="shared" si="8"/>
        <v>507</v>
      </c>
      <c r="AD29" s="47">
        <v>0</v>
      </c>
      <c r="AE29" s="47">
        <v>507</v>
      </c>
      <c r="AF29" s="47">
        <v>0</v>
      </c>
      <c r="AG29" s="47">
        <v>0</v>
      </c>
      <c r="AH29" s="47">
        <v>0</v>
      </c>
    </row>
    <row r="30" spans="1:34" ht="13.5">
      <c r="A30" s="185" t="s">
        <v>30</v>
      </c>
      <c r="B30" s="186" t="s">
        <v>75</v>
      </c>
      <c r="C30" s="46" t="s">
        <v>76</v>
      </c>
      <c r="D30" s="47">
        <f t="shared" si="0"/>
        <v>2179</v>
      </c>
      <c r="E30" s="47">
        <v>2179</v>
      </c>
      <c r="F30" s="47">
        <v>0</v>
      </c>
      <c r="G30" s="47">
        <f t="shared" si="1"/>
        <v>2179</v>
      </c>
      <c r="H30" s="47">
        <f t="shared" si="2"/>
        <v>2179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1748</v>
      </c>
      <c r="N30" s="47">
        <v>0</v>
      </c>
      <c r="O30" s="47">
        <v>1748</v>
      </c>
      <c r="P30" s="47">
        <v>0</v>
      </c>
      <c r="Q30" s="47">
        <f t="shared" si="5"/>
        <v>326</v>
      </c>
      <c r="R30" s="47">
        <v>0</v>
      </c>
      <c r="S30" s="47">
        <v>326</v>
      </c>
      <c r="T30" s="47">
        <v>0</v>
      </c>
      <c r="U30" s="47">
        <f t="shared" si="6"/>
        <v>88</v>
      </c>
      <c r="V30" s="47">
        <v>0</v>
      </c>
      <c r="W30" s="47">
        <v>88</v>
      </c>
      <c r="X30" s="47">
        <v>0</v>
      </c>
      <c r="Y30" s="47">
        <f t="shared" si="7"/>
        <v>0</v>
      </c>
      <c r="Z30" s="47">
        <v>0</v>
      </c>
      <c r="AA30" s="47">
        <v>0</v>
      </c>
      <c r="AB30" s="47">
        <v>0</v>
      </c>
      <c r="AC30" s="47">
        <f t="shared" si="8"/>
        <v>17</v>
      </c>
      <c r="AD30" s="47">
        <v>0</v>
      </c>
      <c r="AE30" s="47">
        <v>17</v>
      </c>
      <c r="AF30" s="47">
        <v>0</v>
      </c>
      <c r="AG30" s="47">
        <v>0</v>
      </c>
      <c r="AH30" s="47">
        <v>0</v>
      </c>
    </row>
    <row r="31" spans="1:34" ht="13.5">
      <c r="A31" s="185" t="s">
        <v>30</v>
      </c>
      <c r="B31" s="186" t="s">
        <v>77</v>
      </c>
      <c r="C31" s="46" t="s">
        <v>78</v>
      </c>
      <c r="D31" s="47">
        <f t="shared" si="0"/>
        <v>5361</v>
      </c>
      <c r="E31" s="47">
        <v>3419</v>
      </c>
      <c r="F31" s="47">
        <v>1942</v>
      </c>
      <c r="G31" s="47">
        <f t="shared" si="1"/>
        <v>5361</v>
      </c>
      <c r="H31" s="47">
        <f t="shared" si="2"/>
        <v>4522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3799</v>
      </c>
      <c r="N31" s="47">
        <v>2752</v>
      </c>
      <c r="O31" s="47">
        <v>0</v>
      </c>
      <c r="P31" s="47">
        <v>1047</v>
      </c>
      <c r="Q31" s="47">
        <f t="shared" si="5"/>
        <v>432</v>
      </c>
      <c r="R31" s="47">
        <v>376</v>
      </c>
      <c r="S31" s="47">
        <v>0</v>
      </c>
      <c r="T31" s="47">
        <v>56</v>
      </c>
      <c r="U31" s="47">
        <f t="shared" si="6"/>
        <v>291</v>
      </c>
      <c r="V31" s="47">
        <v>0</v>
      </c>
      <c r="W31" s="47">
        <v>291</v>
      </c>
      <c r="X31" s="47">
        <v>0</v>
      </c>
      <c r="Y31" s="47">
        <f t="shared" si="7"/>
        <v>0</v>
      </c>
      <c r="Z31" s="47">
        <v>0</v>
      </c>
      <c r="AA31" s="47">
        <v>0</v>
      </c>
      <c r="AB31" s="47">
        <v>0</v>
      </c>
      <c r="AC31" s="47">
        <f t="shared" si="8"/>
        <v>0</v>
      </c>
      <c r="AD31" s="47">
        <v>0</v>
      </c>
      <c r="AE31" s="47">
        <v>0</v>
      </c>
      <c r="AF31" s="47">
        <v>0</v>
      </c>
      <c r="AG31" s="47">
        <v>839</v>
      </c>
      <c r="AH31" s="47">
        <v>0</v>
      </c>
    </row>
    <row r="32" spans="1:34" ht="13.5">
      <c r="A32" s="185" t="s">
        <v>30</v>
      </c>
      <c r="B32" s="186" t="s">
        <v>79</v>
      </c>
      <c r="C32" s="46" t="s">
        <v>142</v>
      </c>
      <c r="D32" s="47">
        <f t="shared" si="0"/>
        <v>3239</v>
      </c>
      <c r="E32" s="47">
        <v>2035</v>
      </c>
      <c r="F32" s="47">
        <v>1204</v>
      </c>
      <c r="G32" s="47">
        <f t="shared" si="1"/>
        <v>3239</v>
      </c>
      <c r="H32" s="47">
        <f t="shared" si="2"/>
        <v>2793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2349</v>
      </c>
      <c r="N32" s="47">
        <v>1611</v>
      </c>
      <c r="O32" s="47">
        <v>0</v>
      </c>
      <c r="P32" s="47">
        <v>738</v>
      </c>
      <c r="Q32" s="47">
        <f t="shared" si="5"/>
        <v>260</v>
      </c>
      <c r="R32" s="47">
        <v>240</v>
      </c>
      <c r="S32" s="47">
        <v>0</v>
      </c>
      <c r="T32" s="47">
        <v>20</v>
      </c>
      <c r="U32" s="47">
        <f t="shared" si="6"/>
        <v>184</v>
      </c>
      <c r="V32" s="47">
        <v>0</v>
      </c>
      <c r="W32" s="47">
        <v>184</v>
      </c>
      <c r="X32" s="47">
        <v>0</v>
      </c>
      <c r="Y32" s="47">
        <f t="shared" si="7"/>
        <v>0</v>
      </c>
      <c r="Z32" s="47">
        <v>0</v>
      </c>
      <c r="AA32" s="47">
        <v>0</v>
      </c>
      <c r="AB32" s="47">
        <v>0</v>
      </c>
      <c r="AC32" s="47">
        <f t="shared" si="8"/>
        <v>0</v>
      </c>
      <c r="AD32" s="47">
        <v>0</v>
      </c>
      <c r="AE32" s="47">
        <v>0</v>
      </c>
      <c r="AF32" s="47">
        <v>0</v>
      </c>
      <c r="AG32" s="47">
        <v>446</v>
      </c>
      <c r="AH32" s="47">
        <v>0</v>
      </c>
    </row>
    <row r="33" spans="1:34" ht="13.5">
      <c r="A33" s="185" t="s">
        <v>30</v>
      </c>
      <c r="B33" s="186" t="s">
        <v>80</v>
      </c>
      <c r="C33" s="46" t="s">
        <v>81</v>
      </c>
      <c r="D33" s="47">
        <f t="shared" si="0"/>
        <v>3508</v>
      </c>
      <c r="E33" s="47">
        <v>2089</v>
      </c>
      <c r="F33" s="47">
        <v>1419</v>
      </c>
      <c r="G33" s="47">
        <f t="shared" si="1"/>
        <v>3508</v>
      </c>
      <c r="H33" s="47">
        <f t="shared" si="2"/>
        <v>2579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2186</v>
      </c>
      <c r="N33" s="47">
        <v>1715</v>
      </c>
      <c r="O33" s="47">
        <v>0</v>
      </c>
      <c r="P33" s="47">
        <v>471</v>
      </c>
      <c r="Q33" s="47">
        <f t="shared" si="5"/>
        <v>223</v>
      </c>
      <c r="R33" s="47">
        <v>204</v>
      </c>
      <c r="S33" s="47">
        <v>0</v>
      </c>
      <c r="T33" s="47">
        <v>19</v>
      </c>
      <c r="U33" s="47">
        <f t="shared" si="6"/>
        <v>170</v>
      </c>
      <c r="V33" s="47">
        <v>170</v>
      </c>
      <c r="W33" s="47">
        <v>0</v>
      </c>
      <c r="X33" s="47">
        <v>0</v>
      </c>
      <c r="Y33" s="47">
        <f t="shared" si="7"/>
        <v>0</v>
      </c>
      <c r="Z33" s="47">
        <v>0</v>
      </c>
      <c r="AA33" s="47">
        <v>0</v>
      </c>
      <c r="AB33" s="47">
        <v>0</v>
      </c>
      <c r="AC33" s="47">
        <f t="shared" si="8"/>
        <v>0</v>
      </c>
      <c r="AD33" s="47">
        <v>0</v>
      </c>
      <c r="AE33" s="47">
        <v>0</v>
      </c>
      <c r="AF33" s="47">
        <v>0</v>
      </c>
      <c r="AG33" s="47">
        <v>929</v>
      </c>
      <c r="AH33" s="47">
        <v>0</v>
      </c>
    </row>
    <row r="34" spans="1:34" ht="13.5">
      <c r="A34" s="185" t="s">
        <v>30</v>
      </c>
      <c r="B34" s="186" t="s">
        <v>82</v>
      </c>
      <c r="C34" s="46" t="s">
        <v>83</v>
      </c>
      <c r="D34" s="47">
        <f t="shared" si="0"/>
        <v>1644</v>
      </c>
      <c r="E34" s="47">
        <v>1180</v>
      </c>
      <c r="F34" s="47">
        <v>464</v>
      </c>
      <c r="G34" s="47">
        <f t="shared" si="1"/>
        <v>1644</v>
      </c>
      <c r="H34" s="47">
        <f t="shared" si="2"/>
        <v>1276</v>
      </c>
      <c r="I34" s="47">
        <f t="shared" si="3"/>
        <v>0</v>
      </c>
      <c r="J34" s="47">
        <v>0</v>
      </c>
      <c r="K34" s="47">
        <v>0</v>
      </c>
      <c r="L34" s="47">
        <v>0</v>
      </c>
      <c r="M34" s="47">
        <f t="shared" si="4"/>
        <v>1014</v>
      </c>
      <c r="N34" s="47">
        <v>922</v>
      </c>
      <c r="O34" s="47">
        <v>0</v>
      </c>
      <c r="P34" s="47">
        <v>92</v>
      </c>
      <c r="Q34" s="47">
        <f t="shared" si="5"/>
        <v>134</v>
      </c>
      <c r="R34" s="47">
        <v>130</v>
      </c>
      <c r="S34" s="47">
        <v>0</v>
      </c>
      <c r="T34" s="47">
        <v>4</v>
      </c>
      <c r="U34" s="47">
        <f t="shared" si="6"/>
        <v>128</v>
      </c>
      <c r="V34" s="47">
        <v>0</v>
      </c>
      <c r="W34" s="47">
        <v>128</v>
      </c>
      <c r="X34" s="47">
        <v>0</v>
      </c>
      <c r="Y34" s="47">
        <f t="shared" si="7"/>
        <v>0</v>
      </c>
      <c r="Z34" s="47">
        <v>0</v>
      </c>
      <c r="AA34" s="47">
        <v>0</v>
      </c>
      <c r="AB34" s="47">
        <v>0</v>
      </c>
      <c r="AC34" s="47">
        <f t="shared" si="8"/>
        <v>0</v>
      </c>
      <c r="AD34" s="47">
        <v>0</v>
      </c>
      <c r="AE34" s="47">
        <v>0</v>
      </c>
      <c r="AF34" s="47">
        <v>0</v>
      </c>
      <c r="AG34" s="47">
        <v>368</v>
      </c>
      <c r="AH34" s="47">
        <v>0</v>
      </c>
    </row>
    <row r="35" spans="1:34" ht="13.5">
      <c r="A35" s="185" t="s">
        <v>30</v>
      </c>
      <c r="B35" s="186" t="s">
        <v>84</v>
      </c>
      <c r="C35" s="46" t="s">
        <v>85</v>
      </c>
      <c r="D35" s="47">
        <f t="shared" si="0"/>
        <v>2875</v>
      </c>
      <c r="E35" s="47">
        <v>2543</v>
      </c>
      <c r="F35" s="47">
        <v>332</v>
      </c>
      <c r="G35" s="47">
        <f t="shared" si="1"/>
        <v>2875</v>
      </c>
      <c r="H35" s="47">
        <f t="shared" si="2"/>
        <v>2785</v>
      </c>
      <c r="I35" s="47">
        <f t="shared" si="3"/>
        <v>0</v>
      </c>
      <c r="J35" s="47">
        <v>0</v>
      </c>
      <c r="K35" s="47">
        <v>0</v>
      </c>
      <c r="L35" s="47">
        <v>0</v>
      </c>
      <c r="M35" s="47">
        <f t="shared" si="4"/>
        <v>2507</v>
      </c>
      <c r="N35" s="47">
        <v>0</v>
      </c>
      <c r="O35" s="47">
        <v>2242</v>
      </c>
      <c r="P35" s="47">
        <v>265</v>
      </c>
      <c r="Q35" s="47">
        <f t="shared" si="5"/>
        <v>119</v>
      </c>
      <c r="R35" s="47">
        <v>0</v>
      </c>
      <c r="S35" s="47">
        <v>118</v>
      </c>
      <c r="T35" s="47">
        <v>1</v>
      </c>
      <c r="U35" s="47">
        <f t="shared" si="6"/>
        <v>113</v>
      </c>
      <c r="V35" s="47">
        <v>0</v>
      </c>
      <c r="W35" s="47">
        <v>113</v>
      </c>
      <c r="X35" s="47">
        <v>0</v>
      </c>
      <c r="Y35" s="47">
        <f t="shared" si="7"/>
        <v>2</v>
      </c>
      <c r="Z35" s="47">
        <v>0</v>
      </c>
      <c r="AA35" s="47">
        <v>2</v>
      </c>
      <c r="AB35" s="47">
        <v>0</v>
      </c>
      <c r="AC35" s="47">
        <f t="shared" si="8"/>
        <v>44</v>
      </c>
      <c r="AD35" s="47">
        <v>0</v>
      </c>
      <c r="AE35" s="47">
        <v>41</v>
      </c>
      <c r="AF35" s="47">
        <v>3</v>
      </c>
      <c r="AG35" s="47">
        <v>90</v>
      </c>
      <c r="AH35" s="47">
        <v>0</v>
      </c>
    </row>
    <row r="36" spans="1:34" ht="13.5">
      <c r="A36" s="185" t="s">
        <v>30</v>
      </c>
      <c r="B36" s="186" t="s">
        <v>86</v>
      </c>
      <c r="C36" s="46" t="s">
        <v>87</v>
      </c>
      <c r="D36" s="47">
        <f t="shared" si="0"/>
        <v>528</v>
      </c>
      <c r="E36" s="47">
        <v>519</v>
      </c>
      <c r="F36" s="47">
        <v>9</v>
      </c>
      <c r="G36" s="47">
        <f t="shared" si="1"/>
        <v>528</v>
      </c>
      <c r="H36" s="47">
        <f t="shared" si="2"/>
        <v>519</v>
      </c>
      <c r="I36" s="47">
        <f t="shared" si="3"/>
        <v>0</v>
      </c>
      <c r="J36" s="47">
        <v>0</v>
      </c>
      <c r="K36" s="47">
        <v>0</v>
      </c>
      <c r="L36" s="47">
        <v>0</v>
      </c>
      <c r="M36" s="47">
        <f t="shared" si="4"/>
        <v>408</v>
      </c>
      <c r="N36" s="47">
        <v>0</v>
      </c>
      <c r="O36" s="47">
        <v>408</v>
      </c>
      <c r="P36" s="47">
        <v>0</v>
      </c>
      <c r="Q36" s="47">
        <f t="shared" si="5"/>
        <v>26</v>
      </c>
      <c r="R36" s="47">
        <v>0</v>
      </c>
      <c r="S36" s="47">
        <v>26</v>
      </c>
      <c r="T36" s="47">
        <v>0</v>
      </c>
      <c r="U36" s="47">
        <f t="shared" si="6"/>
        <v>74</v>
      </c>
      <c r="V36" s="47">
        <v>0</v>
      </c>
      <c r="W36" s="47">
        <v>74</v>
      </c>
      <c r="X36" s="47">
        <v>0</v>
      </c>
      <c r="Y36" s="47">
        <f t="shared" si="7"/>
        <v>0</v>
      </c>
      <c r="Z36" s="47">
        <v>0</v>
      </c>
      <c r="AA36" s="47">
        <v>0</v>
      </c>
      <c r="AB36" s="47">
        <v>0</v>
      </c>
      <c r="AC36" s="47">
        <f t="shared" si="8"/>
        <v>11</v>
      </c>
      <c r="AD36" s="47">
        <v>0</v>
      </c>
      <c r="AE36" s="47">
        <v>11</v>
      </c>
      <c r="AF36" s="47">
        <v>0</v>
      </c>
      <c r="AG36" s="47">
        <v>9</v>
      </c>
      <c r="AH36" s="47">
        <v>0</v>
      </c>
    </row>
    <row r="37" spans="1:34" ht="13.5">
      <c r="A37" s="185" t="s">
        <v>30</v>
      </c>
      <c r="B37" s="186" t="s">
        <v>88</v>
      </c>
      <c r="C37" s="46" t="s">
        <v>89</v>
      </c>
      <c r="D37" s="47">
        <f t="shared" si="0"/>
        <v>1299</v>
      </c>
      <c r="E37" s="47">
        <v>965</v>
      </c>
      <c r="F37" s="47">
        <v>334</v>
      </c>
      <c r="G37" s="47">
        <f t="shared" si="1"/>
        <v>1299</v>
      </c>
      <c r="H37" s="47">
        <f t="shared" si="2"/>
        <v>1111</v>
      </c>
      <c r="I37" s="47">
        <f t="shared" si="3"/>
        <v>0</v>
      </c>
      <c r="J37" s="47">
        <v>0</v>
      </c>
      <c r="K37" s="47">
        <v>0</v>
      </c>
      <c r="L37" s="47">
        <v>0</v>
      </c>
      <c r="M37" s="47">
        <f t="shared" si="4"/>
        <v>924</v>
      </c>
      <c r="N37" s="47">
        <v>0</v>
      </c>
      <c r="O37" s="47">
        <v>766</v>
      </c>
      <c r="P37" s="47">
        <v>158</v>
      </c>
      <c r="Q37" s="47">
        <f t="shared" si="5"/>
        <v>25</v>
      </c>
      <c r="R37" s="47">
        <v>0</v>
      </c>
      <c r="S37" s="47">
        <v>25</v>
      </c>
      <c r="T37" s="47">
        <v>0</v>
      </c>
      <c r="U37" s="47">
        <f t="shared" si="6"/>
        <v>77</v>
      </c>
      <c r="V37" s="47">
        <v>0</v>
      </c>
      <c r="W37" s="47">
        <v>77</v>
      </c>
      <c r="X37" s="47">
        <v>0</v>
      </c>
      <c r="Y37" s="47">
        <f t="shared" si="7"/>
        <v>0</v>
      </c>
      <c r="Z37" s="47">
        <v>0</v>
      </c>
      <c r="AA37" s="47">
        <v>0</v>
      </c>
      <c r="AB37" s="47">
        <v>0</v>
      </c>
      <c r="AC37" s="47">
        <f t="shared" si="8"/>
        <v>85</v>
      </c>
      <c r="AD37" s="47">
        <v>0</v>
      </c>
      <c r="AE37" s="47">
        <v>85</v>
      </c>
      <c r="AF37" s="47">
        <v>0</v>
      </c>
      <c r="AG37" s="47">
        <v>188</v>
      </c>
      <c r="AH37" s="47">
        <v>0</v>
      </c>
    </row>
    <row r="38" spans="1:34" ht="13.5">
      <c r="A38" s="185" t="s">
        <v>30</v>
      </c>
      <c r="B38" s="186" t="s">
        <v>90</v>
      </c>
      <c r="C38" s="46" t="s">
        <v>91</v>
      </c>
      <c r="D38" s="47">
        <f t="shared" si="0"/>
        <v>2273</v>
      </c>
      <c r="E38" s="47">
        <v>1865</v>
      </c>
      <c r="F38" s="47">
        <v>408</v>
      </c>
      <c r="G38" s="47">
        <f t="shared" si="1"/>
        <v>2273</v>
      </c>
      <c r="H38" s="47">
        <f t="shared" si="2"/>
        <v>2061</v>
      </c>
      <c r="I38" s="47">
        <f t="shared" si="3"/>
        <v>0</v>
      </c>
      <c r="J38" s="47">
        <v>0</v>
      </c>
      <c r="K38" s="47">
        <v>0</v>
      </c>
      <c r="L38" s="47">
        <v>0</v>
      </c>
      <c r="M38" s="47">
        <f t="shared" si="4"/>
        <v>1833</v>
      </c>
      <c r="N38" s="47">
        <v>0</v>
      </c>
      <c r="O38" s="47">
        <v>1637</v>
      </c>
      <c r="P38" s="47">
        <v>196</v>
      </c>
      <c r="Q38" s="47">
        <f t="shared" si="5"/>
        <v>108</v>
      </c>
      <c r="R38" s="47">
        <v>0</v>
      </c>
      <c r="S38" s="47">
        <v>108</v>
      </c>
      <c r="T38" s="47">
        <v>0</v>
      </c>
      <c r="U38" s="47">
        <f t="shared" si="6"/>
        <v>106</v>
      </c>
      <c r="V38" s="47">
        <v>0</v>
      </c>
      <c r="W38" s="47">
        <v>106</v>
      </c>
      <c r="X38" s="47">
        <v>0</v>
      </c>
      <c r="Y38" s="47">
        <f t="shared" si="7"/>
        <v>0</v>
      </c>
      <c r="Z38" s="47">
        <v>0</v>
      </c>
      <c r="AA38" s="47">
        <v>0</v>
      </c>
      <c r="AB38" s="47">
        <v>0</v>
      </c>
      <c r="AC38" s="47">
        <f t="shared" si="8"/>
        <v>14</v>
      </c>
      <c r="AD38" s="47">
        <v>0</v>
      </c>
      <c r="AE38" s="47">
        <v>14</v>
      </c>
      <c r="AF38" s="47">
        <v>0</v>
      </c>
      <c r="AG38" s="47">
        <v>212</v>
      </c>
      <c r="AH38" s="47">
        <v>0</v>
      </c>
    </row>
    <row r="39" spans="1:34" ht="13.5">
      <c r="A39" s="185" t="s">
        <v>30</v>
      </c>
      <c r="B39" s="186" t="s">
        <v>92</v>
      </c>
      <c r="C39" s="46" t="s">
        <v>93</v>
      </c>
      <c r="D39" s="47">
        <f aca="true" t="shared" si="9" ref="D39:D55">E39+F39</f>
        <v>1095</v>
      </c>
      <c r="E39" s="47">
        <v>1053</v>
      </c>
      <c r="F39" s="47">
        <v>42</v>
      </c>
      <c r="G39" s="47">
        <f t="shared" si="1"/>
        <v>1095</v>
      </c>
      <c r="H39" s="47">
        <f t="shared" si="2"/>
        <v>1053</v>
      </c>
      <c r="I39" s="47">
        <f t="shared" si="3"/>
        <v>0</v>
      </c>
      <c r="J39" s="47">
        <v>0</v>
      </c>
      <c r="K39" s="47">
        <v>0</v>
      </c>
      <c r="L39" s="47">
        <v>0</v>
      </c>
      <c r="M39" s="47">
        <f t="shared" si="4"/>
        <v>877</v>
      </c>
      <c r="N39" s="47">
        <v>0</v>
      </c>
      <c r="O39" s="47">
        <v>877</v>
      </c>
      <c r="P39" s="47">
        <v>0</v>
      </c>
      <c r="Q39" s="47">
        <f t="shared" si="5"/>
        <v>35</v>
      </c>
      <c r="R39" s="47">
        <v>0</v>
      </c>
      <c r="S39" s="47">
        <v>35</v>
      </c>
      <c r="T39" s="47">
        <v>0</v>
      </c>
      <c r="U39" s="47">
        <f t="shared" si="6"/>
        <v>75</v>
      </c>
      <c r="V39" s="47">
        <v>0</v>
      </c>
      <c r="W39" s="47">
        <v>75</v>
      </c>
      <c r="X39" s="47">
        <v>0</v>
      </c>
      <c r="Y39" s="47">
        <f t="shared" si="7"/>
        <v>0</v>
      </c>
      <c r="Z39" s="47">
        <v>0</v>
      </c>
      <c r="AA39" s="47">
        <v>0</v>
      </c>
      <c r="AB39" s="47">
        <v>0</v>
      </c>
      <c r="AC39" s="47">
        <f t="shared" si="8"/>
        <v>66</v>
      </c>
      <c r="AD39" s="47">
        <v>0</v>
      </c>
      <c r="AE39" s="47">
        <v>66</v>
      </c>
      <c r="AF39" s="47">
        <v>0</v>
      </c>
      <c r="AG39" s="47">
        <v>42</v>
      </c>
      <c r="AH39" s="47">
        <v>0</v>
      </c>
    </row>
    <row r="40" spans="1:34" ht="13.5">
      <c r="A40" s="185" t="s">
        <v>30</v>
      </c>
      <c r="B40" s="186" t="s">
        <v>94</v>
      </c>
      <c r="C40" s="46" t="s">
        <v>95</v>
      </c>
      <c r="D40" s="47">
        <f t="shared" si="9"/>
        <v>1319</v>
      </c>
      <c r="E40" s="47">
        <v>1260</v>
      </c>
      <c r="F40" s="47">
        <v>59</v>
      </c>
      <c r="G40" s="47">
        <f t="shared" si="1"/>
        <v>1319</v>
      </c>
      <c r="H40" s="47">
        <f t="shared" si="2"/>
        <v>1260</v>
      </c>
      <c r="I40" s="47">
        <f t="shared" si="3"/>
        <v>0</v>
      </c>
      <c r="J40" s="47">
        <v>0</v>
      </c>
      <c r="K40" s="47">
        <v>0</v>
      </c>
      <c r="L40" s="47">
        <v>0</v>
      </c>
      <c r="M40" s="47">
        <f t="shared" si="4"/>
        <v>1011</v>
      </c>
      <c r="N40" s="47">
        <v>0</v>
      </c>
      <c r="O40" s="47">
        <v>1011</v>
      </c>
      <c r="P40" s="47">
        <v>0</v>
      </c>
      <c r="Q40" s="47">
        <f t="shared" si="5"/>
        <v>83</v>
      </c>
      <c r="R40" s="47">
        <v>0</v>
      </c>
      <c r="S40" s="47">
        <v>83</v>
      </c>
      <c r="T40" s="47">
        <v>0</v>
      </c>
      <c r="U40" s="47">
        <f t="shared" si="6"/>
        <v>91</v>
      </c>
      <c r="V40" s="47">
        <v>0</v>
      </c>
      <c r="W40" s="47">
        <v>91</v>
      </c>
      <c r="X40" s="47">
        <v>0</v>
      </c>
      <c r="Y40" s="47">
        <f t="shared" si="7"/>
        <v>0</v>
      </c>
      <c r="Z40" s="47">
        <v>0</v>
      </c>
      <c r="AA40" s="47">
        <v>0</v>
      </c>
      <c r="AB40" s="47">
        <v>0</v>
      </c>
      <c r="AC40" s="47">
        <f t="shared" si="8"/>
        <v>75</v>
      </c>
      <c r="AD40" s="47">
        <v>0</v>
      </c>
      <c r="AE40" s="47">
        <v>75</v>
      </c>
      <c r="AF40" s="47">
        <v>0</v>
      </c>
      <c r="AG40" s="47">
        <v>59</v>
      </c>
      <c r="AH40" s="47">
        <v>0</v>
      </c>
    </row>
    <row r="41" spans="1:34" ht="13.5">
      <c r="A41" s="185" t="s">
        <v>30</v>
      </c>
      <c r="B41" s="186" t="s">
        <v>96</v>
      </c>
      <c r="C41" s="46" t="s">
        <v>29</v>
      </c>
      <c r="D41" s="47">
        <f t="shared" si="9"/>
        <v>1396</v>
      </c>
      <c r="E41" s="47">
        <v>1366</v>
      </c>
      <c r="F41" s="47">
        <v>30</v>
      </c>
      <c r="G41" s="47">
        <f t="shared" si="1"/>
        <v>1396</v>
      </c>
      <c r="H41" s="47">
        <f t="shared" si="2"/>
        <v>1366</v>
      </c>
      <c r="I41" s="47">
        <f t="shared" si="3"/>
        <v>0</v>
      </c>
      <c r="J41" s="47">
        <v>0</v>
      </c>
      <c r="K41" s="47">
        <v>0</v>
      </c>
      <c r="L41" s="47">
        <v>0</v>
      </c>
      <c r="M41" s="47">
        <f t="shared" si="4"/>
        <v>1074</v>
      </c>
      <c r="N41" s="47">
        <v>1074</v>
      </c>
      <c r="O41" s="47">
        <v>0</v>
      </c>
      <c r="P41" s="47">
        <v>0</v>
      </c>
      <c r="Q41" s="47">
        <f t="shared" si="5"/>
        <v>133</v>
      </c>
      <c r="R41" s="47">
        <v>133</v>
      </c>
      <c r="S41" s="47">
        <v>0</v>
      </c>
      <c r="T41" s="47">
        <v>0</v>
      </c>
      <c r="U41" s="47">
        <f t="shared" si="6"/>
        <v>79</v>
      </c>
      <c r="V41" s="47">
        <v>79</v>
      </c>
      <c r="W41" s="47">
        <v>0</v>
      </c>
      <c r="X41" s="47">
        <v>0</v>
      </c>
      <c r="Y41" s="47">
        <f t="shared" si="7"/>
        <v>0</v>
      </c>
      <c r="Z41" s="47">
        <v>0</v>
      </c>
      <c r="AA41" s="47">
        <v>0</v>
      </c>
      <c r="AB41" s="47">
        <v>0</v>
      </c>
      <c r="AC41" s="47">
        <f t="shared" si="8"/>
        <v>80</v>
      </c>
      <c r="AD41" s="47">
        <v>80</v>
      </c>
      <c r="AE41" s="47">
        <v>0</v>
      </c>
      <c r="AF41" s="47">
        <v>0</v>
      </c>
      <c r="AG41" s="47">
        <v>30</v>
      </c>
      <c r="AH41" s="47">
        <v>0</v>
      </c>
    </row>
    <row r="42" spans="1:34" ht="13.5">
      <c r="A42" s="185" t="s">
        <v>30</v>
      </c>
      <c r="B42" s="186" t="s">
        <v>97</v>
      </c>
      <c r="C42" s="46" t="s">
        <v>98</v>
      </c>
      <c r="D42" s="47">
        <f t="shared" si="9"/>
        <v>1673</v>
      </c>
      <c r="E42" s="47">
        <v>1639</v>
      </c>
      <c r="F42" s="47">
        <v>34</v>
      </c>
      <c r="G42" s="47">
        <f t="shared" si="1"/>
        <v>1673</v>
      </c>
      <c r="H42" s="47">
        <f t="shared" si="2"/>
        <v>1639</v>
      </c>
      <c r="I42" s="47">
        <f t="shared" si="3"/>
        <v>0</v>
      </c>
      <c r="J42" s="47">
        <v>0</v>
      </c>
      <c r="K42" s="47">
        <v>0</v>
      </c>
      <c r="L42" s="47">
        <v>0</v>
      </c>
      <c r="M42" s="47">
        <f t="shared" si="4"/>
        <v>1291</v>
      </c>
      <c r="N42" s="47">
        <v>0</v>
      </c>
      <c r="O42" s="47">
        <v>1291</v>
      </c>
      <c r="P42" s="47">
        <v>0</v>
      </c>
      <c r="Q42" s="47">
        <f t="shared" si="5"/>
        <v>175</v>
      </c>
      <c r="R42" s="47">
        <v>0</v>
      </c>
      <c r="S42" s="47">
        <v>175</v>
      </c>
      <c r="T42" s="47">
        <v>0</v>
      </c>
      <c r="U42" s="47">
        <f t="shared" si="6"/>
        <v>135</v>
      </c>
      <c r="V42" s="47">
        <v>0</v>
      </c>
      <c r="W42" s="47">
        <v>135</v>
      </c>
      <c r="X42" s="47">
        <v>0</v>
      </c>
      <c r="Y42" s="47">
        <f t="shared" si="7"/>
        <v>0</v>
      </c>
      <c r="Z42" s="47">
        <v>0</v>
      </c>
      <c r="AA42" s="47">
        <v>0</v>
      </c>
      <c r="AB42" s="47">
        <v>0</v>
      </c>
      <c r="AC42" s="47">
        <f t="shared" si="8"/>
        <v>38</v>
      </c>
      <c r="AD42" s="47">
        <v>0</v>
      </c>
      <c r="AE42" s="47">
        <v>38</v>
      </c>
      <c r="AF42" s="47">
        <v>0</v>
      </c>
      <c r="AG42" s="47">
        <v>34</v>
      </c>
      <c r="AH42" s="47">
        <v>0</v>
      </c>
    </row>
    <row r="43" spans="1:34" ht="13.5">
      <c r="A43" s="185" t="s">
        <v>30</v>
      </c>
      <c r="B43" s="186" t="s">
        <v>99</v>
      </c>
      <c r="C43" s="46" t="s">
        <v>100</v>
      </c>
      <c r="D43" s="47">
        <f t="shared" si="9"/>
        <v>1965</v>
      </c>
      <c r="E43" s="47">
        <v>1851</v>
      </c>
      <c r="F43" s="47">
        <v>114</v>
      </c>
      <c r="G43" s="47">
        <f t="shared" si="1"/>
        <v>1965</v>
      </c>
      <c r="H43" s="47">
        <f t="shared" si="2"/>
        <v>1851</v>
      </c>
      <c r="I43" s="47">
        <f t="shared" si="3"/>
        <v>0</v>
      </c>
      <c r="J43" s="47">
        <v>0</v>
      </c>
      <c r="K43" s="47">
        <v>0</v>
      </c>
      <c r="L43" s="47">
        <v>0</v>
      </c>
      <c r="M43" s="47">
        <f t="shared" si="4"/>
        <v>1506</v>
      </c>
      <c r="N43" s="47">
        <v>0</v>
      </c>
      <c r="O43" s="47">
        <v>1506</v>
      </c>
      <c r="P43" s="47">
        <v>0</v>
      </c>
      <c r="Q43" s="47">
        <f t="shared" si="5"/>
        <v>66</v>
      </c>
      <c r="R43" s="47">
        <v>0</v>
      </c>
      <c r="S43" s="47">
        <v>66</v>
      </c>
      <c r="T43" s="47">
        <v>0</v>
      </c>
      <c r="U43" s="47">
        <f t="shared" si="6"/>
        <v>254</v>
      </c>
      <c r="V43" s="47">
        <v>0</v>
      </c>
      <c r="W43" s="47">
        <v>254</v>
      </c>
      <c r="X43" s="47">
        <v>0</v>
      </c>
      <c r="Y43" s="47">
        <f t="shared" si="7"/>
        <v>0</v>
      </c>
      <c r="Z43" s="47">
        <v>0</v>
      </c>
      <c r="AA43" s="47">
        <v>0</v>
      </c>
      <c r="AB43" s="47">
        <v>0</v>
      </c>
      <c r="AC43" s="47">
        <f t="shared" si="8"/>
        <v>25</v>
      </c>
      <c r="AD43" s="47">
        <v>0</v>
      </c>
      <c r="AE43" s="47">
        <v>25</v>
      </c>
      <c r="AF43" s="47">
        <v>0</v>
      </c>
      <c r="AG43" s="47">
        <v>114</v>
      </c>
      <c r="AH43" s="47">
        <v>0</v>
      </c>
    </row>
    <row r="44" spans="1:34" ht="13.5">
      <c r="A44" s="185" t="s">
        <v>30</v>
      </c>
      <c r="B44" s="186" t="s">
        <v>101</v>
      </c>
      <c r="C44" s="46" t="s">
        <v>102</v>
      </c>
      <c r="D44" s="47">
        <f t="shared" si="9"/>
        <v>4524</v>
      </c>
      <c r="E44" s="47">
        <v>3405</v>
      </c>
      <c r="F44" s="47">
        <v>1119</v>
      </c>
      <c r="G44" s="47">
        <f t="shared" si="1"/>
        <v>4524</v>
      </c>
      <c r="H44" s="47">
        <f t="shared" si="2"/>
        <v>3405</v>
      </c>
      <c r="I44" s="47">
        <f t="shared" si="3"/>
        <v>0</v>
      </c>
      <c r="J44" s="47">
        <v>0</v>
      </c>
      <c r="K44" s="47">
        <v>0</v>
      </c>
      <c r="L44" s="47">
        <v>0</v>
      </c>
      <c r="M44" s="47">
        <f t="shared" si="4"/>
        <v>2983</v>
      </c>
      <c r="N44" s="47">
        <v>0</v>
      </c>
      <c r="O44" s="47">
        <v>2983</v>
      </c>
      <c r="P44" s="47">
        <v>0</v>
      </c>
      <c r="Q44" s="47">
        <f t="shared" si="5"/>
        <v>247</v>
      </c>
      <c r="R44" s="47">
        <v>0</v>
      </c>
      <c r="S44" s="47">
        <v>247</v>
      </c>
      <c r="T44" s="47">
        <v>0</v>
      </c>
      <c r="U44" s="47">
        <f t="shared" si="6"/>
        <v>148</v>
      </c>
      <c r="V44" s="47">
        <v>0</v>
      </c>
      <c r="W44" s="47">
        <v>148</v>
      </c>
      <c r="X44" s="47">
        <v>0</v>
      </c>
      <c r="Y44" s="47">
        <f t="shared" si="7"/>
        <v>0</v>
      </c>
      <c r="Z44" s="47">
        <v>0</v>
      </c>
      <c r="AA44" s="47">
        <v>0</v>
      </c>
      <c r="AB44" s="47">
        <v>0</v>
      </c>
      <c r="AC44" s="47">
        <f t="shared" si="8"/>
        <v>27</v>
      </c>
      <c r="AD44" s="47">
        <v>0</v>
      </c>
      <c r="AE44" s="47">
        <v>27</v>
      </c>
      <c r="AF44" s="47">
        <v>0</v>
      </c>
      <c r="AG44" s="47">
        <v>1119</v>
      </c>
      <c r="AH44" s="47">
        <v>0</v>
      </c>
    </row>
    <row r="45" spans="1:34" ht="13.5">
      <c r="A45" s="185" t="s">
        <v>30</v>
      </c>
      <c r="B45" s="186" t="s">
        <v>103</v>
      </c>
      <c r="C45" s="46" t="s">
        <v>104</v>
      </c>
      <c r="D45" s="47">
        <f t="shared" si="9"/>
        <v>2024</v>
      </c>
      <c r="E45" s="47">
        <v>1779</v>
      </c>
      <c r="F45" s="47">
        <v>245</v>
      </c>
      <c r="G45" s="47">
        <f t="shared" si="1"/>
        <v>2024</v>
      </c>
      <c r="H45" s="47">
        <f t="shared" si="2"/>
        <v>1763</v>
      </c>
      <c r="I45" s="47">
        <f t="shared" si="3"/>
        <v>0</v>
      </c>
      <c r="J45" s="47">
        <v>0</v>
      </c>
      <c r="K45" s="47">
        <v>0</v>
      </c>
      <c r="L45" s="47">
        <v>0</v>
      </c>
      <c r="M45" s="47">
        <f t="shared" si="4"/>
        <v>1499</v>
      </c>
      <c r="N45" s="47">
        <v>0</v>
      </c>
      <c r="O45" s="47">
        <v>0</v>
      </c>
      <c r="P45" s="47">
        <v>1499</v>
      </c>
      <c r="Q45" s="47">
        <f t="shared" si="5"/>
        <v>129</v>
      </c>
      <c r="R45" s="47">
        <v>0</v>
      </c>
      <c r="S45" s="47">
        <v>0</v>
      </c>
      <c r="T45" s="47">
        <v>129</v>
      </c>
      <c r="U45" s="47">
        <f t="shared" si="6"/>
        <v>122</v>
      </c>
      <c r="V45" s="47">
        <v>0</v>
      </c>
      <c r="W45" s="47">
        <v>0</v>
      </c>
      <c r="X45" s="47">
        <v>122</v>
      </c>
      <c r="Y45" s="47">
        <f t="shared" si="7"/>
        <v>0</v>
      </c>
      <c r="Z45" s="47">
        <v>0</v>
      </c>
      <c r="AA45" s="47">
        <v>0</v>
      </c>
      <c r="AB45" s="47">
        <v>0</v>
      </c>
      <c r="AC45" s="47">
        <f t="shared" si="8"/>
        <v>13</v>
      </c>
      <c r="AD45" s="47">
        <v>0</v>
      </c>
      <c r="AE45" s="47">
        <v>0</v>
      </c>
      <c r="AF45" s="47">
        <v>13</v>
      </c>
      <c r="AG45" s="47">
        <v>261</v>
      </c>
      <c r="AH45" s="47">
        <v>0</v>
      </c>
    </row>
    <row r="46" spans="1:34" ht="13.5">
      <c r="A46" s="185" t="s">
        <v>30</v>
      </c>
      <c r="B46" s="186" t="s">
        <v>105</v>
      </c>
      <c r="C46" s="46" t="s">
        <v>106</v>
      </c>
      <c r="D46" s="47">
        <f t="shared" si="9"/>
        <v>1482</v>
      </c>
      <c r="E46" s="47">
        <v>1186</v>
      </c>
      <c r="F46" s="47">
        <v>296</v>
      </c>
      <c r="G46" s="47">
        <f t="shared" si="1"/>
        <v>1482</v>
      </c>
      <c r="H46" s="47">
        <f t="shared" si="2"/>
        <v>1482</v>
      </c>
      <c r="I46" s="47">
        <f t="shared" si="3"/>
        <v>0</v>
      </c>
      <c r="J46" s="47">
        <v>0</v>
      </c>
      <c r="K46" s="47">
        <v>0</v>
      </c>
      <c r="L46" s="47">
        <v>0</v>
      </c>
      <c r="M46" s="47">
        <f t="shared" si="4"/>
        <v>1028</v>
      </c>
      <c r="N46" s="47">
        <v>0</v>
      </c>
      <c r="O46" s="47">
        <v>1028</v>
      </c>
      <c r="P46" s="47">
        <v>0</v>
      </c>
      <c r="Q46" s="47">
        <f t="shared" si="5"/>
        <v>172</v>
      </c>
      <c r="R46" s="47">
        <v>0</v>
      </c>
      <c r="S46" s="47">
        <v>172</v>
      </c>
      <c r="T46" s="47">
        <v>0</v>
      </c>
      <c r="U46" s="47">
        <f t="shared" si="6"/>
        <v>252</v>
      </c>
      <c r="V46" s="47">
        <v>0</v>
      </c>
      <c r="W46" s="47">
        <v>252</v>
      </c>
      <c r="X46" s="47">
        <v>0</v>
      </c>
      <c r="Y46" s="47">
        <f t="shared" si="7"/>
        <v>0</v>
      </c>
      <c r="Z46" s="47">
        <v>0</v>
      </c>
      <c r="AA46" s="47">
        <v>0</v>
      </c>
      <c r="AB46" s="47">
        <v>0</v>
      </c>
      <c r="AC46" s="47">
        <f t="shared" si="8"/>
        <v>30</v>
      </c>
      <c r="AD46" s="47">
        <v>0</v>
      </c>
      <c r="AE46" s="47">
        <v>30</v>
      </c>
      <c r="AF46" s="47">
        <v>0</v>
      </c>
      <c r="AG46" s="47">
        <v>0</v>
      </c>
      <c r="AH46" s="47">
        <v>0</v>
      </c>
    </row>
    <row r="47" spans="1:34" ht="13.5">
      <c r="A47" s="185" t="s">
        <v>30</v>
      </c>
      <c r="B47" s="186" t="s">
        <v>175</v>
      </c>
      <c r="C47" s="46" t="s">
        <v>295</v>
      </c>
      <c r="D47" s="47">
        <f t="shared" si="9"/>
        <v>2033</v>
      </c>
      <c r="E47" s="47">
        <v>2006</v>
      </c>
      <c r="F47" s="47">
        <v>27</v>
      </c>
      <c r="G47" s="47">
        <f t="shared" si="1"/>
        <v>2033</v>
      </c>
      <c r="H47" s="47">
        <f t="shared" si="2"/>
        <v>2033</v>
      </c>
      <c r="I47" s="47">
        <f t="shared" si="3"/>
        <v>0</v>
      </c>
      <c r="J47" s="47">
        <v>0</v>
      </c>
      <c r="K47" s="47">
        <v>0</v>
      </c>
      <c r="L47" s="47">
        <v>0</v>
      </c>
      <c r="M47" s="47">
        <f t="shared" si="4"/>
        <v>1469</v>
      </c>
      <c r="N47" s="47">
        <v>0</v>
      </c>
      <c r="O47" s="47">
        <v>1469</v>
      </c>
      <c r="P47" s="47">
        <v>0</v>
      </c>
      <c r="Q47" s="47">
        <f t="shared" si="5"/>
        <v>54</v>
      </c>
      <c r="R47" s="47">
        <v>0</v>
      </c>
      <c r="S47" s="47">
        <v>54</v>
      </c>
      <c r="T47" s="47">
        <v>0</v>
      </c>
      <c r="U47" s="47">
        <f t="shared" si="6"/>
        <v>393</v>
      </c>
      <c r="V47" s="47">
        <v>0</v>
      </c>
      <c r="W47" s="47">
        <v>393</v>
      </c>
      <c r="X47" s="47">
        <v>0</v>
      </c>
      <c r="Y47" s="47">
        <f t="shared" si="7"/>
        <v>3</v>
      </c>
      <c r="Z47" s="47">
        <v>3</v>
      </c>
      <c r="AA47" s="47">
        <v>0</v>
      </c>
      <c r="AB47" s="47">
        <v>0</v>
      </c>
      <c r="AC47" s="47">
        <f t="shared" si="8"/>
        <v>114</v>
      </c>
      <c r="AD47" s="47">
        <v>0</v>
      </c>
      <c r="AE47" s="47">
        <v>0</v>
      </c>
      <c r="AF47" s="47">
        <v>114</v>
      </c>
      <c r="AG47" s="47">
        <v>0</v>
      </c>
      <c r="AH47" s="47">
        <v>25</v>
      </c>
    </row>
    <row r="48" spans="1:34" ht="13.5">
      <c r="A48" s="185" t="s">
        <v>30</v>
      </c>
      <c r="B48" s="186" t="s">
        <v>176</v>
      </c>
      <c r="C48" s="46" t="s">
        <v>177</v>
      </c>
      <c r="D48" s="47">
        <f t="shared" si="9"/>
        <v>2208</v>
      </c>
      <c r="E48" s="47">
        <v>2208</v>
      </c>
      <c r="F48" s="47">
        <v>0</v>
      </c>
      <c r="G48" s="47">
        <f t="shared" si="1"/>
        <v>2208</v>
      </c>
      <c r="H48" s="47">
        <f t="shared" si="2"/>
        <v>2208</v>
      </c>
      <c r="I48" s="47">
        <f t="shared" si="3"/>
        <v>0</v>
      </c>
      <c r="J48" s="47">
        <v>0</v>
      </c>
      <c r="K48" s="47">
        <v>0</v>
      </c>
      <c r="L48" s="47">
        <v>0</v>
      </c>
      <c r="M48" s="47">
        <f t="shared" si="4"/>
        <v>1740</v>
      </c>
      <c r="N48" s="47">
        <v>0</v>
      </c>
      <c r="O48" s="47">
        <v>1740</v>
      </c>
      <c r="P48" s="47">
        <v>0</v>
      </c>
      <c r="Q48" s="47">
        <f t="shared" si="5"/>
        <v>118</v>
      </c>
      <c r="R48" s="47">
        <v>0</v>
      </c>
      <c r="S48" s="47">
        <v>118</v>
      </c>
      <c r="T48" s="47">
        <v>0</v>
      </c>
      <c r="U48" s="47">
        <f t="shared" si="6"/>
        <v>255</v>
      </c>
      <c r="V48" s="47">
        <v>0</v>
      </c>
      <c r="W48" s="47">
        <v>255</v>
      </c>
      <c r="X48" s="47">
        <v>0</v>
      </c>
      <c r="Y48" s="47">
        <f t="shared" si="7"/>
        <v>2</v>
      </c>
      <c r="Z48" s="47">
        <v>0</v>
      </c>
      <c r="AA48" s="47">
        <v>2</v>
      </c>
      <c r="AB48" s="47">
        <v>0</v>
      </c>
      <c r="AC48" s="47">
        <f t="shared" si="8"/>
        <v>93</v>
      </c>
      <c r="AD48" s="47">
        <v>0</v>
      </c>
      <c r="AE48" s="47">
        <v>93</v>
      </c>
      <c r="AF48" s="47">
        <v>0</v>
      </c>
      <c r="AG48" s="47">
        <v>0</v>
      </c>
      <c r="AH48" s="47">
        <v>0</v>
      </c>
    </row>
    <row r="49" spans="1:34" ht="13.5">
      <c r="A49" s="185" t="s">
        <v>30</v>
      </c>
      <c r="B49" s="186" t="s">
        <v>178</v>
      </c>
      <c r="C49" s="46" t="s">
        <v>179</v>
      </c>
      <c r="D49" s="47">
        <f t="shared" si="9"/>
        <v>2540</v>
      </c>
      <c r="E49" s="47">
        <v>2066</v>
      </c>
      <c r="F49" s="47">
        <v>474</v>
      </c>
      <c r="G49" s="47">
        <f t="shared" si="1"/>
        <v>2540</v>
      </c>
      <c r="H49" s="47">
        <f t="shared" si="2"/>
        <v>2540</v>
      </c>
      <c r="I49" s="47">
        <f t="shared" si="3"/>
        <v>0</v>
      </c>
      <c r="J49" s="47">
        <v>0</v>
      </c>
      <c r="K49" s="47">
        <v>0</v>
      </c>
      <c r="L49" s="47">
        <v>0</v>
      </c>
      <c r="M49" s="47">
        <f t="shared" si="4"/>
        <v>1990</v>
      </c>
      <c r="N49" s="47">
        <v>0</v>
      </c>
      <c r="O49" s="47">
        <v>1540</v>
      </c>
      <c r="P49" s="47">
        <v>450</v>
      </c>
      <c r="Q49" s="47">
        <f t="shared" si="5"/>
        <v>176</v>
      </c>
      <c r="R49" s="47">
        <v>0</v>
      </c>
      <c r="S49" s="47">
        <v>175</v>
      </c>
      <c r="T49" s="47">
        <v>1</v>
      </c>
      <c r="U49" s="47">
        <f t="shared" si="6"/>
        <v>280</v>
      </c>
      <c r="V49" s="47">
        <v>0</v>
      </c>
      <c r="W49" s="47">
        <v>257</v>
      </c>
      <c r="X49" s="47">
        <v>23</v>
      </c>
      <c r="Y49" s="47">
        <f t="shared" si="7"/>
        <v>2</v>
      </c>
      <c r="Z49" s="47">
        <v>2</v>
      </c>
      <c r="AA49" s="47">
        <v>0</v>
      </c>
      <c r="AB49" s="47">
        <v>0</v>
      </c>
      <c r="AC49" s="47">
        <f t="shared" si="8"/>
        <v>92</v>
      </c>
      <c r="AD49" s="47">
        <v>0</v>
      </c>
      <c r="AE49" s="47">
        <v>92</v>
      </c>
      <c r="AF49" s="47">
        <v>0</v>
      </c>
      <c r="AG49" s="47">
        <v>0</v>
      </c>
      <c r="AH49" s="47">
        <v>0</v>
      </c>
    </row>
    <row r="50" spans="1:34" ht="13.5">
      <c r="A50" s="185" t="s">
        <v>30</v>
      </c>
      <c r="B50" s="186" t="s">
        <v>180</v>
      </c>
      <c r="C50" s="46" t="s">
        <v>181</v>
      </c>
      <c r="D50" s="47">
        <f t="shared" si="9"/>
        <v>2971</v>
      </c>
      <c r="E50" s="47">
        <v>2121</v>
      </c>
      <c r="F50" s="47">
        <v>850</v>
      </c>
      <c r="G50" s="47">
        <f t="shared" si="1"/>
        <v>2971</v>
      </c>
      <c r="H50" s="47">
        <f t="shared" si="2"/>
        <v>2971</v>
      </c>
      <c r="I50" s="47">
        <f t="shared" si="3"/>
        <v>0</v>
      </c>
      <c r="J50" s="47">
        <v>0</v>
      </c>
      <c r="K50" s="47">
        <v>0</v>
      </c>
      <c r="L50" s="47">
        <v>0</v>
      </c>
      <c r="M50" s="47">
        <f t="shared" si="4"/>
        <v>2621</v>
      </c>
      <c r="N50" s="47">
        <v>0</v>
      </c>
      <c r="O50" s="47">
        <v>1771</v>
      </c>
      <c r="P50" s="47">
        <v>850</v>
      </c>
      <c r="Q50" s="47">
        <f t="shared" si="5"/>
        <v>151</v>
      </c>
      <c r="R50" s="47">
        <v>0</v>
      </c>
      <c r="S50" s="47">
        <v>151</v>
      </c>
      <c r="T50" s="47">
        <v>0</v>
      </c>
      <c r="U50" s="47">
        <f t="shared" si="6"/>
        <v>142</v>
      </c>
      <c r="V50" s="47">
        <v>6</v>
      </c>
      <c r="W50" s="47">
        <v>136</v>
      </c>
      <c r="X50" s="47">
        <v>0</v>
      </c>
      <c r="Y50" s="47">
        <f t="shared" si="7"/>
        <v>0</v>
      </c>
      <c r="Z50" s="47">
        <v>0</v>
      </c>
      <c r="AA50" s="47">
        <v>0</v>
      </c>
      <c r="AB50" s="47">
        <v>0</v>
      </c>
      <c r="AC50" s="47">
        <f t="shared" si="8"/>
        <v>57</v>
      </c>
      <c r="AD50" s="47">
        <v>0</v>
      </c>
      <c r="AE50" s="47">
        <v>57</v>
      </c>
      <c r="AF50" s="47">
        <v>0</v>
      </c>
      <c r="AG50" s="47">
        <v>0</v>
      </c>
      <c r="AH50" s="47">
        <v>0</v>
      </c>
    </row>
    <row r="51" spans="1:34" ht="13.5">
      <c r="A51" s="185" t="s">
        <v>30</v>
      </c>
      <c r="B51" s="186" t="s">
        <v>182</v>
      </c>
      <c r="C51" s="46" t="s">
        <v>164</v>
      </c>
      <c r="D51" s="47">
        <f t="shared" si="9"/>
        <v>1203</v>
      </c>
      <c r="E51" s="47">
        <v>1143</v>
      </c>
      <c r="F51" s="47">
        <v>60</v>
      </c>
      <c r="G51" s="47">
        <f t="shared" si="1"/>
        <v>1203</v>
      </c>
      <c r="H51" s="47">
        <f t="shared" si="2"/>
        <v>1203</v>
      </c>
      <c r="I51" s="47">
        <f t="shared" si="3"/>
        <v>0</v>
      </c>
      <c r="J51" s="47">
        <v>0</v>
      </c>
      <c r="K51" s="47">
        <v>0</v>
      </c>
      <c r="L51" s="47">
        <v>0</v>
      </c>
      <c r="M51" s="47">
        <f t="shared" si="4"/>
        <v>784</v>
      </c>
      <c r="N51" s="47">
        <v>0</v>
      </c>
      <c r="O51" s="47">
        <v>784</v>
      </c>
      <c r="P51" s="47">
        <v>0</v>
      </c>
      <c r="Q51" s="47">
        <f t="shared" si="5"/>
        <v>110</v>
      </c>
      <c r="R51" s="47">
        <v>0</v>
      </c>
      <c r="S51" s="47">
        <v>110</v>
      </c>
      <c r="T51" s="47">
        <v>0</v>
      </c>
      <c r="U51" s="47">
        <f t="shared" si="6"/>
        <v>261</v>
      </c>
      <c r="V51" s="47">
        <v>0</v>
      </c>
      <c r="W51" s="47">
        <v>261</v>
      </c>
      <c r="X51" s="47">
        <v>0</v>
      </c>
      <c r="Y51" s="47">
        <f t="shared" si="7"/>
        <v>0</v>
      </c>
      <c r="Z51" s="47">
        <v>0</v>
      </c>
      <c r="AA51" s="47">
        <v>0</v>
      </c>
      <c r="AB51" s="47">
        <v>0</v>
      </c>
      <c r="AC51" s="47">
        <f t="shared" si="8"/>
        <v>48</v>
      </c>
      <c r="AD51" s="47">
        <v>0</v>
      </c>
      <c r="AE51" s="47">
        <v>48</v>
      </c>
      <c r="AF51" s="47">
        <v>0</v>
      </c>
      <c r="AG51" s="47">
        <v>0</v>
      </c>
      <c r="AH51" s="47">
        <v>0</v>
      </c>
    </row>
    <row r="52" spans="1:34" ht="13.5">
      <c r="A52" s="185" t="s">
        <v>30</v>
      </c>
      <c r="B52" s="186" t="s">
        <v>183</v>
      </c>
      <c r="C52" s="46" t="s">
        <v>184</v>
      </c>
      <c r="D52" s="47">
        <f t="shared" si="9"/>
        <v>1756</v>
      </c>
      <c r="E52" s="47">
        <v>1682</v>
      </c>
      <c r="F52" s="47">
        <v>74</v>
      </c>
      <c r="G52" s="47">
        <f t="shared" si="1"/>
        <v>1756</v>
      </c>
      <c r="H52" s="47">
        <f t="shared" si="2"/>
        <v>1756</v>
      </c>
      <c r="I52" s="47">
        <f t="shared" si="3"/>
        <v>0</v>
      </c>
      <c r="J52" s="47">
        <v>0</v>
      </c>
      <c r="K52" s="47">
        <v>0</v>
      </c>
      <c r="L52" s="47">
        <v>0</v>
      </c>
      <c r="M52" s="47">
        <f t="shared" si="4"/>
        <v>1253</v>
      </c>
      <c r="N52" s="47">
        <v>0</v>
      </c>
      <c r="O52" s="47">
        <v>1253</v>
      </c>
      <c r="P52" s="47">
        <v>0</v>
      </c>
      <c r="Q52" s="47">
        <f t="shared" si="5"/>
        <v>111</v>
      </c>
      <c r="R52" s="47">
        <v>0</v>
      </c>
      <c r="S52" s="47">
        <v>111</v>
      </c>
      <c r="T52" s="47">
        <v>0</v>
      </c>
      <c r="U52" s="47">
        <f t="shared" si="6"/>
        <v>361</v>
      </c>
      <c r="V52" s="47">
        <v>2</v>
      </c>
      <c r="W52" s="47">
        <v>359</v>
      </c>
      <c r="X52" s="47">
        <v>0</v>
      </c>
      <c r="Y52" s="47">
        <f t="shared" si="7"/>
        <v>0</v>
      </c>
      <c r="Z52" s="47">
        <v>0</v>
      </c>
      <c r="AA52" s="47">
        <v>0</v>
      </c>
      <c r="AB52" s="47">
        <v>0</v>
      </c>
      <c r="AC52" s="47">
        <f t="shared" si="8"/>
        <v>31</v>
      </c>
      <c r="AD52" s="47">
        <v>0</v>
      </c>
      <c r="AE52" s="47">
        <v>31</v>
      </c>
      <c r="AF52" s="47">
        <v>0</v>
      </c>
      <c r="AG52" s="47">
        <v>0</v>
      </c>
      <c r="AH52" s="47">
        <v>0</v>
      </c>
    </row>
    <row r="53" spans="1:34" ht="13.5">
      <c r="A53" s="185" t="s">
        <v>30</v>
      </c>
      <c r="B53" s="186" t="s">
        <v>185</v>
      </c>
      <c r="C53" s="46" t="s">
        <v>186</v>
      </c>
      <c r="D53" s="47">
        <f t="shared" si="9"/>
        <v>2558</v>
      </c>
      <c r="E53" s="47">
        <v>2002</v>
      </c>
      <c r="F53" s="47">
        <v>556</v>
      </c>
      <c r="G53" s="47">
        <f t="shared" si="1"/>
        <v>2558</v>
      </c>
      <c r="H53" s="47">
        <f t="shared" si="2"/>
        <v>2310</v>
      </c>
      <c r="I53" s="47">
        <f t="shared" si="3"/>
        <v>0</v>
      </c>
      <c r="J53" s="47">
        <v>0</v>
      </c>
      <c r="K53" s="47">
        <v>0</v>
      </c>
      <c r="L53" s="47">
        <v>0</v>
      </c>
      <c r="M53" s="47">
        <f t="shared" si="4"/>
        <v>1927</v>
      </c>
      <c r="N53" s="47">
        <v>0</v>
      </c>
      <c r="O53" s="47">
        <v>1371</v>
      </c>
      <c r="P53" s="47">
        <v>556</v>
      </c>
      <c r="Q53" s="47">
        <f t="shared" si="5"/>
        <v>54</v>
      </c>
      <c r="R53" s="47">
        <v>0</v>
      </c>
      <c r="S53" s="47">
        <v>54</v>
      </c>
      <c r="T53" s="47">
        <v>0</v>
      </c>
      <c r="U53" s="47">
        <f t="shared" si="6"/>
        <v>321</v>
      </c>
      <c r="V53" s="47">
        <v>0</v>
      </c>
      <c r="W53" s="47">
        <v>321</v>
      </c>
      <c r="X53" s="47">
        <v>0</v>
      </c>
      <c r="Y53" s="47">
        <f t="shared" si="7"/>
        <v>0</v>
      </c>
      <c r="Z53" s="47">
        <v>0</v>
      </c>
      <c r="AA53" s="47">
        <v>0</v>
      </c>
      <c r="AB53" s="47">
        <v>0</v>
      </c>
      <c r="AC53" s="47">
        <f t="shared" si="8"/>
        <v>8</v>
      </c>
      <c r="AD53" s="47">
        <v>0</v>
      </c>
      <c r="AE53" s="47">
        <v>8</v>
      </c>
      <c r="AF53" s="47">
        <v>0</v>
      </c>
      <c r="AG53" s="47">
        <v>248</v>
      </c>
      <c r="AH53" s="47">
        <v>10</v>
      </c>
    </row>
    <row r="54" spans="1:34" ht="13.5">
      <c r="A54" s="185" t="s">
        <v>30</v>
      </c>
      <c r="B54" s="186" t="s">
        <v>187</v>
      </c>
      <c r="C54" s="46" t="s">
        <v>188</v>
      </c>
      <c r="D54" s="47">
        <f t="shared" si="9"/>
        <v>2513</v>
      </c>
      <c r="E54" s="47">
        <v>2262</v>
      </c>
      <c r="F54" s="47">
        <v>251</v>
      </c>
      <c r="G54" s="47">
        <f t="shared" si="1"/>
        <v>2513</v>
      </c>
      <c r="H54" s="47">
        <f t="shared" si="2"/>
        <v>2513</v>
      </c>
      <c r="I54" s="47">
        <f t="shared" si="3"/>
        <v>0</v>
      </c>
      <c r="J54" s="47">
        <v>0</v>
      </c>
      <c r="K54" s="47">
        <v>0</v>
      </c>
      <c r="L54" s="47">
        <v>0</v>
      </c>
      <c r="M54" s="47">
        <f t="shared" si="4"/>
        <v>1836</v>
      </c>
      <c r="N54" s="47">
        <v>0</v>
      </c>
      <c r="O54" s="47">
        <v>1836</v>
      </c>
      <c r="P54" s="47">
        <v>0</v>
      </c>
      <c r="Q54" s="47">
        <f t="shared" si="5"/>
        <v>136</v>
      </c>
      <c r="R54" s="47">
        <v>0</v>
      </c>
      <c r="S54" s="47">
        <v>136</v>
      </c>
      <c r="T54" s="47">
        <v>0</v>
      </c>
      <c r="U54" s="47">
        <f t="shared" si="6"/>
        <v>447</v>
      </c>
      <c r="V54" s="47">
        <v>0</v>
      </c>
      <c r="W54" s="47">
        <v>447</v>
      </c>
      <c r="X54" s="47">
        <v>0</v>
      </c>
      <c r="Y54" s="47">
        <f t="shared" si="7"/>
        <v>1</v>
      </c>
      <c r="Z54" s="47">
        <v>0</v>
      </c>
      <c r="AA54" s="47">
        <v>1</v>
      </c>
      <c r="AB54" s="47">
        <v>0</v>
      </c>
      <c r="AC54" s="47">
        <f t="shared" si="8"/>
        <v>93</v>
      </c>
      <c r="AD54" s="47">
        <v>0</v>
      </c>
      <c r="AE54" s="47">
        <v>93</v>
      </c>
      <c r="AF54" s="47">
        <v>0</v>
      </c>
      <c r="AG54" s="47">
        <v>0</v>
      </c>
      <c r="AH54" s="47">
        <v>126</v>
      </c>
    </row>
    <row r="55" spans="1:34" ht="13.5">
      <c r="A55" s="185" t="s">
        <v>30</v>
      </c>
      <c r="B55" s="186" t="s">
        <v>189</v>
      </c>
      <c r="C55" s="46" t="s">
        <v>141</v>
      </c>
      <c r="D55" s="47">
        <f t="shared" si="9"/>
        <v>6823</v>
      </c>
      <c r="E55" s="47">
        <v>3869</v>
      </c>
      <c r="F55" s="47">
        <v>2954</v>
      </c>
      <c r="G55" s="47">
        <f t="shared" si="1"/>
        <v>6823</v>
      </c>
      <c r="H55" s="47">
        <f t="shared" si="2"/>
        <v>6823</v>
      </c>
      <c r="I55" s="47">
        <f t="shared" si="3"/>
        <v>0</v>
      </c>
      <c r="J55" s="47">
        <v>0</v>
      </c>
      <c r="K55" s="47">
        <v>0</v>
      </c>
      <c r="L55" s="47">
        <v>0</v>
      </c>
      <c r="M55" s="47">
        <f t="shared" si="4"/>
        <v>5250</v>
      </c>
      <c r="N55" s="47">
        <v>0</v>
      </c>
      <c r="O55" s="47">
        <v>5250</v>
      </c>
      <c r="P55" s="47">
        <v>0</v>
      </c>
      <c r="Q55" s="47">
        <f t="shared" si="5"/>
        <v>182</v>
      </c>
      <c r="R55" s="47">
        <v>0</v>
      </c>
      <c r="S55" s="47">
        <v>182</v>
      </c>
      <c r="T55" s="47">
        <v>0</v>
      </c>
      <c r="U55" s="47">
        <f t="shared" si="6"/>
        <v>1252</v>
      </c>
      <c r="V55" s="47">
        <v>0</v>
      </c>
      <c r="W55" s="47">
        <v>1252</v>
      </c>
      <c r="X55" s="47">
        <v>0</v>
      </c>
      <c r="Y55" s="47">
        <f t="shared" si="7"/>
        <v>0</v>
      </c>
      <c r="Z55" s="47">
        <v>0</v>
      </c>
      <c r="AA55" s="47">
        <v>0</v>
      </c>
      <c r="AB55" s="47">
        <v>0</v>
      </c>
      <c r="AC55" s="47">
        <f t="shared" si="8"/>
        <v>139</v>
      </c>
      <c r="AD55" s="47">
        <v>0</v>
      </c>
      <c r="AE55" s="47">
        <v>139</v>
      </c>
      <c r="AF55" s="47">
        <v>0</v>
      </c>
      <c r="AG55" s="47">
        <v>0</v>
      </c>
      <c r="AH55" s="47">
        <v>142</v>
      </c>
    </row>
    <row r="56" spans="1:34" ht="13.5">
      <c r="A56" s="201" t="s">
        <v>163</v>
      </c>
      <c r="B56" s="202"/>
      <c r="C56" s="202"/>
      <c r="D56" s="47">
        <f aca="true" t="shared" si="10" ref="D56:AH56">SUM(D7:D55)</f>
        <v>281789</v>
      </c>
      <c r="E56" s="47">
        <f t="shared" si="10"/>
        <v>202143</v>
      </c>
      <c r="F56" s="47">
        <f t="shared" si="10"/>
        <v>79646</v>
      </c>
      <c r="G56" s="47">
        <f t="shared" si="10"/>
        <v>281789</v>
      </c>
      <c r="H56" s="47">
        <f t="shared" si="10"/>
        <v>252139</v>
      </c>
      <c r="I56" s="47">
        <f t="shared" si="10"/>
        <v>0</v>
      </c>
      <c r="J56" s="47">
        <f t="shared" si="10"/>
        <v>0</v>
      </c>
      <c r="K56" s="47">
        <f t="shared" si="10"/>
        <v>0</v>
      </c>
      <c r="L56" s="47">
        <f t="shared" si="10"/>
        <v>0</v>
      </c>
      <c r="M56" s="47">
        <f t="shared" si="10"/>
        <v>210312</v>
      </c>
      <c r="N56" s="47">
        <f t="shared" si="10"/>
        <v>60219</v>
      </c>
      <c r="O56" s="47">
        <f t="shared" si="10"/>
        <v>96338</v>
      </c>
      <c r="P56" s="47">
        <f t="shared" si="10"/>
        <v>53755</v>
      </c>
      <c r="Q56" s="47">
        <f t="shared" si="10"/>
        <v>12671</v>
      </c>
      <c r="R56" s="47">
        <f t="shared" si="10"/>
        <v>1842</v>
      </c>
      <c r="S56" s="47">
        <f t="shared" si="10"/>
        <v>9624</v>
      </c>
      <c r="T56" s="47">
        <f t="shared" si="10"/>
        <v>1205</v>
      </c>
      <c r="U56" s="47">
        <f t="shared" si="10"/>
        <v>24181</v>
      </c>
      <c r="V56" s="47">
        <f t="shared" si="10"/>
        <v>4578</v>
      </c>
      <c r="W56" s="47">
        <f t="shared" si="10"/>
        <v>17254</v>
      </c>
      <c r="X56" s="47">
        <f t="shared" si="10"/>
        <v>2349</v>
      </c>
      <c r="Y56" s="47">
        <f t="shared" si="10"/>
        <v>93</v>
      </c>
      <c r="Z56" s="47">
        <f t="shared" si="10"/>
        <v>26</v>
      </c>
      <c r="AA56" s="47">
        <f t="shared" si="10"/>
        <v>67</v>
      </c>
      <c r="AB56" s="47">
        <f t="shared" si="10"/>
        <v>0</v>
      </c>
      <c r="AC56" s="47">
        <f t="shared" si="10"/>
        <v>4882</v>
      </c>
      <c r="AD56" s="47">
        <f t="shared" si="10"/>
        <v>451</v>
      </c>
      <c r="AE56" s="47">
        <f t="shared" si="10"/>
        <v>2843</v>
      </c>
      <c r="AF56" s="47">
        <f t="shared" si="10"/>
        <v>1588</v>
      </c>
      <c r="AG56" s="47">
        <f t="shared" si="10"/>
        <v>29650</v>
      </c>
      <c r="AH56" s="47">
        <f t="shared" si="10"/>
        <v>833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168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271</v>
      </c>
      <c r="B2" s="222" t="s">
        <v>314</v>
      </c>
      <c r="C2" s="203" t="s">
        <v>317</v>
      </c>
      <c r="D2" s="26" t="s">
        <v>309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310</v>
      </c>
      <c r="V2" s="29"/>
      <c r="W2" s="29"/>
      <c r="X2" s="29"/>
      <c r="Y2" s="29"/>
      <c r="Z2" s="29"/>
      <c r="AA2" s="30"/>
      <c r="AB2" s="26" t="s">
        <v>311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286</v>
      </c>
      <c r="E3" s="31" t="s">
        <v>280</v>
      </c>
      <c r="F3" s="205" t="s">
        <v>318</v>
      </c>
      <c r="G3" s="206"/>
      <c r="H3" s="206"/>
      <c r="I3" s="206"/>
      <c r="J3" s="206"/>
      <c r="K3" s="207"/>
      <c r="L3" s="203" t="s">
        <v>319</v>
      </c>
      <c r="M3" s="14" t="s">
        <v>288</v>
      </c>
      <c r="N3" s="32"/>
      <c r="O3" s="32"/>
      <c r="P3" s="32"/>
      <c r="Q3" s="32"/>
      <c r="R3" s="32"/>
      <c r="S3" s="32"/>
      <c r="T3" s="33"/>
      <c r="U3" s="10" t="s">
        <v>286</v>
      </c>
      <c r="V3" s="203" t="s">
        <v>280</v>
      </c>
      <c r="W3" s="230" t="s">
        <v>281</v>
      </c>
      <c r="X3" s="231"/>
      <c r="Y3" s="231"/>
      <c r="Z3" s="231"/>
      <c r="AA3" s="232"/>
      <c r="AB3" s="10" t="s">
        <v>286</v>
      </c>
      <c r="AC3" s="203" t="s">
        <v>320</v>
      </c>
      <c r="AD3" s="203" t="s">
        <v>321</v>
      </c>
      <c r="AE3" s="14" t="s">
        <v>282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297</v>
      </c>
      <c r="H4" s="203" t="s">
        <v>298</v>
      </c>
      <c r="I4" s="203" t="s">
        <v>299</v>
      </c>
      <c r="J4" s="203" t="s">
        <v>300</v>
      </c>
      <c r="K4" s="203" t="s">
        <v>301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297</v>
      </c>
      <c r="X4" s="203" t="s">
        <v>298</v>
      </c>
      <c r="Y4" s="203" t="s">
        <v>299</v>
      </c>
      <c r="Z4" s="203" t="s">
        <v>300</v>
      </c>
      <c r="AA4" s="203" t="s">
        <v>301</v>
      </c>
      <c r="AB4" s="10"/>
      <c r="AC4" s="196"/>
      <c r="AD4" s="196"/>
      <c r="AE4" s="36"/>
      <c r="AF4" s="227" t="s">
        <v>297</v>
      </c>
      <c r="AG4" s="203" t="s">
        <v>298</v>
      </c>
      <c r="AH4" s="203" t="s">
        <v>299</v>
      </c>
      <c r="AI4" s="203" t="s">
        <v>300</v>
      </c>
      <c r="AJ4" s="203" t="s">
        <v>301</v>
      </c>
    </row>
    <row r="5" spans="1:36" s="27" customFormat="1" ht="22.5" customHeight="1">
      <c r="A5" s="193"/>
      <c r="B5" s="225"/>
      <c r="C5" s="200"/>
      <c r="D5" s="16"/>
      <c r="E5" s="39"/>
      <c r="F5" s="10" t="s">
        <v>286</v>
      </c>
      <c r="G5" s="196"/>
      <c r="H5" s="196"/>
      <c r="I5" s="196"/>
      <c r="J5" s="196"/>
      <c r="K5" s="196"/>
      <c r="L5" s="229"/>
      <c r="M5" s="10" t="s">
        <v>286</v>
      </c>
      <c r="N5" s="6" t="s">
        <v>290</v>
      </c>
      <c r="O5" s="6" t="s">
        <v>315</v>
      </c>
      <c r="P5" s="6" t="s">
        <v>291</v>
      </c>
      <c r="Q5" s="18" t="s">
        <v>322</v>
      </c>
      <c r="R5" s="6" t="s">
        <v>292</v>
      </c>
      <c r="S5" s="18" t="s">
        <v>25</v>
      </c>
      <c r="T5" s="6" t="s">
        <v>316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286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323</v>
      </c>
      <c r="E6" s="21" t="s">
        <v>279</v>
      </c>
      <c r="F6" s="21" t="s">
        <v>279</v>
      </c>
      <c r="G6" s="23" t="s">
        <v>279</v>
      </c>
      <c r="H6" s="23" t="s">
        <v>279</v>
      </c>
      <c r="I6" s="23" t="s">
        <v>279</v>
      </c>
      <c r="J6" s="23" t="s">
        <v>279</v>
      </c>
      <c r="K6" s="23" t="s">
        <v>279</v>
      </c>
      <c r="L6" s="40" t="s">
        <v>279</v>
      </c>
      <c r="M6" s="21" t="s">
        <v>279</v>
      </c>
      <c r="N6" s="23" t="s">
        <v>279</v>
      </c>
      <c r="O6" s="23" t="s">
        <v>279</v>
      </c>
      <c r="P6" s="23" t="s">
        <v>279</v>
      </c>
      <c r="Q6" s="23" t="s">
        <v>279</v>
      </c>
      <c r="R6" s="23" t="s">
        <v>279</v>
      </c>
      <c r="S6" s="23" t="s">
        <v>279</v>
      </c>
      <c r="T6" s="23" t="s">
        <v>279</v>
      </c>
      <c r="U6" s="21" t="s">
        <v>279</v>
      </c>
      <c r="V6" s="40" t="s">
        <v>279</v>
      </c>
      <c r="W6" s="41" t="s">
        <v>279</v>
      </c>
      <c r="X6" s="23" t="s">
        <v>279</v>
      </c>
      <c r="Y6" s="23" t="s">
        <v>279</v>
      </c>
      <c r="Z6" s="23" t="s">
        <v>279</v>
      </c>
      <c r="AA6" s="23" t="s">
        <v>279</v>
      </c>
      <c r="AB6" s="21" t="s">
        <v>279</v>
      </c>
      <c r="AC6" s="40" t="s">
        <v>279</v>
      </c>
      <c r="AD6" s="40" t="s">
        <v>279</v>
      </c>
      <c r="AE6" s="21" t="s">
        <v>279</v>
      </c>
      <c r="AF6" s="22" t="s">
        <v>279</v>
      </c>
      <c r="AG6" s="22" t="s">
        <v>279</v>
      </c>
      <c r="AH6" s="22" t="s">
        <v>279</v>
      </c>
      <c r="AI6" s="22" t="s">
        <v>279</v>
      </c>
      <c r="AJ6" s="22" t="s">
        <v>279</v>
      </c>
    </row>
    <row r="7" spans="1:36" ht="13.5">
      <c r="A7" s="185" t="s">
        <v>30</v>
      </c>
      <c r="B7" s="186" t="s">
        <v>31</v>
      </c>
      <c r="C7" s="46" t="s">
        <v>32</v>
      </c>
      <c r="D7" s="47">
        <f aca="true" t="shared" si="0" ref="D7:D55">E7+F7+L7+M7</f>
        <v>78249</v>
      </c>
      <c r="E7" s="47">
        <v>65785</v>
      </c>
      <c r="F7" s="47">
        <f>SUM(G7:K7)</f>
        <v>7307</v>
      </c>
      <c r="G7" s="47">
        <v>2413</v>
      </c>
      <c r="H7" s="47">
        <v>4894</v>
      </c>
      <c r="I7" s="47">
        <v>0</v>
      </c>
      <c r="J7" s="47">
        <v>0</v>
      </c>
      <c r="K7" s="47">
        <v>0</v>
      </c>
      <c r="L7" s="47">
        <v>1391</v>
      </c>
      <c r="M7" s="47">
        <f>SUM(N7:T7)</f>
        <v>3766</v>
      </c>
      <c r="N7" s="47">
        <v>3538</v>
      </c>
      <c r="O7" s="47">
        <v>0</v>
      </c>
      <c r="P7" s="47">
        <v>0</v>
      </c>
      <c r="Q7" s="47">
        <v>0</v>
      </c>
      <c r="R7" s="47">
        <v>0</v>
      </c>
      <c r="S7" s="47">
        <v>228</v>
      </c>
      <c r="T7" s="47">
        <v>0</v>
      </c>
      <c r="U7" s="47">
        <f>SUM(V7:AA7)</f>
        <v>68006</v>
      </c>
      <c r="V7" s="47">
        <v>65785</v>
      </c>
      <c r="W7" s="47">
        <v>2221</v>
      </c>
      <c r="X7" s="47">
        <v>0</v>
      </c>
      <c r="Y7" s="47">
        <v>0</v>
      </c>
      <c r="Z7" s="47">
        <v>0</v>
      </c>
      <c r="AA7" s="47">
        <v>0</v>
      </c>
      <c r="AB7" s="47">
        <f>SUM(AC7:AE7)</f>
        <v>6134</v>
      </c>
      <c r="AC7" s="47">
        <v>1391</v>
      </c>
      <c r="AD7" s="47">
        <v>4065</v>
      </c>
      <c r="AE7" s="47">
        <f>SUM(AF7:AJ7)</f>
        <v>678</v>
      </c>
      <c r="AF7" s="47">
        <v>192</v>
      </c>
      <c r="AG7" s="47">
        <v>486</v>
      </c>
      <c r="AH7" s="47">
        <v>0</v>
      </c>
      <c r="AI7" s="47">
        <v>0</v>
      </c>
      <c r="AJ7" s="47">
        <v>0</v>
      </c>
    </row>
    <row r="8" spans="1:36" ht="13.5">
      <c r="A8" s="185" t="s">
        <v>30</v>
      </c>
      <c r="B8" s="186" t="s">
        <v>33</v>
      </c>
      <c r="C8" s="46" t="s">
        <v>34</v>
      </c>
      <c r="D8" s="47">
        <f t="shared" si="0"/>
        <v>29406</v>
      </c>
      <c r="E8" s="47">
        <v>24325</v>
      </c>
      <c r="F8" s="47">
        <f>SUM(G8:K8)</f>
        <v>2598</v>
      </c>
      <c r="G8" s="47">
        <v>1819</v>
      </c>
      <c r="H8" s="47">
        <v>779</v>
      </c>
      <c r="I8" s="47">
        <v>0</v>
      </c>
      <c r="J8" s="47">
        <v>0</v>
      </c>
      <c r="K8" s="47">
        <v>0</v>
      </c>
      <c r="L8" s="47">
        <v>162</v>
      </c>
      <c r="M8" s="47">
        <f>SUM(N8:T8)</f>
        <v>2321</v>
      </c>
      <c r="N8" s="47">
        <v>1692</v>
      </c>
      <c r="O8" s="47">
        <v>434</v>
      </c>
      <c r="P8" s="47">
        <v>94</v>
      </c>
      <c r="Q8" s="47">
        <v>0</v>
      </c>
      <c r="R8" s="47">
        <v>0</v>
      </c>
      <c r="S8" s="47">
        <v>87</v>
      </c>
      <c r="T8" s="47">
        <v>14</v>
      </c>
      <c r="U8" s="47">
        <f>SUM(V8:AA8)</f>
        <v>25186</v>
      </c>
      <c r="V8" s="47">
        <v>24325</v>
      </c>
      <c r="W8" s="47">
        <v>861</v>
      </c>
      <c r="X8" s="47">
        <v>0</v>
      </c>
      <c r="Y8" s="47">
        <v>0</v>
      </c>
      <c r="Z8" s="47">
        <v>0</v>
      </c>
      <c r="AA8" s="47">
        <v>0</v>
      </c>
      <c r="AB8" s="47">
        <f>SUM(AC8:AE8)</f>
        <v>3977</v>
      </c>
      <c r="AC8" s="47">
        <v>162</v>
      </c>
      <c r="AD8" s="47">
        <v>2857</v>
      </c>
      <c r="AE8" s="47">
        <f>SUM(AF8:AJ8)</f>
        <v>958</v>
      </c>
      <c r="AF8" s="47">
        <v>958</v>
      </c>
      <c r="AG8" s="47">
        <v>0</v>
      </c>
      <c r="AH8" s="47">
        <v>0</v>
      </c>
      <c r="AI8" s="47">
        <v>0</v>
      </c>
      <c r="AJ8" s="47">
        <v>0</v>
      </c>
    </row>
    <row r="9" spans="1:36" ht="13.5">
      <c r="A9" s="185" t="s">
        <v>30</v>
      </c>
      <c r="B9" s="186" t="s">
        <v>35</v>
      </c>
      <c r="C9" s="46" t="s">
        <v>36</v>
      </c>
      <c r="D9" s="47">
        <f t="shared" si="0"/>
        <v>22958</v>
      </c>
      <c r="E9" s="47">
        <v>20565</v>
      </c>
      <c r="F9" s="47">
        <f>SUM(G9:K9)</f>
        <v>1819</v>
      </c>
      <c r="G9" s="47">
        <v>0</v>
      </c>
      <c r="H9" s="47">
        <v>1819</v>
      </c>
      <c r="I9" s="47">
        <v>0</v>
      </c>
      <c r="J9" s="47">
        <v>0</v>
      </c>
      <c r="K9" s="47">
        <v>0</v>
      </c>
      <c r="L9" s="47">
        <v>0</v>
      </c>
      <c r="M9" s="47">
        <f>SUM(N9:T9)</f>
        <v>574</v>
      </c>
      <c r="N9" s="47">
        <v>477</v>
      </c>
      <c r="O9" s="47">
        <v>0</v>
      </c>
      <c r="P9" s="47">
        <v>38</v>
      </c>
      <c r="Q9" s="47">
        <v>0</v>
      </c>
      <c r="R9" s="47">
        <v>49</v>
      </c>
      <c r="S9" s="47">
        <v>10</v>
      </c>
      <c r="T9" s="47">
        <v>0</v>
      </c>
      <c r="U9" s="47">
        <f>SUM(V9:AA9)</f>
        <v>21196</v>
      </c>
      <c r="V9" s="47">
        <v>20565</v>
      </c>
      <c r="W9" s="47">
        <v>0</v>
      </c>
      <c r="X9" s="47">
        <v>631</v>
      </c>
      <c r="Y9" s="47">
        <v>0</v>
      </c>
      <c r="Z9" s="47">
        <v>0</v>
      </c>
      <c r="AA9" s="47">
        <v>0</v>
      </c>
      <c r="AB9" s="47">
        <f>SUM(AC9:AE9)</f>
        <v>2061</v>
      </c>
      <c r="AC9" s="47">
        <v>0</v>
      </c>
      <c r="AD9" s="47">
        <v>2037</v>
      </c>
      <c r="AE9" s="47">
        <f>SUM(AF9:AJ9)</f>
        <v>24</v>
      </c>
      <c r="AF9" s="47">
        <v>0</v>
      </c>
      <c r="AG9" s="47">
        <v>24</v>
      </c>
      <c r="AH9" s="47">
        <v>0</v>
      </c>
      <c r="AI9" s="47">
        <v>0</v>
      </c>
      <c r="AJ9" s="47">
        <v>0</v>
      </c>
    </row>
    <row r="10" spans="1:36" ht="13.5">
      <c r="A10" s="185" t="s">
        <v>30</v>
      </c>
      <c r="B10" s="186" t="s">
        <v>37</v>
      </c>
      <c r="C10" s="46" t="s">
        <v>38</v>
      </c>
      <c r="D10" s="47">
        <f t="shared" si="0"/>
        <v>6221</v>
      </c>
      <c r="E10" s="47">
        <v>5523</v>
      </c>
      <c r="F10" s="47">
        <f aca="true" t="shared" si="1" ref="F10:F55">SUM(G10:K10)</f>
        <v>425</v>
      </c>
      <c r="G10" s="47">
        <v>0</v>
      </c>
      <c r="H10" s="47">
        <v>425</v>
      </c>
      <c r="I10" s="47">
        <v>0</v>
      </c>
      <c r="J10" s="47">
        <v>0</v>
      </c>
      <c r="K10" s="47">
        <v>0</v>
      </c>
      <c r="L10" s="47">
        <v>0</v>
      </c>
      <c r="M10" s="47">
        <f aca="true" t="shared" si="2" ref="M10:M55">SUM(N10:T10)</f>
        <v>273</v>
      </c>
      <c r="N10" s="47">
        <v>255</v>
      </c>
      <c r="O10" s="47">
        <v>0</v>
      </c>
      <c r="P10" s="47">
        <v>0</v>
      </c>
      <c r="Q10" s="47">
        <v>15</v>
      </c>
      <c r="R10" s="47">
        <v>3</v>
      </c>
      <c r="S10" s="47">
        <v>0</v>
      </c>
      <c r="T10" s="47">
        <v>0</v>
      </c>
      <c r="U10" s="47">
        <f aca="true" t="shared" si="3" ref="U10:U55">SUM(V10:AA10)</f>
        <v>5523</v>
      </c>
      <c r="V10" s="47">
        <v>5523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f aca="true" t="shared" si="4" ref="AB10:AB55">SUM(AC10:AE10)</f>
        <v>0</v>
      </c>
      <c r="AC10" s="47">
        <v>0</v>
      </c>
      <c r="AD10" s="47">
        <v>0</v>
      </c>
      <c r="AE10" s="47">
        <f aca="true" t="shared" si="5" ref="AE10:AE55">SUM(AF10:AJ10)</f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30</v>
      </c>
      <c r="B11" s="186" t="s">
        <v>39</v>
      </c>
      <c r="C11" s="46" t="s">
        <v>40</v>
      </c>
      <c r="D11" s="47">
        <f t="shared" si="0"/>
        <v>16106</v>
      </c>
      <c r="E11" s="47">
        <v>13998</v>
      </c>
      <c r="F11" s="47">
        <f t="shared" si="1"/>
        <v>1864</v>
      </c>
      <c r="G11" s="47">
        <v>1047</v>
      </c>
      <c r="H11" s="47">
        <v>817</v>
      </c>
      <c r="I11" s="47">
        <v>0</v>
      </c>
      <c r="J11" s="47">
        <v>0</v>
      </c>
      <c r="K11" s="47">
        <v>0</v>
      </c>
      <c r="L11" s="47">
        <v>0</v>
      </c>
      <c r="M11" s="47">
        <f t="shared" si="2"/>
        <v>244</v>
      </c>
      <c r="N11" s="47">
        <v>0</v>
      </c>
      <c r="O11" s="47">
        <v>200</v>
      </c>
      <c r="P11" s="47">
        <v>0</v>
      </c>
      <c r="Q11" s="47">
        <v>0</v>
      </c>
      <c r="R11" s="47">
        <v>0</v>
      </c>
      <c r="S11" s="47">
        <v>0</v>
      </c>
      <c r="T11" s="47">
        <v>44</v>
      </c>
      <c r="U11" s="47">
        <f t="shared" si="3"/>
        <v>14446</v>
      </c>
      <c r="V11" s="47">
        <v>13998</v>
      </c>
      <c r="W11" s="47">
        <v>448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2280</v>
      </c>
      <c r="AC11" s="47">
        <v>0</v>
      </c>
      <c r="AD11" s="47">
        <v>1581</v>
      </c>
      <c r="AE11" s="47">
        <f t="shared" si="5"/>
        <v>699</v>
      </c>
      <c r="AF11" s="47">
        <v>388</v>
      </c>
      <c r="AG11" s="47">
        <v>311</v>
      </c>
      <c r="AH11" s="47">
        <v>0</v>
      </c>
      <c r="AI11" s="47">
        <v>0</v>
      </c>
      <c r="AJ11" s="47">
        <v>0</v>
      </c>
    </row>
    <row r="12" spans="1:36" ht="13.5">
      <c r="A12" s="185" t="s">
        <v>30</v>
      </c>
      <c r="B12" s="186" t="s">
        <v>41</v>
      </c>
      <c r="C12" s="46" t="s">
        <v>42</v>
      </c>
      <c r="D12" s="47">
        <f t="shared" si="0"/>
        <v>10177</v>
      </c>
      <c r="E12" s="47">
        <v>7374</v>
      </c>
      <c r="F12" s="47">
        <f t="shared" si="1"/>
        <v>1511</v>
      </c>
      <c r="G12" s="47">
        <v>1008</v>
      </c>
      <c r="H12" s="47">
        <v>503</v>
      </c>
      <c r="I12" s="47">
        <v>0</v>
      </c>
      <c r="J12" s="47">
        <v>0</v>
      </c>
      <c r="K12" s="47">
        <v>0</v>
      </c>
      <c r="L12" s="47">
        <v>0</v>
      </c>
      <c r="M12" s="47">
        <f t="shared" si="2"/>
        <v>1292</v>
      </c>
      <c r="N12" s="47">
        <v>1154</v>
      </c>
      <c r="O12" s="47">
        <v>0</v>
      </c>
      <c r="P12" s="47">
        <v>0</v>
      </c>
      <c r="Q12" s="47">
        <v>0</v>
      </c>
      <c r="R12" s="47">
        <v>1</v>
      </c>
      <c r="S12" s="47">
        <v>126</v>
      </c>
      <c r="T12" s="47">
        <v>11</v>
      </c>
      <c r="U12" s="47">
        <f t="shared" si="3"/>
        <v>7854</v>
      </c>
      <c r="V12" s="47">
        <v>7374</v>
      </c>
      <c r="W12" s="47">
        <v>480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1090</v>
      </c>
      <c r="AC12" s="47">
        <v>0</v>
      </c>
      <c r="AD12" s="47">
        <v>870</v>
      </c>
      <c r="AE12" s="47">
        <f t="shared" si="5"/>
        <v>220</v>
      </c>
      <c r="AF12" s="47">
        <v>220</v>
      </c>
      <c r="AG12" s="47">
        <v>0</v>
      </c>
      <c r="AH12" s="47">
        <v>0</v>
      </c>
      <c r="AI12" s="47">
        <v>0</v>
      </c>
      <c r="AJ12" s="47">
        <v>0</v>
      </c>
    </row>
    <row r="13" spans="1:36" ht="13.5">
      <c r="A13" s="185" t="s">
        <v>30</v>
      </c>
      <c r="B13" s="186" t="s">
        <v>43</v>
      </c>
      <c r="C13" s="46" t="s">
        <v>44</v>
      </c>
      <c r="D13" s="47">
        <f t="shared" si="0"/>
        <v>8314</v>
      </c>
      <c r="E13" s="47">
        <v>7094</v>
      </c>
      <c r="F13" s="47">
        <f t="shared" si="1"/>
        <v>1203</v>
      </c>
      <c r="G13" s="47">
        <v>589</v>
      </c>
      <c r="H13" s="47">
        <v>614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17</v>
      </c>
      <c r="N13" s="47">
        <v>11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6</v>
      </c>
      <c r="U13" s="47">
        <f t="shared" si="3"/>
        <v>7387</v>
      </c>
      <c r="V13" s="47">
        <v>7094</v>
      </c>
      <c r="W13" s="47">
        <v>293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965</v>
      </c>
      <c r="AC13" s="47">
        <v>0</v>
      </c>
      <c r="AD13" s="47">
        <v>837</v>
      </c>
      <c r="AE13" s="47">
        <f t="shared" si="5"/>
        <v>128</v>
      </c>
      <c r="AF13" s="47">
        <v>128</v>
      </c>
      <c r="AG13" s="47">
        <v>0</v>
      </c>
      <c r="AH13" s="47">
        <v>0</v>
      </c>
      <c r="AI13" s="47">
        <v>0</v>
      </c>
      <c r="AJ13" s="47">
        <v>0</v>
      </c>
    </row>
    <row r="14" spans="1:36" ht="13.5">
      <c r="A14" s="185" t="s">
        <v>30</v>
      </c>
      <c r="B14" s="186" t="s">
        <v>45</v>
      </c>
      <c r="C14" s="46" t="s">
        <v>46</v>
      </c>
      <c r="D14" s="47">
        <f t="shared" si="0"/>
        <v>2917</v>
      </c>
      <c r="E14" s="47">
        <v>2493</v>
      </c>
      <c r="F14" s="47">
        <f t="shared" si="1"/>
        <v>424</v>
      </c>
      <c r="G14" s="47">
        <v>55</v>
      </c>
      <c r="H14" s="47">
        <v>369</v>
      </c>
      <c r="I14" s="47">
        <v>0</v>
      </c>
      <c r="J14" s="47">
        <v>0</v>
      </c>
      <c r="K14" s="47">
        <v>0</v>
      </c>
      <c r="L14" s="47">
        <v>0</v>
      </c>
      <c r="M14" s="47">
        <f t="shared" si="2"/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f t="shared" si="3"/>
        <v>2571</v>
      </c>
      <c r="V14" s="47">
        <v>2493</v>
      </c>
      <c r="W14" s="47">
        <v>32</v>
      </c>
      <c r="X14" s="47">
        <v>46</v>
      </c>
      <c r="Y14" s="47">
        <v>0</v>
      </c>
      <c r="Z14" s="47">
        <v>0</v>
      </c>
      <c r="AA14" s="47">
        <v>0</v>
      </c>
      <c r="AB14" s="47">
        <f t="shared" si="4"/>
        <v>456</v>
      </c>
      <c r="AC14" s="47">
        <v>0</v>
      </c>
      <c r="AD14" s="47">
        <v>409</v>
      </c>
      <c r="AE14" s="47">
        <f t="shared" si="5"/>
        <v>47</v>
      </c>
      <c r="AF14" s="47">
        <v>9</v>
      </c>
      <c r="AG14" s="47">
        <v>38</v>
      </c>
      <c r="AH14" s="47">
        <v>0</v>
      </c>
      <c r="AI14" s="47">
        <v>0</v>
      </c>
      <c r="AJ14" s="47">
        <v>0</v>
      </c>
    </row>
    <row r="15" spans="1:36" ht="13.5">
      <c r="A15" s="185" t="s">
        <v>30</v>
      </c>
      <c r="B15" s="186" t="s">
        <v>47</v>
      </c>
      <c r="C15" s="46" t="s">
        <v>48</v>
      </c>
      <c r="D15" s="47">
        <f t="shared" si="0"/>
        <v>6165</v>
      </c>
      <c r="E15" s="47">
        <v>4996</v>
      </c>
      <c r="F15" s="47">
        <f t="shared" si="1"/>
        <v>435</v>
      </c>
      <c r="G15" s="47">
        <v>0</v>
      </c>
      <c r="H15" s="47">
        <v>271</v>
      </c>
      <c r="I15" s="47">
        <v>0</v>
      </c>
      <c r="J15" s="47">
        <v>0</v>
      </c>
      <c r="K15" s="47">
        <v>164</v>
      </c>
      <c r="L15" s="47">
        <v>0</v>
      </c>
      <c r="M15" s="47">
        <f t="shared" si="2"/>
        <v>734</v>
      </c>
      <c r="N15" s="47">
        <v>554</v>
      </c>
      <c r="O15" s="47">
        <v>35</v>
      </c>
      <c r="P15" s="47">
        <v>62</v>
      </c>
      <c r="Q15" s="47">
        <v>20</v>
      </c>
      <c r="R15" s="47">
        <v>18</v>
      </c>
      <c r="S15" s="47">
        <v>45</v>
      </c>
      <c r="T15" s="47">
        <v>0</v>
      </c>
      <c r="U15" s="47">
        <f t="shared" si="3"/>
        <v>4996</v>
      </c>
      <c r="V15" s="47">
        <v>4996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764</v>
      </c>
      <c r="AC15" s="47">
        <v>0</v>
      </c>
      <c r="AD15" s="47">
        <v>600</v>
      </c>
      <c r="AE15" s="47">
        <f t="shared" si="5"/>
        <v>164</v>
      </c>
      <c r="AF15" s="47">
        <v>0</v>
      </c>
      <c r="AG15" s="47">
        <v>0</v>
      </c>
      <c r="AH15" s="47">
        <v>0</v>
      </c>
      <c r="AI15" s="47">
        <v>0</v>
      </c>
      <c r="AJ15" s="47">
        <v>164</v>
      </c>
    </row>
    <row r="16" spans="1:36" ht="13.5">
      <c r="A16" s="185" t="s">
        <v>30</v>
      </c>
      <c r="B16" s="186" t="s">
        <v>49</v>
      </c>
      <c r="C16" s="46" t="s">
        <v>50</v>
      </c>
      <c r="D16" s="47">
        <f t="shared" si="0"/>
        <v>2125</v>
      </c>
      <c r="E16" s="47">
        <v>1696</v>
      </c>
      <c r="F16" s="47">
        <f t="shared" si="1"/>
        <v>175</v>
      </c>
      <c r="G16" s="47">
        <v>0</v>
      </c>
      <c r="H16" s="47">
        <v>105</v>
      </c>
      <c r="I16" s="47">
        <v>0</v>
      </c>
      <c r="J16" s="47">
        <v>0</v>
      </c>
      <c r="K16" s="47">
        <v>70</v>
      </c>
      <c r="L16" s="47">
        <v>0</v>
      </c>
      <c r="M16" s="47">
        <f t="shared" si="2"/>
        <v>254</v>
      </c>
      <c r="N16" s="47">
        <v>196</v>
      </c>
      <c r="O16" s="47">
        <v>12</v>
      </c>
      <c r="P16" s="47">
        <v>17</v>
      </c>
      <c r="Q16" s="47">
        <v>6</v>
      </c>
      <c r="R16" s="47">
        <v>6</v>
      </c>
      <c r="S16" s="47">
        <v>17</v>
      </c>
      <c r="T16" s="47">
        <v>0</v>
      </c>
      <c r="U16" s="47">
        <f t="shared" si="3"/>
        <v>1696</v>
      </c>
      <c r="V16" s="47">
        <v>1696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4"/>
        <v>293</v>
      </c>
      <c r="AC16" s="47">
        <v>0</v>
      </c>
      <c r="AD16" s="47">
        <v>223</v>
      </c>
      <c r="AE16" s="47">
        <f t="shared" si="5"/>
        <v>70</v>
      </c>
      <c r="AF16" s="47">
        <v>0</v>
      </c>
      <c r="AG16" s="47">
        <v>0</v>
      </c>
      <c r="AH16" s="47">
        <v>0</v>
      </c>
      <c r="AI16" s="47">
        <v>0</v>
      </c>
      <c r="AJ16" s="47">
        <v>70</v>
      </c>
    </row>
    <row r="17" spans="1:36" ht="13.5">
      <c r="A17" s="185" t="s">
        <v>30</v>
      </c>
      <c r="B17" s="186" t="s">
        <v>51</v>
      </c>
      <c r="C17" s="46" t="s">
        <v>52</v>
      </c>
      <c r="D17" s="47">
        <f t="shared" si="0"/>
        <v>2242</v>
      </c>
      <c r="E17" s="47">
        <v>1826</v>
      </c>
      <c r="F17" s="47">
        <f t="shared" si="1"/>
        <v>218</v>
      </c>
      <c r="G17" s="47">
        <v>0</v>
      </c>
      <c r="H17" s="47">
        <v>218</v>
      </c>
      <c r="I17" s="47">
        <v>0</v>
      </c>
      <c r="J17" s="47">
        <v>0</v>
      </c>
      <c r="K17" s="47">
        <v>0</v>
      </c>
      <c r="L17" s="47">
        <v>0</v>
      </c>
      <c r="M17" s="47">
        <f t="shared" si="2"/>
        <v>198</v>
      </c>
      <c r="N17" s="47">
        <v>177</v>
      </c>
      <c r="O17" s="47">
        <v>0</v>
      </c>
      <c r="P17" s="47">
        <v>0</v>
      </c>
      <c r="Q17" s="47">
        <v>8</v>
      </c>
      <c r="R17" s="47">
        <v>9</v>
      </c>
      <c r="S17" s="47">
        <v>0</v>
      </c>
      <c r="T17" s="47">
        <v>4</v>
      </c>
      <c r="U17" s="47">
        <f t="shared" si="3"/>
        <v>1826</v>
      </c>
      <c r="V17" s="47">
        <v>1826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4"/>
        <v>209</v>
      </c>
      <c r="AC17" s="47">
        <v>0</v>
      </c>
      <c r="AD17" s="47">
        <v>177</v>
      </c>
      <c r="AE17" s="47">
        <f t="shared" si="5"/>
        <v>32</v>
      </c>
      <c r="AF17" s="47">
        <v>0</v>
      </c>
      <c r="AG17" s="47">
        <v>32</v>
      </c>
      <c r="AH17" s="47">
        <v>0</v>
      </c>
      <c r="AI17" s="47">
        <v>0</v>
      </c>
      <c r="AJ17" s="47">
        <v>0</v>
      </c>
    </row>
    <row r="18" spans="1:36" ht="13.5">
      <c r="A18" s="185" t="s">
        <v>30</v>
      </c>
      <c r="B18" s="186" t="s">
        <v>53</v>
      </c>
      <c r="C18" s="46" t="s">
        <v>302</v>
      </c>
      <c r="D18" s="47">
        <f t="shared" si="0"/>
        <v>6954</v>
      </c>
      <c r="E18" s="47">
        <v>5985</v>
      </c>
      <c r="F18" s="47">
        <f t="shared" si="1"/>
        <v>933</v>
      </c>
      <c r="G18" s="47">
        <v>933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f t="shared" si="2"/>
        <v>36</v>
      </c>
      <c r="N18" s="47">
        <v>0</v>
      </c>
      <c r="O18" s="47">
        <v>0</v>
      </c>
      <c r="P18" s="47">
        <v>0</v>
      </c>
      <c r="Q18" s="47">
        <v>36</v>
      </c>
      <c r="R18" s="47">
        <v>0</v>
      </c>
      <c r="S18" s="47">
        <v>0</v>
      </c>
      <c r="T18" s="47">
        <v>0</v>
      </c>
      <c r="U18" s="47">
        <f t="shared" si="3"/>
        <v>6102</v>
      </c>
      <c r="V18" s="47">
        <v>5985</v>
      </c>
      <c r="W18" s="47">
        <v>117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1372</v>
      </c>
      <c r="AC18" s="47">
        <v>0</v>
      </c>
      <c r="AD18" s="47">
        <v>898</v>
      </c>
      <c r="AE18" s="47">
        <f t="shared" si="5"/>
        <v>474</v>
      </c>
      <c r="AF18" s="47">
        <v>474</v>
      </c>
      <c r="AG18" s="47">
        <v>0</v>
      </c>
      <c r="AH18" s="47">
        <v>0</v>
      </c>
      <c r="AI18" s="47">
        <v>0</v>
      </c>
      <c r="AJ18" s="47">
        <v>0</v>
      </c>
    </row>
    <row r="19" spans="1:36" ht="13.5">
      <c r="A19" s="185" t="s">
        <v>30</v>
      </c>
      <c r="B19" s="186" t="s">
        <v>54</v>
      </c>
      <c r="C19" s="46" t="s">
        <v>55</v>
      </c>
      <c r="D19" s="47">
        <f t="shared" si="0"/>
        <v>1443</v>
      </c>
      <c r="E19" s="47">
        <v>1268</v>
      </c>
      <c r="F19" s="47">
        <f t="shared" si="1"/>
        <v>69</v>
      </c>
      <c r="G19" s="47">
        <v>0</v>
      </c>
      <c r="H19" s="47">
        <v>69</v>
      </c>
      <c r="I19" s="47">
        <v>0</v>
      </c>
      <c r="J19" s="47">
        <v>0</v>
      </c>
      <c r="K19" s="47">
        <v>0</v>
      </c>
      <c r="L19" s="47">
        <v>1</v>
      </c>
      <c r="M19" s="47">
        <f t="shared" si="2"/>
        <v>105</v>
      </c>
      <c r="N19" s="47">
        <v>0</v>
      </c>
      <c r="O19" s="47">
        <v>31</v>
      </c>
      <c r="P19" s="47">
        <v>35</v>
      </c>
      <c r="Q19" s="47">
        <v>9</v>
      </c>
      <c r="R19" s="47">
        <v>8</v>
      </c>
      <c r="S19" s="47">
        <v>0</v>
      </c>
      <c r="T19" s="47">
        <v>22</v>
      </c>
      <c r="U19" s="47">
        <f t="shared" si="3"/>
        <v>1268</v>
      </c>
      <c r="V19" s="47">
        <v>1268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4"/>
        <v>180</v>
      </c>
      <c r="AC19" s="47">
        <v>1</v>
      </c>
      <c r="AD19" s="47">
        <v>152</v>
      </c>
      <c r="AE19" s="47">
        <f t="shared" si="5"/>
        <v>27</v>
      </c>
      <c r="AF19" s="47">
        <v>0</v>
      </c>
      <c r="AG19" s="47">
        <v>27</v>
      </c>
      <c r="AH19" s="47">
        <v>0</v>
      </c>
      <c r="AI19" s="47">
        <v>0</v>
      </c>
      <c r="AJ19" s="47">
        <v>0</v>
      </c>
    </row>
    <row r="20" spans="1:36" ht="13.5">
      <c r="A20" s="185" t="s">
        <v>30</v>
      </c>
      <c r="B20" s="186" t="s">
        <v>56</v>
      </c>
      <c r="C20" s="46" t="s">
        <v>57</v>
      </c>
      <c r="D20" s="47">
        <f t="shared" si="0"/>
        <v>4427</v>
      </c>
      <c r="E20" s="47">
        <v>3559</v>
      </c>
      <c r="F20" s="47">
        <f t="shared" si="1"/>
        <v>868</v>
      </c>
      <c r="G20" s="47">
        <v>63</v>
      </c>
      <c r="H20" s="47">
        <v>805</v>
      </c>
      <c r="I20" s="47">
        <v>0</v>
      </c>
      <c r="J20" s="47">
        <v>0</v>
      </c>
      <c r="K20" s="47">
        <v>0</v>
      </c>
      <c r="L20" s="47">
        <v>0</v>
      </c>
      <c r="M20" s="47">
        <f t="shared" si="2"/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f t="shared" si="3"/>
        <v>3688</v>
      </c>
      <c r="V20" s="47">
        <v>3559</v>
      </c>
      <c r="W20" s="47">
        <v>36</v>
      </c>
      <c r="X20" s="47">
        <v>93</v>
      </c>
      <c r="Y20" s="47">
        <v>0</v>
      </c>
      <c r="Z20" s="47">
        <v>0</v>
      </c>
      <c r="AA20" s="47">
        <v>0</v>
      </c>
      <c r="AB20" s="47">
        <f t="shared" si="4"/>
        <v>675</v>
      </c>
      <c r="AC20" s="47">
        <v>0</v>
      </c>
      <c r="AD20" s="47">
        <v>591</v>
      </c>
      <c r="AE20" s="47">
        <f t="shared" si="5"/>
        <v>84</v>
      </c>
      <c r="AF20" s="47">
        <v>11</v>
      </c>
      <c r="AG20" s="47">
        <v>73</v>
      </c>
      <c r="AH20" s="47">
        <v>0</v>
      </c>
      <c r="AI20" s="47">
        <v>0</v>
      </c>
      <c r="AJ20" s="47">
        <v>0</v>
      </c>
    </row>
    <row r="21" spans="1:36" ht="13.5">
      <c r="A21" s="185" t="s">
        <v>30</v>
      </c>
      <c r="B21" s="186" t="s">
        <v>58</v>
      </c>
      <c r="C21" s="46" t="s">
        <v>146</v>
      </c>
      <c r="D21" s="47">
        <f t="shared" si="0"/>
        <v>2353</v>
      </c>
      <c r="E21" s="47">
        <v>1927</v>
      </c>
      <c r="F21" s="47">
        <f t="shared" si="1"/>
        <v>426</v>
      </c>
      <c r="G21" s="47">
        <v>38</v>
      </c>
      <c r="H21" s="47">
        <v>388</v>
      </c>
      <c r="I21" s="47">
        <v>0</v>
      </c>
      <c r="J21" s="47">
        <v>0</v>
      </c>
      <c r="K21" s="47">
        <v>0</v>
      </c>
      <c r="L21" s="47">
        <v>0</v>
      </c>
      <c r="M21" s="47">
        <f t="shared" si="2"/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f t="shared" si="3"/>
        <v>1999</v>
      </c>
      <c r="V21" s="47">
        <v>1927</v>
      </c>
      <c r="W21" s="47">
        <v>22</v>
      </c>
      <c r="X21" s="47">
        <v>50</v>
      </c>
      <c r="Y21" s="47">
        <v>0</v>
      </c>
      <c r="Z21" s="47">
        <v>0</v>
      </c>
      <c r="AA21" s="47">
        <v>0</v>
      </c>
      <c r="AB21" s="47">
        <f t="shared" si="4"/>
        <v>364</v>
      </c>
      <c r="AC21" s="47">
        <v>0</v>
      </c>
      <c r="AD21" s="47">
        <v>318</v>
      </c>
      <c r="AE21" s="47">
        <f t="shared" si="5"/>
        <v>46</v>
      </c>
      <c r="AF21" s="47">
        <v>6</v>
      </c>
      <c r="AG21" s="47">
        <v>40</v>
      </c>
      <c r="AH21" s="47">
        <v>0</v>
      </c>
      <c r="AI21" s="47">
        <v>0</v>
      </c>
      <c r="AJ21" s="47">
        <v>0</v>
      </c>
    </row>
    <row r="22" spans="1:36" ht="13.5">
      <c r="A22" s="185" t="s">
        <v>30</v>
      </c>
      <c r="B22" s="186" t="s">
        <v>59</v>
      </c>
      <c r="C22" s="46" t="s">
        <v>60</v>
      </c>
      <c r="D22" s="47">
        <f t="shared" si="0"/>
        <v>2410</v>
      </c>
      <c r="E22" s="47">
        <v>1935</v>
      </c>
      <c r="F22" s="47">
        <f t="shared" si="1"/>
        <v>475</v>
      </c>
      <c r="G22" s="47">
        <v>45</v>
      </c>
      <c r="H22" s="47">
        <v>430</v>
      </c>
      <c r="I22" s="47">
        <v>0</v>
      </c>
      <c r="J22" s="47">
        <v>0</v>
      </c>
      <c r="K22" s="47">
        <v>0</v>
      </c>
      <c r="L22" s="47">
        <v>0</v>
      </c>
      <c r="M22" s="47">
        <f t="shared" si="2"/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f t="shared" si="3"/>
        <v>2007</v>
      </c>
      <c r="V22" s="47">
        <v>1935</v>
      </c>
      <c r="W22" s="47">
        <v>26</v>
      </c>
      <c r="X22" s="47">
        <v>46</v>
      </c>
      <c r="Y22" s="47">
        <v>0</v>
      </c>
      <c r="Z22" s="47">
        <v>0</v>
      </c>
      <c r="AA22" s="47">
        <v>0</v>
      </c>
      <c r="AB22" s="47">
        <f t="shared" si="4"/>
        <v>363</v>
      </c>
      <c r="AC22" s="47">
        <v>0</v>
      </c>
      <c r="AD22" s="47">
        <v>321</v>
      </c>
      <c r="AE22" s="47">
        <f t="shared" si="5"/>
        <v>42</v>
      </c>
      <c r="AF22" s="47">
        <v>7</v>
      </c>
      <c r="AG22" s="47">
        <v>35</v>
      </c>
      <c r="AH22" s="47">
        <v>0</v>
      </c>
      <c r="AI22" s="47">
        <v>0</v>
      </c>
      <c r="AJ22" s="47">
        <v>0</v>
      </c>
    </row>
    <row r="23" spans="1:36" ht="13.5">
      <c r="A23" s="185" t="s">
        <v>30</v>
      </c>
      <c r="B23" s="186" t="s">
        <v>61</v>
      </c>
      <c r="C23" s="46" t="s">
        <v>62</v>
      </c>
      <c r="D23" s="47">
        <f t="shared" si="0"/>
        <v>1096</v>
      </c>
      <c r="E23" s="47">
        <v>890</v>
      </c>
      <c r="F23" s="47">
        <f t="shared" si="1"/>
        <v>206</v>
      </c>
      <c r="G23" s="47">
        <v>37</v>
      </c>
      <c r="H23" s="47">
        <v>169</v>
      </c>
      <c r="I23" s="47">
        <v>0</v>
      </c>
      <c r="J23" s="47">
        <v>0</v>
      </c>
      <c r="K23" s="47">
        <v>0</v>
      </c>
      <c r="L23" s="47">
        <v>0</v>
      </c>
      <c r="M23" s="47">
        <f t="shared" si="2"/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f t="shared" si="3"/>
        <v>934</v>
      </c>
      <c r="V23" s="47">
        <v>890</v>
      </c>
      <c r="W23" s="47">
        <v>21</v>
      </c>
      <c r="X23" s="47">
        <v>23</v>
      </c>
      <c r="Y23" s="47">
        <v>0</v>
      </c>
      <c r="Z23" s="47">
        <v>0</v>
      </c>
      <c r="AA23" s="47">
        <v>0</v>
      </c>
      <c r="AB23" s="47">
        <f t="shared" si="4"/>
        <v>176</v>
      </c>
      <c r="AC23" s="47">
        <v>0</v>
      </c>
      <c r="AD23" s="47">
        <v>150</v>
      </c>
      <c r="AE23" s="47">
        <f t="shared" si="5"/>
        <v>26</v>
      </c>
      <c r="AF23" s="47">
        <v>6</v>
      </c>
      <c r="AG23" s="47">
        <v>20</v>
      </c>
      <c r="AH23" s="47">
        <v>0</v>
      </c>
      <c r="AI23" s="47">
        <v>0</v>
      </c>
      <c r="AJ23" s="47">
        <v>0</v>
      </c>
    </row>
    <row r="24" spans="1:36" ht="13.5">
      <c r="A24" s="185" t="s">
        <v>30</v>
      </c>
      <c r="B24" s="186" t="s">
        <v>63</v>
      </c>
      <c r="C24" s="46" t="s">
        <v>64</v>
      </c>
      <c r="D24" s="47">
        <f t="shared" si="0"/>
        <v>373</v>
      </c>
      <c r="E24" s="47">
        <v>289</v>
      </c>
      <c r="F24" s="47">
        <f t="shared" si="1"/>
        <v>84</v>
      </c>
      <c r="G24" s="47">
        <v>10</v>
      </c>
      <c r="H24" s="47">
        <v>74</v>
      </c>
      <c r="I24" s="47">
        <v>0</v>
      </c>
      <c r="J24" s="47">
        <v>0</v>
      </c>
      <c r="K24" s="47">
        <v>0</v>
      </c>
      <c r="L24" s="47">
        <v>0</v>
      </c>
      <c r="M24" s="47">
        <f t="shared" si="2"/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f t="shared" si="3"/>
        <v>304</v>
      </c>
      <c r="V24" s="47">
        <v>289</v>
      </c>
      <c r="W24" s="47">
        <v>6</v>
      </c>
      <c r="X24" s="47">
        <v>9</v>
      </c>
      <c r="Y24" s="47">
        <v>0</v>
      </c>
      <c r="Z24" s="47">
        <v>0</v>
      </c>
      <c r="AA24" s="47">
        <v>0</v>
      </c>
      <c r="AB24" s="47">
        <f t="shared" si="4"/>
        <v>58</v>
      </c>
      <c r="AC24" s="47">
        <v>0</v>
      </c>
      <c r="AD24" s="47">
        <v>48</v>
      </c>
      <c r="AE24" s="47">
        <f t="shared" si="5"/>
        <v>10</v>
      </c>
      <c r="AF24" s="47">
        <v>2</v>
      </c>
      <c r="AG24" s="47">
        <v>8</v>
      </c>
      <c r="AH24" s="47">
        <v>0</v>
      </c>
      <c r="AI24" s="47">
        <v>0</v>
      </c>
      <c r="AJ24" s="47">
        <v>0</v>
      </c>
    </row>
    <row r="25" spans="1:36" ht="13.5">
      <c r="A25" s="185" t="s">
        <v>30</v>
      </c>
      <c r="B25" s="186" t="s">
        <v>65</v>
      </c>
      <c r="C25" s="46" t="s">
        <v>66</v>
      </c>
      <c r="D25" s="47">
        <f t="shared" si="0"/>
        <v>385</v>
      </c>
      <c r="E25" s="47">
        <v>296</v>
      </c>
      <c r="F25" s="47">
        <f t="shared" si="1"/>
        <v>89</v>
      </c>
      <c r="G25" s="47">
        <v>13</v>
      </c>
      <c r="H25" s="47">
        <v>76</v>
      </c>
      <c r="I25" s="47">
        <v>0</v>
      </c>
      <c r="J25" s="47">
        <v>0</v>
      </c>
      <c r="K25" s="47">
        <v>0</v>
      </c>
      <c r="L25" s="47">
        <v>0</v>
      </c>
      <c r="M25" s="47">
        <f t="shared" si="2"/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f t="shared" si="3"/>
        <v>313</v>
      </c>
      <c r="V25" s="47">
        <v>296</v>
      </c>
      <c r="W25" s="47">
        <v>8</v>
      </c>
      <c r="X25" s="47">
        <v>9</v>
      </c>
      <c r="Y25" s="47">
        <v>0</v>
      </c>
      <c r="Z25" s="47">
        <v>0</v>
      </c>
      <c r="AA25" s="47">
        <v>0</v>
      </c>
      <c r="AB25" s="47">
        <f t="shared" si="4"/>
        <v>58</v>
      </c>
      <c r="AC25" s="47">
        <v>0</v>
      </c>
      <c r="AD25" s="47">
        <v>49</v>
      </c>
      <c r="AE25" s="47">
        <f t="shared" si="5"/>
        <v>9</v>
      </c>
      <c r="AF25" s="47">
        <v>2</v>
      </c>
      <c r="AG25" s="47">
        <v>7</v>
      </c>
      <c r="AH25" s="47">
        <v>0</v>
      </c>
      <c r="AI25" s="47">
        <v>0</v>
      </c>
      <c r="AJ25" s="47">
        <v>0</v>
      </c>
    </row>
    <row r="26" spans="1:36" ht="13.5">
      <c r="A26" s="185" t="s">
        <v>30</v>
      </c>
      <c r="B26" s="186" t="s">
        <v>67</v>
      </c>
      <c r="C26" s="46" t="s">
        <v>68</v>
      </c>
      <c r="D26" s="47">
        <f t="shared" si="0"/>
        <v>7071</v>
      </c>
      <c r="E26" s="47">
        <v>5252</v>
      </c>
      <c r="F26" s="47">
        <f t="shared" si="1"/>
        <v>904</v>
      </c>
      <c r="G26" s="47">
        <v>444</v>
      </c>
      <c r="H26" s="47">
        <v>460</v>
      </c>
      <c r="I26" s="47">
        <v>0</v>
      </c>
      <c r="J26" s="47">
        <v>0</v>
      </c>
      <c r="K26" s="47">
        <v>0</v>
      </c>
      <c r="L26" s="47">
        <v>0</v>
      </c>
      <c r="M26" s="47">
        <f t="shared" si="2"/>
        <v>915</v>
      </c>
      <c r="N26" s="47">
        <v>868</v>
      </c>
      <c r="O26" s="47">
        <v>0</v>
      </c>
      <c r="P26" s="47">
        <v>0</v>
      </c>
      <c r="Q26" s="47">
        <v>36</v>
      </c>
      <c r="R26" s="47">
        <v>2</v>
      </c>
      <c r="S26" s="47">
        <v>9</v>
      </c>
      <c r="T26" s="47">
        <v>0</v>
      </c>
      <c r="U26" s="47">
        <f t="shared" si="3"/>
        <v>5593</v>
      </c>
      <c r="V26" s="47">
        <v>5252</v>
      </c>
      <c r="W26" s="47">
        <v>279</v>
      </c>
      <c r="X26" s="47">
        <v>62</v>
      </c>
      <c r="Y26" s="47">
        <v>0</v>
      </c>
      <c r="Z26" s="47">
        <v>0</v>
      </c>
      <c r="AA26" s="47">
        <v>0</v>
      </c>
      <c r="AB26" s="47">
        <f t="shared" si="4"/>
        <v>710</v>
      </c>
      <c r="AC26" s="47">
        <v>0</v>
      </c>
      <c r="AD26" s="47">
        <v>710</v>
      </c>
      <c r="AE26" s="47">
        <f t="shared" si="5"/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30</v>
      </c>
      <c r="B27" s="186" t="s">
        <v>69</v>
      </c>
      <c r="C27" s="46" t="s">
        <v>70</v>
      </c>
      <c r="D27" s="47">
        <f t="shared" si="0"/>
        <v>2386</v>
      </c>
      <c r="E27" s="47">
        <v>1171</v>
      </c>
      <c r="F27" s="47">
        <f t="shared" si="1"/>
        <v>967</v>
      </c>
      <c r="G27" s="47">
        <v>0</v>
      </c>
      <c r="H27" s="47">
        <v>967</v>
      </c>
      <c r="I27" s="47">
        <v>0</v>
      </c>
      <c r="J27" s="47">
        <v>0</v>
      </c>
      <c r="K27" s="47">
        <v>0</v>
      </c>
      <c r="L27" s="47">
        <v>0</v>
      </c>
      <c r="M27" s="47">
        <f t="shared" si="2"/>
        <v>248</v>
      </c>
      <c r="N27" s="47">
        <v>155</v>
      </c>
      <c r="O27" s="47">
        <v>24</v>
      </c>
      <c r="P27" s="47">
        <v>45</v>
      </c>
      <c r="Q27" s="47">
        <v>18</v>
      </c>
      <c r="R27" s="47">
        <v>2</v>
      </c>
      <c r="S27" s="47">
        <v>4</v>
      </c>
      <c r="T27" s="47">
        <v>0</v>
      </c>
      <c r="U27" s="47">
        <f t="shared" si="3"/>
        <v>1724</v>
      </c>
      <c r="V27" s="47">
        <v>1171</v>
      </c>
      <c r="W27" s="47">
        <v>0</v>
      </c>
      <c r="X27" s="47">
        <v>553</v>
      </c>
      <c r="Y27" s="47">
        <v>0</v>
      </c>
      <c r="Z27" s="47">
        <v>0</v>
      </c>
      <c r="AA27" s="47">
        <v>0</v>
      </c>
      <c r="AB27" s="47">
        <f t="shared" si="4"/>
        <v>229</v>
      </c>
      <c r="AC27" s="47">
        <v>0</v>
      </c>
      <c r="AD27" s="47">
        <v>101</v>
      </c>
      <c r="AE27" s="47">
        <f t="shared" si="5"/>
        <v>128</v>
      </c>
      <c r="AF27" s="47">
        <v>0</v>
      </c>
      <c r="AG27" s="47">
        <v>128</v>
      </c>
      <c r="AH27" s="47">
        <v>0</v>
      </c>
      <c r="AI27" s="47">
        <v>0</v>
      </c>
      <c r="AJ27" s="47">
        <v>0</v>
      </c>
    </row>
    <row r="28" spans="1:36" ht="13.5">
      <c r="A28" s="185" t="s">
        <v>30</v>
      </c>
      <c r="B28" s="186" t="s">
        <v>71</v>
      </c>
      <c r="C28" s="46" t="s">
        <v>72</v>
      </c>
      <c r="D28" s="47">
        <f t="shared" si="0"/>
        <v>2991</v>
      </c>
      <c r="E28" s="47">
        <v>1916</v>
      </c>
      <c r="F28" s="47">
        <f t="shared" si="1"/>
        <v>1075</v>
      </c>
      <c r="G28" s="47">
        <v>0</v>
      </c>
      <c r="H28" s="47">
        <v>1075</v>
      </c>
      <c r="I28" s="47">
        <v>0</v>
      </c>
      <c r="J28" s="47">
        <v>0</v>
      </c>
      <c r="K28" s="47">
        <v>0</v>
      </c>
      <c r="L28" s="47">
        <v>0</v>
      </c>
      <c r="M28" s="47">
        <f t="shared" si="2"/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f t="shared" si="3"/>
        <v>1954</v>
      </c>
      <c r="V28" s="47">
        <v>1916</v>
      </c>
      <c r="W28" s="47">
        <v>0</v>
      </c>
      <c r="X28" s="47">
        <v>38</v>
      </c>
      <c r="Y28" s="47">
        <v>0</v>
      </c>
      <c r="Z28" s="47">
        <v>0</v>
      </c>
      <c r="AA28" s="47">
        <v>0</v>
      </c>
      <c r="AB28" s="47">
        <f t="shared" si="4"/>
        <v>264</v>
      </c>
      <c r="AC28" s="47">
        <v>0</v>
      </c>
      <c r="AD28" s="47">
        <v>224</v>
      </c>
      <c r="AE28" s="47">
        <f t="shared" si="5"/>
        <v>40</v>
      </c>
      <c r="AF28" s="47">
        <v>0</v>
      </c>
      <c r="AG28" s="47">
        <v>40</v>
      </c>
      <c r="AH28" s="47">
        <v>0</v>
      </c>
      <c r="AI28" s="47">
        <v>0</v>
      </c>
      <c r="AJ28" s="47">
        <v>0</v>
      </c>
    </row>
    <row r="29" spans="1:36" ht="13.5">
      <c r="A29" s="185" t="s">
        <v>30</v>
      </c>
      <c r="B29" s="186" t="s">
        <v>73</v>
      </c>
      <c r="C29" s="46" t="s">
        <v>74</v>
      </c>
      <c r="D29" s="47">
        <f t="shared" si="0"/>
        <v>2031</v>
      </c>
      <c r="E29" s="47">
        <v>1094</v>
      </c>
      <c r="F29" s="47">
        <f t="shared" si="1"/>
        <v>853</v>
      </c>
      <c r="G29" s="47">
        <v>0</v>
      </c>
      <c r="H29" s="47">
        <v>853</v>
      </c>
      <c r="I29" s="47">
        <v>0</v>
      </c>
      <c r="J29" s="47">
        <v>0</v>
      </c>
      <c r="K29" s="47">
        <v>0</v>
      </c>
      <c r="L29" s="47">
        <v>0</v>
      </c>
      <c r="M29" s="47">
        <f t="shared" si="2"/>
        <v>84</v>
      </c>
      <c r="N29" s="47">
        <v>0</v>
      </c>
      <c r="O29" s="47">
        <v>25</v>
      </c>
      <c r="P29" s="47">
        <v>48</v>
      </c>
      <c r="Q29" s="47">
        <v>7</v>
      </c>
      <c r="R29" s="47">
        <v>0</v>
      </c>
      <c r="S29" s="47">
        <v>0</v>
      </c>
      <c r="T29" s="47">
        <v>4</v>
      </c>
      <c r="U29" s="47">
        <f t="shared" si="3"/>
        <v>1406</v>
      </c>
      <c r="V29" s="47">
        <v>1094</v>
      </c>
      <c r="W29" s="47">
        <v>0</v>
      </c>
      <c r="X29" s="47">
        <v>312</v>
      </c>
      <c r="Y29" s="47">
        <v>0</v>
      </c>
      <c r="Z29" s="47">
        <v>0</v>
      </c>
      <c r="AA29" s="47">
        <v>0</v>
      </c>
      <c r="AB29" s="47">
        <f t="shared" si="4"/>
        <v>224</v>
      </c>
      <c r="AC29" s="47">
        <v>0</v>
      </c>
      <c r="AD29" s="47">
        <v>142</v>
      </c>
      <c r="AE29" s="47">
        <f t="shared" si="5"/>
        <v>82</v>
      </c>
      <c r="AF29" s="47">
        <v>0</v>
      </c>
      <c r="AG29" s="47">
        <v>82</v>
      </c>
      <c r="AH29" s="47">
        <v>0</v>
      </c>
      <c r="AI29" s="47">
        <v>0</v>
      </c>
      <c r="AJ29" s="47">
        <v>0</v>
      </c>
    </row>
    <row r="30" spans="1:36" ht="13.5">
      <c r="A30" s="185" t="s">
        <v>30</v>
      </c>
      <c r="B30" s="186" t="s">
        <v>75</v>
      </c>
      <c r="C30" s="46" t="s">
        <v>76</v>
      </c>
      <c r="D30" s="47">
        <f t="shared" si="0"/>
        <v>2179</v>
      </c>
      <c r="E30" s="47">
        <v>1748</v>
      </c>
      <c r="F30" s="47">
        <f t="shared" si="1"/>
        <v>431</v>
      </c>
      <c r="G30" s="47">
        <v>0</v>
      </c>
      <c r="H30" s="47">
        <v>431</v>
      </c>
      <c r="I30" s="47">
        <v>0</v>
      </c>
      <c r="J30" s="47">
        <v>0</v>
      </c>
      <c r="K30" s="47">
        <v>0</v>
      </c>
      <c r="L30" s="47">
        <v>0</v>
      </c>
      <c r="M30" s="47">
        <f t="shared" si="2"/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f t="shared" si="3"/>
        <v>1822</v>
      </c>
      <c r="V30" s="47">
        <v>1748</v>
      </c>
      <c r="W30" s="47">
        <v>0</v>
      </c>
      <c r="X30" s="47">
        <v>74</v>
      </c>
      <c r="Y30" s="47">
        <v>0</v>
      </c>
      <c r="Z30" s="47">
        <v>0</v>
      </c>
      <c r="AA30" s="47">
        <v>0</v>
      </c>
      <c r="AB30" s="47">
        <f t="shared" si="4"/>
        <v>250</v>
      </c>
      <c r="AC30" s="47">
        <v>0</v>
      </c>
      <c r="AD30" s="47">
        <v>215</v>
      </c>
      <c r="AE30" s="47">
        <f t="shared" si="5"/>
        <v>35</v>
      </c>
      <c r="AF30" s="47">
        <v>0</v>
      </c>
      <c r="AG30" s="47">
        <v>35</v>
      </c>
      <c r="AH30" s="47">
        <v>0</v>
      </c>
      <c r="AI30" s="47">
        <v>0</v>
      </c>
      <c r="AJ30" s="47">
        <v>0</v>
      </c>
    </row>
    <row r="31" spans="1:36" ht="13.5">
      <c r="A31" s="185" t="s">
        <v>30</v>
      </c>
      <c r="B31" s="186" t="s">
        <v>77</v>
      </c>
      <c r="C31" s="46" t="s">
        <v>78</v>
      </c>
      <c r="D31" s="47">
        <f t="shared" si="0"/>
        <v>5361</v>
      </c>
      <c r="E31" s="47">
        <v>4562</v>
      </c>
      <c r="F31" s="47">
        <f t="shared" si="1"/>
        <v>187</v>
      </c>
      <c r="G31" s="47">
        <v>0</v>
      </c>
      <c r="H31" s="47">
        <v>187</v>
      </c>
      <c r="I31" s="47">
        <v>0</v>
      </c>
      <c r="J31" s="47">
        <v>0</v>
      </c>
      <c r="K31" s="47">
        <v>0</v>
      </c>
      <c r="L31" s="47">
        <v>0</v>
      </c>
      <c r="M31" s="47">
        <f t="shared" si="2"/>
        <v>612</v>
      </c>
      <c r="N31" s="47">
        <v>274</v>
      </c>
      <c r="O31" s="47">
        <v>338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f t="shared" si="3"/>
        <v>4562</v>
      </c>
      <c r="V31" s="47">
        <v>4562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f t="shared" si="4"/>
        <v>516</v>
      </c>
      <c r="AC31" s="47">
        <v>0</v>
      </c>
      <c r="AD31" s="47">
        <v>441</v>
      </c>
      <c r="AE31" s="47">
        <f t="shared" si="5"/>
        <v>75</v>
      </c>
      <c r="AF31" s="47">
        <v>0</v>
      </c>
      <c r="AG31" s="47">
        <v>75</v>
      </c>
      <c r="AH31" s="47">
        <v>0</v>
      </c>
      <c r="AI31" s="47">
        <v>0</v>
      </c>
      <c r="AJ31" s="47">
        <v>0</v>
      </c>
    </row>
    <row r="32" spans="1:36" ht="13.5">
      <c r="A32" s="185" t="s">
        <v>30</v>
      </c>
      <c r="B32" s="186" t="s">
        <v>79</v>
      </c>
      <c r="C32" s="46" t="s">
        <v>142</v>
      </c>
      <c r="D32" s="47">
        <f t="shared" si="0"/>
        <v>3239</v>
      </c>
      <c r="E32" s="47">
        <v>2747</v>
      </c>
      <c r="F32" s="47">
        <f t="shared" si="1"/>
        <v>308</v>
      </c>
      <c r="G32" s="47">
        <v>0</v>
      </c>
      <c r="H32" s="47">
        <v>308</v>
      </c>
      <c r="I32" s="47">
        <v>0</v>
      </c>
      <c r="J32" s="47">
        <v>0</v>
      </c>
      <c r="K32" s="47">
        <v>0</v>
      </c>
      <c r="L32" s="47">
        <v>0</v>
      </c>
      <c r="M32" s="47">
        <f t="shared" si="2"/>
        <v>184</v>
      </c>
      <c r="N32" s="47">
        <v>172</v>
      </c>
      <c r="O32" s="47">
        <v>0</v>
      </c>
      <c r="P32" s="47">
        <v>0</v>
      </c>
      <c r="Q32" s="47">
        <v>9</v>
      </c>
      <c r="R32" s="47">
        <v>3</v>
      </c>
      <c r="S32" s="47">
        <v>0</v>
      </c>
      <c r="T32" s="47">
        <v>0</v>
      </c>
      <c r="U32" s="47">
        <f t="shared" si="3"/>
        <v>2747</v>
      </c>
      <c r="V32" s="47">
        <v>2747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f t="shared" si="4"/>
        <v>311</v>
      </c>
      <c r="AC32" s="47">
        <v>0</v>
      </c>
      <c r="AD32" s="47">
        <v>266</v>
      </c>
      <c r="AE32" s="47">
        <f t="shared" si="5"/>
        <v>45</v>
      </c>
      <c r="AF32" s="47">
        <v>0</v>
      </c>
      <c r="AG32" s="47">
        <v>45</v>
      </c>
      <c r="AH32" s="47">
        <v>0</v>
      </c>
      <c r="AI32" s="47">
        <v>0</v>
      </c>
      <c r="AJ32" s="47">
        <v>0</v>
      </c>
    </row>
    <row r="33" spans="1:36" ht="13.5">
      <c r="A33" s="185" t="s">
        <v>30</v>
      </c>
      <c r="B33" s="186" t="s">
        <v>80</v>
      </c>
      <c r="C33" s="46" t="s">
        <v>81</v>
      </c>
      <c r="D33" s="47">
        <f t="shared" si="0"/>
        <v>3508</v>
      </c>
      <c r="E33" s="47">
        <v>3023</v>
      </c>
      <c r="F33" s="47">
        <f t="shared" si="1"/>
        <v>315</v>
      </c>
      <c r="G33" s="47">
        <v>0</v>
      </c>
      <c r="H33" s="47">
        <v>315</v>
      </c>
      <c r="I33" s="47">
        <v>0</v>
      </c>
      <c r="J33" s="47">
        <v>0</v>
      </c>
      <c r="K33" s="47">
        <v>0</v>
      </c>
      <c r="L33" s="47">
        <v>0</v>
      </c>
      <c r="M33" s="47">
        <f t="shared" si="2"/>
        <v>170</v>
      </c>
      <c r="N33" s="47">
        <v>158</v>
      </c>
      <c r="O33" s="47">
        <v>0</v>
      </c>
      <c r="P33" s="47">
        <v>0</v>
      </c>
      <c r="Q33" s="47">
        <v>6</v>
      </c>
      <c r="R33" s="47">
        <v>5</v>
      </c>
      <c r="S33" s="47">
        <v>0</v>
      </c>
      <c r="T33" s="47">
        <v>1</v>
      </c>
      <c r="U33" s="47">
        <f t="shared" si="3"/>
        <v>3023</v>
      </c>
      <c r="V33" s="47">
        <v>3023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4"/>
        <v>339</v>
      </c>
      <c r="AC33" s="47">
        <v>0</v>
      </c>
      <c r="AD33" s="47">
        <v>339</v>
      </c>
      <c r="AE33" s="47">
        <f t="shared" si="5"/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30</v>
      </c>
      <c r="B34" s="186" t="s">
        <v>82</v>
      </c>
      <c r="C34" s="46" t="s">
        <v>83</v>
      </c>
      <c r="D34" s="47">
        <f t="shared" si="0"/>
        <v>1644</v>
      </c>
      <c r="E34" s="47">
        <v>1320</v>
      </c>
      <c r="F34" s="47">
        <f t="shared" si="1"/>
        <v>196</v>
      </c>
      <c r="G34" s="47">
        <v>0</v>
      </c>
      <c r="H34" s="47">
        <v>196</v>
      </c>
      <c r="I34" s="47">
        <v>0</v>
      </c>
      <c r="J34" s="47">
        <v>0</v>
      </c>
      <c r="K34" s="47">
        <v>0</v>
      </c>
      <c r="L34" s="47">
        <v>0</v>
      </c>
      <c r="M34" s="47">
        <f t="shared" si="2"/>
        <v>128</v>
      </c>
      <c r="N34" s="47">
        <v>118</v>
      </c>
      <c r="O34" s="47">
        <v>0</v>
      </c>
      <c r="P34" s="47">
        <v>0</v>
      </c>
      <c r="Q34" s="47">
        <v>5</v>
      </c>
      <c r="R34" s="47">
        <v>5</v>
      </c>
      <c r="S34" s="47">
        <v>0</v>
      </c>
      <c r="T34" s="47">
        <v>0</v>
      </c>
      <c r="U34" s="47">
        <f t="shared" si="3"/>
        <v>1320</v>
      </c>
      <c r="V34" s="47">
        <v>1320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4"/>
        <v>155</v>
      </c>
      <c r="AC34" s="47">
        <v>0</v>
      </c>
      <c r="AD34" s="47">
        <v>127</v>
      </c>
      <c r="AE34" s="47">
        <f t="shared" si="5"/>
        <v>28</v>
      </c>
      <c r="AF34" s="47">
        <v>0</v>
      </c>
      <c r="AG34" s="47">
        <v>28</v>
      </c>
      <c r="AH34" s="47">
        <v>0</v>
      </c>
      <c r="AI34" s="47">
        <v>0</v>
      </c>
      <c r="AJ34" s="47">
        <v>0</v>
      </c>
    </row>
    <row r="35" spans="1:36" ht="13.5">
      <c r="A35" s="185" t="s">
        <v>30</v>
      </c>
      <c r="B35" s="186" t="s">
        <v>84</v>
      </c>
      <c r="C35" s="46" t="s">
        <v>85</v>
      </c>
      <c r="D35" s="47">
        <f t="shared" si="0"/>
        <v>2875</v>
      </c>
      <c r="E35" s="47">
        <v>2563</v>
      </c>
      <c r="F35" s="47">
        <f t="shared" si="1"/>
        <v>281</v>
      </c>
      <c r="G35" s="47">
        <v>197</v>
      </c>
      <c r="H35" s="47">
        <v>84</v>
      </c>
      <c r="I35" s="47">
        <v>0</v>
      </c>
      <c r="J35" s="47">
        <v>0</v>
      </c>
      <c r="K35" s="47">
        <v>0</v>
      </c>
      <c r="L35" s="47">
        <v>0</v>
      </c>
      <c r="M35" s="47">
        <f t="shared" si="2"/>
        <v>31</v>
      </c>
      <c r="N35" s="47">
        <v>0</v>
      </c>
      <c r="O35" s="47">
        <v>31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3"/>
        <v>2656</v>
      </c>
      <c r="V35" s="47">
        <v>2563</v>
      </c>
      <c r="W35" s="47">
        <v>93</v>
      </c>
      <c r="X35" s="47">
        <v>0</v>
      </c>
      <c r="Y35" s="47">
        <v>0</v>
      </c>
      <c r="Z35" s="47">
        <v>0</v>
      </c>
      <c r="AA35" s="47">
        <v>0</v>
      </c>
      <c r="AB35" s="47">
        <f t="shared" si="4"/>
        <v>405</v>
      </c>
      <c r="AC35" s="47">
        <v>0</v>
      </c>
      <c r="AD35" s="47">
        <v>301</v>
      </c>
      <c r="AE35" s="47">
        <f t="shared" si="5"/>
        <v>104</v>
      </c>
      <c r="AF35" s="47">
        <v>104</v>
      </c>
      <c r="AG35" s="47">
        <v>0</v>
      </c>
      <c r="AH35" s="47">
        <v>0</v>
      </c>
      <c r="AI35" s="47">
        <v>0</v>
      </c>
      <c r="AJ35" s="47">
        <v>0</v>
      </c>
    </row>
    <row r="36" spans="1:36" ht="13.5">
      <c r="A36" s="185" t="s">
        <v>30</v>
      </c>
      <c r="B36" s="186" t="s">
        <v>86</v>
      </c>
      <c r="C36" s="46" t="s">
        <v>87</v>
      </c>
      <c r="D36" s="47">
        <f t="shared" si="0"/>
        <v>528</v>
      </c>
      <c r="E36" s="47">
        <v>410</v>
      </c>
      <c r="F36" s="47">
        <f t="shared" si="1"/>
        <v>60</v>
      </c>
      <c r="G36" s="47">
        <v>44</v>
      </c>
      <c r="H36" s="47">
        <v>16</v>
      </c>
      <c r="I36" s="47">
        <v>0</v>
      </c>
      <c r="J36" s="47">
        <v>0</v>
      </c>
      <c r="K36" s="47">
        <v>0</v>
      </c>
      <c r="L36" s="47">
        <v>0</v>
      </c>
      <c r="M36" s="47">
        <f t="shared" si="2"/>
        <v>58</v>
      </c>
      <c r="N36" s="47">
        <v>50</v>
      </c>
      <c r="O36" s="47">
        <v>7</v>
      </c>
      <c r="P36" s="47">
        <v>0</v>
      </c>
      <c r="Q36" s="47">
        <v>0</v>
      </c>
      <c r="R36" s="47">
        <v>0</v>
      </c>
      <c r="S36" s="47">
        <v>0</v>
      </c>
      <c r="T36" s="47">
        <v>1</v>
      </c>
      <c r="U36" s="47">
        <f t="shared" si="3"/>
        <v>431</v>
      </c>
      <c r="V36" s="47">
        <v>410</v>
      </c>
      <c r="W36" s="47">
        <v>21</v>
      </c>
      <c r="X36" s="47">
        <v>0</v>
      </c>
      <c r="Y36" s="47">
        <v>0</v>
      </c>
      <c r="Z36" s="47">
        <v>0</v>
      </c>
      <c r="AA36" s="47">
        <v>0</v>
      </c>
      <c r="AB36" s="47">
        <f t="shared" si="4"/>
        <v>71</v>
      </c>
      <c r="AC36" s="47">
        <v>0</v>
      </c>
      <c r="AD36" s="47">
        <v>48</v>
      </c>
      <c r="AE36" s="47">
        <f t="shared" si="5"/>
        <v>23</v>
      </c>
      <c r="AF36" s="47">
        <v>23</v>
      </c>
      <c r="AG36" s="47">
        <v>0</v>
      </c>
      <c r="AH36" s="47">
        <v>0</v>
      </c>
      <c r="AI36" s="47">
        <v>0</v>
      </c>
      <c r="AJ36" s="47">
        <v>0</v>
      </c>
    </row>
    <row r="37" spans="1:36" ht="13.5">
      <c r="A37" s="185" t="s">
        <v>30</v>
      </c>
      <c r="B37" s="186" t="s">
        <v>88</v>
      </c>
      <c r="C37" s="46" t="s">
        <v>89</v>
      </c>
      <c r="D37" s="47">
        <f t="shared" si="0"/>
        <v>1299</v>
      </c>
      <c r="E37" s="47">
        <v>1083</v>
      </c>
      <c r="F37" s="47">
        <f t="shared" si="1"/>
        <v>196</v>
      </c>
      <c r="G37" s="47">
        <v>139</v>
      </c>
      <c r="H37" s="47">
        <v>57</v>
      </c>
      <c r="I37" s="47">
        <v>0</v>
      </c>
      <c r="J37" s="47">
        <v>0</v>
      </c>
      <c r="K37" s="47">
        <v>0</v>
      </c>
      <c r="L37" s="47">
        <v>0</v>
      </c>
      <c r="M37" s="47">
        <f t="shared" si="2"/>
        <v>20</v>
      </c>
      <c r="N37" s="47">
        <v>0</v>
      </c>
      <c r="O37" s="47">
        <v>20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f t="shared" si="3"/>
        <v>1149</v>
      </c>
      <c r="V37" s="47">
        <v>1083</v>
      </c>
      <c r="W37" s="47">
        <v>66</v>
      </c>
      <c r="X37" s="47">
        <v>0</v>
      </c>
      <c r="Y37" s="47">
        <v>0</v>
      </c>
      <c r="Z37" s="47">
        <v>0</v>
      </c>
      <c r="AA37" s="47">
        <v>0</v>
      </c>
      <c r="AB37" s="47">
        <f t="shared" si="4"/>
        <v>200</v>
      </c>
      <c r="AC37" s="47">
        <v>0</v>
      </c>
      <c r="AD37" s="47">
        <v>127</v>
      </c>
      <c r="AE37" s="47">
        <f t="shared" si="5"/>
        <v>73</v>
      </c>
      <c r="AF37" s="47">
        <v>73</v>
      </c>
      <c r="AG37" s="47">
        <v>0</v>
      </c>
      <c r="AH37" s="47">
        <v>0</v>
      </c>
      <c r="AI37" s="47">
        <v>0</v>
      </c>
      <c r="AJ37" s="47">
        <v>0</v>
      </c>
    </row>
    <row r="38" spans="1:36" ht="13.5">
      <c r="A38" s="185" t="s">
        <v>30</v>
      </c>
      <c r="B38" s="186" t="s">
        <v>90</v>
      </c>
      <c r="C38" s="46" t="s">
        <v>91</v>
      </c>
      <c r="D38" s="47">
        <f t="shared" si="0"/>
        <v>2273</v>
      </c>
      <c r="E38" s="47">
        <v>1861</v>
      </c>
      <c r="F38" s="47">
        <f t="shared" si="1"/>
        <v>263</v>
      </c>
      <c r="G38" s="47">
        <v>186</v>
      </c>
      <c r="H38" s="47">
        <v>77</v>
      </c>
      <c r="I38" s="47">
        <v>0</v>
      </c>
      <c r="J38" s="47">
        <v>0</v>
      </c>
      <c r="K38" s="47">
        <v>0</v>
      </c>
      <c r="L38" s="47">
        <v>121</v>
      </c>
      <c r="M38" s="47">
        <f t="shared" si="2"/>
        <v>28</v>
      </c>
      <c r="N38" s="47">
        <v>0</v>
      </c>
      <c r="O38" s="47">
        <v>27</v>
      </c>
      <c r="P38" s="47">
        <v>0</v>
      </c>
      <c r="Q38" s="47">
        <v>0</v>
      </c>
      <c r="R38" s="47">
        <v>0</v>
      </c>
      <c r="S38" s="47">
        <v>0</v>
      </c>
      <c r="T38" s="47">
        <v>1</v>
      </c>
      <c r="U38" s="47">
        <f t="shared" si="3"/>
        <v>1949</v>
      </c>
      <c r="V38" s="47">
        <v>1861</v>
      </c>
      <c r="W38" s="47">
        <v>88</v>
      </c>
      <c r="X38" s="47">
        <v>0</v>
      </c>
      <c r="Y38" s="47">
        <v>0</v>
      </c>
      <c r="Z38" s="47">
        <v>0</v>
      </c>
      <c r="AA38" s="47">
        <v>0</v>
      </c>
      <c r="AB38" s="47">
        <f t="shared" si="4"/>
        <v>438</v>
      </c>
      <c r="AC38" s="47">
        <v>121</v>
      </c>
      <c r="AD38" s="47">
        <v>219</v>
      </c>
      <c r="AE38" s="47">
        <f t="shared" si="5"/>
        <v>98</v>
      </c>
      <c r="AF38" s="47">
        <v>98</v>
      </c>
      <c r="AG38" s="47">
        <v>0</v>
      </c>
      <c r="AH38" s="47">
        <v>0</v>
      </c>
      <c r="AI38" s="47">
        <v>0</v>
      </c>
      <c r="AJ38" s="47">
        <v>0</v>
      </c>
    </row>
    <row r="39" spans="1:36" ht="13.5">
      <c r="A39" s="185" t="s">
        <v>30</v>
      </c>
      <c r="B39" s="186" t="s">
        <v>92</v>
      </c>
      <c r="C39" s="46" t="s">
        <v>93</v>
      </c>
      <c r="D39" s="47">
        <f t="shared" si="0"/>
        <v>1095</v>
      </c>
      <c r="E39" s="47">
        <v>889</v>
      </c>
      <c r="F39" s="47">
        <f t="shared" si="1"/>
        <v>187</v>
      </c>
      <c r="G39" s="47">
        <v>98</v>
      </c>
      <c r="H39" s="47">
        <v>56</v>
      </c>
      <c r="I39" s="47">
        <v>0</v>
      </c>
      <c r="J39" s="47">
        <v>0</v>
      </c>
      <c r="K39" s="47">
        <v>33</v>
      </c>
      <c r="L39" s="47">
        <v>0</v>
      </c>
      <c r="M39" s="47">
        <f t="shared" si="2"/>
        <v>19</v>
      </c>
      <c r="N39" s="47">
        <v>0</v>
      </c>
      <c r="O39" s="47">
        <v>19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3"/>
        <v>951</v>
      </c>
      <c r="V39" s="47">
        <v>889</v>
      </c>
      <c r="W39" s="47">
        <v>62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4"/>
        <v>173</v>
      </c>
      <c r="AC39" s="47">
        <v>0</v>
      </c>
      <c r="AD39" s="47">
        <v>104</v>
      </c>
      <c r="AE39" s="47">
        <f t="shared" si="5"/>
        <v>69</v>
      </c>
      <c r="AF39" s="47">
        <v>36</v>
      </c>
      <c r="AG39" s="47">
        <v>0</v>
      </c>
      <c r="AH39" s="47">
        <v>0</v>
      </c>
      <c r="AI39" s="47">
        <v>0</v>
      </c>
      <c r="AJ39" s="47">
        <v>33</v>
      </c>
    </row>
    <row r="40" spans="1:36" ht="13.5">
      <c r="A40" s="185" t="s">
        <v>30</v>
      </c>
      <c r="B40" s="186" t="s">
        <v>94</v>
      </c>
      <c r="C40" s="46" t="s">
        <v>95</v>
      </c>
      <c r="D40" s="47">
        <f t="shared" si="0"/>
        <v>1319</v>
      </c>
      <c r="E40" s="47">
        <v>1061</v>
      </c>
      <c r="F40" s="47">
        <f t="shared" si="1"/>
        <v>234</v>
      </c>
      <c r="G40" s="47">
        <v>168</v>
      </c>
      <c r="H40" s="47">
        <v>66</v>
      </c>
      <c r="I40" s="47">
        <v>0</v>
      </c>
      <c r="J40" s="47">
        <v>0</v>
      </c>
      <c r="K40" s="47">
        <v>0</v>
      </c>
      <c r="L40" s="47">
        <v>0</v>
      </c>
      <c r="M40" s="47">
        <f t="shared" si="2"/>
        <v>24</v>
      </c>
      <c r="N40" s="47">
        <v>0</v>
      </c>
      <c r="O40" s="47">
        <v>24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3"/>
        <v>1141</v>
      </c>
      <c r="V40" s="47">
        <v>1061</v>
      </c>
      <c r="W40" s="47">
        <v>80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4"/>
        <v>213</v>
      </c>
      <c r="AC40" s="47">
        <v>0</v>
      </c>
      <c r="AD40" s="47">
        <v>125</v>
      </c>
      <c r="AE40" s="47">
        <f t="shared" si="5"/>
        <v>88</v>
      </c>
      <c r="AF40" s="47">
        <v>88</v>
      </c>
      <c r="AG40" s="47">
        <v>0</v>
      </c>
      <c r="AH40" s="47">
        <v>0</v>
      </c>
      <c r="AI40" s="47">
        <v>0</v>
      </c>
      <c r="AJ40" s="47">
        <v>0</v>
      </c>
    </row>
    <row r="41" spans="1:36" ht="13.5">
      <c r="A41" s="185" t="s">
        <v>30</v>
      </c>
      <c r="B41" s="186" t="s">
        <v>96</v>
      </c>
      <c r="C41" s="46" t="s">
        <v>29</v>
      </c>
      <c r="D41" s="47">
        <f t="shared" si="0"/>
        <v>1396</v>
      </c>
      <c r="E41" s="47">
        <v>1167</v>
      </c>
      <c r="F41" s="47">
        <f t="shared" si="1"/>
        <v>206</v>
      </c>
      <c r="G41" s="47">
        <v>92</v>
      </c>
      <c r="H41" s="47">
        <v>78</v>
      </c>
      <c r="I41" s="47">
        <v>0</v>
      </c>
      <c r="J41" s="47">
        <v>0</v>
      </c>
      <c r="K41" s="47">
        <v>36</v>
      </c>
      <c r="L41" s="47">
        <v>0</v>
      </c>
      <c r="M41" s="47">
        <f t="shared" si="2"/>
        <v>23</v>
      </c>
      <c r="N41" s="47">
        <v>0</v>
      </c>
      <c r="O41" s="47">
        <v>23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f t="shared" si="3"/>
        <v>1219</v>
      </c>
      <c r="V41" s="47">
        <v>1167</v>
      </c>
      <c r="W41" s="47">
        <v>52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4"/>
        <v>199</v>
      </c>
      <c r="AC41" s="47">
        <v>0</v>
      </c>
      <c r="AD41" s="47">
        <v>123</v>
      </c>
      <c r="AE41" s="47">
        <f t="shared" si="5"/>
        <v>76</v>
      </c>
      <c r="AF41" s="47">
        <v>40</v>
      </c>
      <c r="AG41" s="47">
        <v>0</v>
      </c>
      <c r="AH41" s="47">
        <v>0</v>
      </c>
      <c r="AI41" s="47">
        <v>0</v>
      </c>
      <c r="AJ41" s="47">
        <v>36</v>
      </c>
    </row>
    <row r="42" spans="1:36" ht="13.5">
      <c r="A42" s="185" t="s">
        <v>30</v>
      </c>
      <c r="B42" s="186" t="s">
        <v>97</v>
      </c>
      <c r="C42" s="46" t="s">
        <v>98</v>
      </c>
      <c r="D42" s="47">
        <f t="shared" si="0"/>
        <v>1673</v>
      </c>
      <c r="E42" s="47">
        <v>1320</v>
      </c>
      <c r="F42" s="47">
        <f t="shared" si="1"/>
        <v>203</v>
      </c>
      <c r="G42" s="47">
        <v>144</v>
      </c>
      <c r="H42" s="47">
        <v>59</v>
      </c>
      <c r="I42" s="47">
        <v>0</v>
      </c>
      <c r="J42" s="47">
        <v>0</v>
      </c>
      <c r="K42" s="47">
        <v>0</v>
      </c>
      <c r="L42" s="47">
        <v>0</v>
      </c>
      <c r="M42" s="47">
        <f t="shared" si="2"/>
        <v>150</v>
      </c>
      <c r="N42" s="47">
        <v>129</v>
      </c>
      <c r="O42" s="47">
        <v>21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f t="shared" si="3"/>
        <v>1388</v>
      </c>
      <c r="V42" s="47">
        <v>1320</v>
      </c>
      <c r="W42" s="47">
        <v>68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4"/>
        <v>231</v>
      </c>
      <c r="AC42" s="47">
        <v>0</v>
      </c>
      <c r="AD42" s="47">
        <v>155</v>
      </c>
      <c r="AE42" s="47">
        <f t="shared" si="5"/>
        <v>76</v>
      </c>
      <c r="AF42" s="47">
        <v>76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30</v>
      </c>
      <c r="B43" s="186" t="s">
        <v>99</v>
      </c>
      <c r="C43" s="46" t="s">
        <v>100</v>
      </c>
      <c r="D43" s="47">
        <f t="shared" si="0"/>
        <v>1965</v>
      </c>
      <c r="E43" s="47">
        <v>1601</v>
      </c>
      <c r="F43" s="47">
        <f t="shared" si="1"/>
        <v>158</v>
      </c>
      <c r="G43" s="47">
        <v>110</v>
      </c>
      <c r="H43" s="47">
        <v>48</v>
      </c>
      <c r="I43" s="47">
        <v>0</v>
      </c>
      <c r="J43" s="47">
        <v>0</v>
      </c>
      <c r="K43" s="47">
        <v>0</v>
      </c>
      <c r="L43" s="47">
        <v>0</v>
      </c>
      <c r="M43" s="47">
        <f t="shared" si="2"/>
        <v>206</v>
      </c>
      <c r="N43" s="47">
        <v>140</v>
      </c>
      <c r="O43" s="47">
        <v>62</v>
      </c>
      <c r="P43" s="47">
        <v>0</v>
      </c>
      <c r="Q43" s="47">
        <v>0</v>
      </c>
      <c r="R43" s="47">
        <v>0</v>
      </c>
      <c r="S43" s="47">
        <v>3</v>
      </c>
      <c r="T43" s="47">
        <v>1</v>
      </c>
      <c r="U43" s="47">
        <f t="shared" si="3"/>
        <v>1653</v>
      </c>
      <c r="V43" s="47">
        <v>1601</v>
      </c>
      <c r="W43" s="47">
        <v>52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4"/>
        <v>246</v>
      </c>
      <c r="AC43" s="47">
        <v>0</v>
      </c>
      <c r="AD43" s="47">
        <v>188</v>
      </c>
      <c r="AE43" s="47">
        <f t="shared" si="5"/>
        <v>58</v>
      </c>
      <c r="AF43" s="47">
        <v>58</v>
      </c>
      <c r="AG43" s="47">
        <v>0</v>
      </c>
      <c r="AH43" s="47">
        <v>0</v>
      </c>
      <c r="AI43" s="47">
        <v>0</v>
      </c>
      <c r="AJ43" s="47">
        <v>0</v>
      </c>
    </row>
    <row r="44" spans="1:36" ht="13.5">
      <c r="A44" s="185" t="s">
        <v>30</v>
      </c>
      <c r="B44" s="186" t="s">
        <v>101</v>
      </c>
      <c r="C44" s="46" t="s">
        <v>102</v>
      </c>
      <c r="D44" s="47">
        <f t="shared" si="0"/>
        <v>4524</v>
      </c>
      <c r="E44" s="47">
        <v>3885</v>
      </c>
      <c r="F44" s="47">
        <f t="shared" si="1"/>
        <v>560</v>
      </c>
      <c r="G44" s="47">
        <v>369</v>
      </c>
      <c r="H44" s="47">
        <v>191</v>
      </c>
      <c r="I44" s="47">
        <v>0</v>
      </c>
      <c r="J44" s="47">
        <v>0</v>
      </c>
      <c r="K44" s="47">
        <v>0</v>
      </c>
      <c r="L44" s="47">
        <v>0</v>
      </c>
      <c r="M44" s="47">
        <f t="shared" si="2"/>
        <v>79</v>
      </c>
      <c r="N44" s="47">
        <v>79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f t="shared" si="3"/>
        <v>3969</v>
      </c>
      <c r="V44" s="47">
        <v>3885</v>
      </c>
      <c r="W44" s="47">
        <v>84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4"/>
        <v>799</v>
      </c>
      <c r="AC44" s="47">
        <v>0</v>
      </c>
      <c r="AD44" s="47">
        <v>552</v>
      </c>
      <c r="AE44" s="47">
        <f t="shared" si="5"/>
        <v>247</v>
      </c>
      <c r="AF44" s="47">
        <v>187</v>
      </c>
      <c r="AG44" s="47">
        <v>60</v>
      </c>
      <c r="AH44" s="47">
        <v>0</v>
      </c>
      <c r="AI44" s="47">
        <v>0</v>
      </c>
      <c r="AJ44" s="47">
        <v>0</v>
      </c>
    </row>
    <row r="45" spans="1:36" ht="13.5">
      <c r="A45" s="185" t="s">
        <v>30</v>
      </c>
      <c r="B45" s="186" t="s">
        <v>103</v>
      </c>
      <c r="C45" s="46" t="s">
        <v>104</v>
      </c>
      <c r="D45" s="47">
        <f t="shared" si="0"/>
        <v>2024</v>
      </c>
      <c r="E45" s="47">
        <v>1696</v>
      </c>
      <c r="F45" s="47">
        <f t="shared" si="1"/>
        <v>304</v>
      </c>
      <c r="G45" s="47">
        <v>179</v>
      </c>
      <c r="H45" s="47">
        <v>125</v>
      </c>
      <c r="I45" s="47">
        <v>0</v>
      </c>
      <c r="J45" s="47">
        <v>0</v>
      </c>
      <c r="K45" s="47">
        <v>0</v>
      </c>
      <c r="L45" s="47">
        <v>0</v>
      </c>
      <c r="M45" s="47">
        <f t="shared" si="2"/>
        <v>24</v>
      </c>
      <c r="N45" s="47">
        <v>0</v>
      </c>
      <c r="O45" s="47">
        <v>0</v>
      </c>
      <c r="P45" s="47">
        <v>0</v>
      </c>
      <c r="Q45" s="47">
        <v>0</v>
      </c>
      <c r="R45" s="47">
        <v>24</v>
      </c>
      <c r="S45" s="47">
        <v>0</v>
      </c>
      <c r="T45" s="47">
        <v>0</v>
      </c>
      <c r="U45" s="47">
        <f t="shared" si="3"/>
        <v>1741</v>
      </c>
      <c r="V45" s="47">
        <v>1696</v>
      </c>
      <c r="W45" s="47">
        <v>45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4"/>
        <v>374</v>
      </c>
      <c r="AC45" s="47">
        <v>0</v>
      </c>
      <c r="AD45" s="47">
        <v>236</v>
      </c>
      <c r="AE45" s="47">
        <f t="shared" si="5"/>
        <v>138</v>
      </c>
      <c r="AF45" s="47">
        <v>82</v>
      </c>
      <c r="AG45" s="47">
        <v>56</v>
      </c>
      <c r="AH45" s="47">
        <v>0</v>
      </c>
      <c r="AI45" s="47">
        <v>0</v>
      </c>
      <c r="AJ45" s="47">
        <v>0</v>
      </c>
    </row>
    <row r="46" spans="1:36" ht="13.5">
      <c r="A46" s="185" t="s">
        <v>30</v>
      </c>
      <c r="B46" s="186" t="s">
        <v>105</v>
      </c>
      <c r="C46" s="46" t="s">
        <v>106</v>
      </c>
      <c r="D46" s="47">
        <f t="shared" si="0"/>
        <v>1482</v>
      </c>
      <c r="E46" s="47">
        <v>1028</v>
      </c>
      <c r="F46" s="47">
        <f t="shared" si="1"/>
        <v>202</v>
      </c>
      <c r="G46" s="47">
        <v>202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f t="shared" si="2"/>
        <v>252</v>
      </c>
      <c r="N46" s="47">
        <v>152</v>
      </c>
      <c r="O46" s="47">
        <v>22</v>
      </c>
      <c r="P46" s="47">
        <v>50</v>
      </c>
      <c r="Q46" s="47">
        <v>12</v>
      </c>
      <c r="R46" s="47">
        <v>0</v>
      </c>
      <c r="S46" s="47">
        <v>14</v>
      </c>
      <c r="T46" s="47">
        <v>2</v>
      </c>
      <c r="U46" s="47">
        <f t="shared" si="3"/>
        <v>1131</v>
      </c>
      <c r="V46" s="47">
        <v>1028</v>
      </c>
      <c r="W46" s="47">
        <v>103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4"/>
        <v>166</v>
      </c>
      <c r="AC46" s="47">
        <v>0</v>
      </c>
      <c r="AD46" s="47">
        <v>122</v>
      </c>
      <c r="AE46" s="47">
        <f t="shared" si="5"/>
        <v>44</v>
      </c>
      <c r="AF46" s="47">
        <v>44</v>
      </c>
      <c r="AG46" s="47">
        <v>0</v>
      </c>
      <c r="AH46" s="47">
        <v>0</v>
      </c>
      <c r="AI46" s="47">
        <v>0</v>
      </c>
      <c r="AJ46" s="47">
        <v>0</v>
      </c>
    </row>
    <row r="47" spans="1:36" ht="13.5">
      <c r="A47" s="185" t="s">
        <v>30</v>
      </c>
      <c r="B47" s="186" t="s">
        <v>175</v>
      </c>
      <c r="C47" s="46" t="s">
        <v>295</v>
      </c>
      <c r="D47" s="47">
        <f t="shared" si="0"/>
        <v>2033</v>
      </c>
      <c r="E47" s="47">
        <v>1469</v>
      </c>
      <c r="F47" s="47">
        <f t="shared" si="1"/>
        <v>168</v>
      </c>
      <c r="G47" s="47">
        <v>168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f t="shared" si="2"/>
        <v>396</v>
      </c>
      <c r="N47" s="47">
        <v>237</v>
      </c>
      <c r="O47" s="47">
        <v>29</v>
      </c>
      <c r="P47" s="47">
        <v>90</v>
      </c>
      <c r="Q47" s="47">
        <v>13</v>
      </c>
      <c r="R47" s="47">
        <v>0</v>
      </c>
      <c r="S47" s="47">
        <v>25</v>
      </c>
      <c r="T47" s="47">
        <v>2</v>
      </c>
      <c r="U47" s="47">
        <f t="shared" si="3"/>
        <v>1547</v>
      </c>
      <c r="V47" s="47">
        <v>1469</v>
      </c>
      <c r="W47" s="47">
        <v>78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4"/>
        <v>217</v>
      </c>
      <c r="AC47" s="47">
        <v>0</v>
      </c>
      <c r="AD47" s="47">
        <v>173</v>
      </c>
      <c r="AE47" s="47">
        <f t="shared" si="5"/>
        <v>44</v>
      </c>
      <c r="AF47" s="47">
        <v>44</v>
      </c>
      <c r="AG47" s="47">
        <v>0</v>
      </c>
      <c r="AH47" s="47">
        <v>0</v>
      </c>
      <c r="AI47" s="47">
        <v>0</v>
      </c>
      <c r="AJ47" s="47">
        <v>0</v>
      </c>
    </row>
    <row r="48" spans="1:36" ht="13.5">
      <c r="A48" s="185" t="s">
        <v>30</v>
      </c>
      <c r="B48" s="186" t="s">
        <v>176</v>
      </c>
      <c r="C48" s="46" t="s">
        <v>177</v>
      </c>
      <c r="D48" s="47">
        <f t="shared" si="0"/>
        <v>2208</v>
      </c>
      <c r="E48" s="47">
        <v>1740</v>
      </c>
      <c r="F48" s="47">
        <f t="shared" si="1"/>
        <v>211</v>
      </c>
      <c r="G48" s="47">
        <v>211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f t="shared" si="2"/>
        <v>257</v>
      </c>
      <c r="N48" s="47">
        <v>192</v>
      </c>
      <c r="O48" s="47">
        <v>11</v>
      </c>
      <c r="P48" s="47">
        <v>43</v>
      </c>
      <c r="Q48" s="47">
        <v>9</v>
      </c>
      <c r="R48" s="47">
        <v>0</v>
      </c>
      <c r="S48" s="47">
        <v>0</v>
      </c>
      <c r="T48" s="47">
        <v>2</v>
      </c>
      <c r="U48" s="47">
        <f t="shared" si="3"/>
        <v>1843</v>
      </c>
      <c r="V48" s="47">
        <v>1740</v>
      </c>
      <c r="W48" s="47">
        <v>103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4"/>
        <v>251</v>
      </c>
      <c r="AC48" s="47">
        <v>0</v>
      </c>
      <c r="AD48" s="47">
        <v>205</v>
      </c>
      <c r="AE48" s="47">
        <f t="shared" si="5"/>
        <v>46</v>
      </c>
      <c r="AF48" s="47">
        <v>46</v>
      </c>
      <c r="AG48" s="47">
        <v>0</v>
      </c>
      <c r="AH48" s="47">
        <v>0</v>
      </c>
      <c r="AI48" s="47">
        <v>0</v>
      </c>
      <c r="AJ48" s="47">
        <v>0</v>
      </c>
    </row>
    <row r="49" spans="1:36" ht="13.5">
      <c r="A49" s="185" t="s">
        <v>30</v>
      </c>
      <c r="B49" s="186" t="s">
        <v>178</v>
      </c>
      <c r="C49" s="46" t="s">
        <v>179</v>
      </c>
      <c r="D49" s="47">
        <f t="shared" si="0"/>
        <v>2540</v>
      </c>
      <c r="E49" s="47">
        <v>1990</v>
      </c>
      <c r="F49" s="47">
        <f t="shared" si="1"/>
        <v>268</v>
      </c>
      <c r="G49" s="47">
        <v>268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f t="shared" si="2"/>
        <v>282</v>
      </c>
      <c r="N49" s="47">
        <v>161</v>
      </c>
      <c r="O49" s="47">
        <v>31</v>
      </c>
      <c r="P49" s="47">
        <v>30</v>
      </c>
      <c r="Q49" s="47">
        <v>7</v>
      </c>
      <c r="R49" s="47">
        <v>2</v>
      </c>
      <c r="S49" s="47">
        <v>3</v>
      </c>
      <c r="T49" s="47">
        <v>48</v>
      </c>
      <c r="U49" s="47">
        <f t="shared" si="3"/>
        <v>2123</v>
      </c>
      <c r="V49" s="47">
        <v>1990</v>
      </c>
      <c r="W49" s="47">
        <v>133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4"/>
        <v>293</v>
      </c>
      <c r="AC49" s="47">
        <v>0</v>
      </c>
      <c r="AD49" s="47">
        <v>235</v>
      </c>
      <c r="AE49" s="47">
        <f t="shared" si="5"/>
        <v>58</v>
      </c>
      <c r="AF49" s="47">
        <v>58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30</v>
      </c>
      <c r="B50" s="186" t="s">
        <v>180</v>
      </c>
      <c r="C50" s="46" t="s">
        <v>181</v>
      </c>
      <c r="D50" s="47">
        <f t="shared" si="0"/>
        <v>2971</v>
      </c>
      <c r="E50" s="47">
        <v>2621</v>
      </c>
      <c r="F50" s="47">
        <f t="shared" si="1"/>
        <v>208</v>
      </c>
      <c r="G50" s="47">
        <v>208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f t="shared" si="2"/>
        <v>142</v>
      </c>
      <c r="N50" s="47">
        <v>4</v>
      </c>
      <c r="O50" s="47">
        <v>36</v>
      </c>
      <c r="P50" s="47">
        <v>84</v>
      </c>
      <c r="Q50" s="47">
        <v>14</v>
      </c>
      <c r="R50" s="47">
        <v>1</v>
      </c>
      <c r="S50" s="47">
        <v>0</v>
      </c>
      <c r="T50" s="47">
        <v>3</v>
      </c>
      <c r="U50" s="47">
        <f t="shared" si="3"/>
        <v>2725</v>
      </c>
      <c r="V50" s="47">
        <v>2621</v>
      </c>
      <c r="W50" s="47">
        <v>104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4"/>
        <v>354</v>
      </c>
      <c r="AC50" s="47">
        <v>0</v>
      </c>
      <c r="AD50" s="47">
        <v>309</v>
      </c>
      <c r="AE50" s="47">
        <f t="shared" si="5"/>
        <v>45</v>
      </c>
      <c r="AF50" s="47">
        <v>45</v>
      </c>
      <c r="AG50" s="47">
        <v>0</v>
      </c>
      <c r="AH50" s="47">
        <v>0</v>
      </c>
      <c r="AI50" s="47">
        <v>0</v>
      </c>
      <c r="AJ50" s="47">
        <v>0</v>
      </c>
    </row>
    <row r="51" spans="1:36" ht="13.5">
      <c r="A51" s="185" t="s">
        <v>30</v>
      </c>
      <c r="B51" s="186" t="s">
        <v>182</v>
      </c>
      <c r="C51" s="46" t="s">
        <v>164</v>
      </c>
      <c r="D51" s="47">
        <f t="shared" si="0"/>
        <v>1203</v>
      </c>
      <c r="E51" s="47">
        <v>784</v>
      </c>
      <c r="F51" s="47">
        <f t="shared" si="1"/>
        <v>158</v>
      </c>
      <c r="G51" s="47">
        <v>158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f t="shared" si="2"/>
        <v>261</v>
      </c>
      <c r="N51" s="47">
        <v>192</v>
      </c>
      <c r="O51" s="47">
        <v>8</v>
      </c>
      <c r="P51" s="47">
        <v>15</v>
      </c>
      <c r="Q51" s="47">
        <v>6</v>
      </c>
      <c r="R51" s="47">
        <v>16</v>
      </c>
      <c r="S51" s="47">
        <v>21</v>
      </c>
      <c r="T51" s="47">
        <v>3</v>
      </c>
      <c r="U51" s="47">
        <f t="shared" si="3"/>
        <v>862</v>
      </c>
      <c r="V51" s="47">
        <v>784</v>
      </c>
      <c r="W51" s="47">
        <v>78</v>
      </c>
      <c r="X51" s="47">
        <v>0</v>
      </c>
      <c r="Y51" s="47">
        <v>0</v>
      </c>
      <c r="Z51" s="47">
        <v>0</v>
      </c>
      <c r="AA51" s="47">
        <v>0</v>
      </c>
      <c r="AB51" s="47">
        <f t="shared" si="4"/>
        <v>127</v>
      </c>
      <c r="AC51" s="47">
        <v>0</v>
      </c>
      <c r="AD51" s="47">
        <v>92</v>
      </c>
      <c r="AE51" s="47">
        <f t="shared" si="5"/>
        <v>35</v>
      </c>
      <c r="AF51" s="47">
        <v>35</v>
      </c>
      <c r="AG51" s="47">
        <v>0</v>
      </c>
      <c r="AH51" s="47">
        <v>0</v>
      </c>
      <c r="AI51" s="47">
        <v>0</v>
      </c>
      <c r="AJ51" s="47">
        <v>0</v>
      </c>
    </row>
    <row r="52" spans="1:36" ht="13.5">
      <c r="A52" s="185" t="s">
        <v>30</v>
      </c>
      <c r="B52" s="186" t="s">
        <v>183</v>
      </c>
      <c r="C52" s="46" t="s">
        <v>184</v>
      </c>
      <c r="D52" s="47">
        <f t="shared" si="0"/>
        <v>1756</v>
      </c>
      <c r="E52" s="47">
        <v>1253</v>
      </c>
      <c r="F52" s="47">
        <f t="shared" si="1"/>
        <v>142</v>
      </c>
      <c r="G52" s="47">
        <v>142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f t="shared" si="2"/>
        <v>361</v>
      </c>
      <c r="N52" s="47">
        <v>264</v>
      </c>
      <c r="O52" s="47">
        <v>11</v>
      </c>
      <c r="P52" s="47">
        <v>44</v>
      </c>
      <c r="Q52" s="47">
        <v>9</v>
      </c>
      <c r="R52" s="47">
        <v>0</v>
      </c>
      <c r="S52" s="47">
        <v>27</v>
      </c>
      <c r="T52" s="47">
        <v>6</v>
      </c>
      <c r="U52" s="47">
        <f t="shared" si="3"/>
        <v>1325</v>
      </c>
      <c r="V52" s="47">
        <v>1253</v>
      </c>
      <c r="W52" s="47">
        <v>72</v>
      </c>
      <c r="X52" s="47">
        <v>0</v>
      </c>
      <c r="Y52" s="47">
        <v>0</v>
      </c>
      <c r="Z52" s="47">
        <v>0</v>
      </c>
      <c r="AA52" s="47">
        <v>0</v>
      </c>
      <c r="AB52" s="47">
        <f t="shared" si="4"/>
        <v>179</v>
      </c>
      <c r="AC52" s="47">
        <v>0</v>
      </c>
      <c r="AD52" s="47">
        <v>148</v>
      </c>
      <c r="AE52" s="47">
        <f t="shared" si="5"/>
        <v>31</v>
      </c>
      <c r="AF52" s="47">
        <v>31</v>
      </c>
      <c r="AG52" s="47">
        <v>0</v>
      </c>
      <c r="AH52" s="47">
        <v>0</v>
      </c>
      <c r="AI52" s="47">
        <v>0</v>
      </c>
      <c r="AJ52" s="47">
        <v>0</v>
      </c>
    </row>
    <row r="53" spans="1:36" ht="13.5">
      <c r="A53" s="185" t="s">
        <v>30</v>
      </c>
      <c r="B53" s="186" t="s">
        <v>185</v>
      </c>
      <c r="C53" s="46" t="s">
        <v>186</v>
      </c>
      <c r="D53" s="47">
        <f t="shared" si="0"/>
        <v>2558</v>
      </c>
      <c r="E53" s="47">
        <v>1927</v>
      </c>
      <c r="F53" s="47">
        <f t="shared" si="1"/>
        <v>631</v>
      </c>
      <c r="G53" s="47">
        <v>62</v>
      </c>
      <c r="H53" s="47">
        <v>569</v>
      </c>
      <c r="I53" s="47">
        <v>0</v>
      </c>
      <c r="J53" s="47">
        <v>0</v>
      </c>
      <c r="K53" s="47">
        <v>0</v>
      </c>
      <c r="L53" s="47">
        <v>0</v>
      </c>
      <c r="M53" s="47">
        <f t="shared" si="2"/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f t="shared" si="3"/>
        <v>1958</v>
      </c>
      <c r="V53" s="47">
        <v>1927</v>
      </c>
      <c r="W53" s="47">
        <v>31</v>
      </c>
      <c r="X53" s="47">
        <v>0</v>
      </c>
      <c r="Y53" s="47">
        <v>0</v>
      </c>
      <c r="Z53" s="47">
        <v>0</v>
      </c>
      <c r="AA53" s="47">
        <v>0</v>
      </c>
      <c r="AB53" s="47">
        <f t="shared" si="4"/>
        <v>241</v>
      </c>
      <c r="AC53" s="47">
        <v>0</v>
      </c>
      <c r="AD53" s="47">
        <v>227</v>
      </c>
      <c r="AE53" s="47">
        <f t="shared" si="5"/>
        <v>14</v>
      </c>
      <c r="AF53" s="47">
        <v>14</v>
      </c>
      <c r="AG53" s="47">
        <v>0</v>
      </c>
      <c r="AH53" s="47">
        <v>0</v>
      </c>
      <c r="AI53" s="47">
        <v>0</v>
      </c>
      <c r="AJ53" s="47">
        <v>0</v>
      </c>
    </row>
    <row r="54" spans="1:36" ht="13.5">
      <c r="A54" s="185" t="s">
        <v>30</v>
      </c>
      <c r="B54" s="186" t="s">
        <v>187</v>
      </c>
      <c r="C54" s="46" t="s">
        <v>188</v>
      </c>
      <c r="D54" s="47">
        <f t="shared" si="0"/>
        <v>2513</v>
      </c>
      <c r="E54" s="47">
        <v>1836</v>
      </c>
      <c r="F54" s="47">
        <f t="shared" si="1"/>
        <v>229</v>
      </c>
      <c r="G54" s="47">
        <v>229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f t="shared" si="2"/>
        <v>448</v>
      </c>
      <c r="N54" s="47">
        <v>271</v>
      </c>
      <c r="O54" s="47">
        <v>102</v>
      </c>
      <c r="P54" s="47">
        <v>61</v>
      </c>
      <c r="Q54" s="47">
        <v>13</v>
      </c>
      <c r="R54" s="47">
        <v>0</v>
      </c>
      <c r="S54" s="47">
        <v>0</v>
      </c>
      <c r="T54" s="47">
        <v>1</v>
      </c>
      <c r="U54" s="47">
        <f t="shared" si="3"/>
        <v>1949</v>
      </c>
      <c r="V54" s="47">
        <v>1836</v>
      </c>
      <c r="W54" s="47">
        <v>113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4"/>
        <v>266</v>
      </c>
      <c r="AC54" s="47">
        <v>0</v>
      </c>
      <c r="AD54" s="47">
        <v>216</v>
      </c>
      <c r="AE54" s="47">
        <f t="shared" si="5"/>
        <v>50</v>
      </c>
      <c r="AF54" s="47">
        <v>50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30</v>
      </c>
      <c r="B55" s="186" t="s">
        <v>189</v>
      </c>
      <c r="C55" s="46" t="s">
        <v>141</v>
      </c>
      <c r="D55" s="47">
        <f t="shared" si="0"/>
        <v>6823</v>
      </c>
      <c r="E55" s="47">
        <v>5250</v>
      </c>
      <c r="F55" s="47">
        <f t="shared" si="1"/>
        <v>1573</v>
      </c>
      <c r="G55" s="47">
        <v>321</v>
      </c>
      <c r="H55" s="47">
        <v>1252</v>
      </c>
      <c r="I55" s="47">
        <v>0</v>
      </c>
      <c r="J55" s="47">
        <v>0</v>
      </c>
      <c r="K55" s="47">
        <v>0</v>
      </c>
      <c r="L55" s="47">
        <v>0</v>
      </c>
      <c r="M55" s="47">
        <f t="shared" si="2"/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f t="shared" si="3"/>
        <v>5407</v>
      </c>
      <c r="V55" s="47">
        <v>5250</v>
      </c>
      <c r="W55" s="47">
        <v>157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4"/>
        <v>689</v>
      </c>
      <c r="AC55" s="47">
        <v>0</v>
      </c>
      <c r="AD55" s="47">
        <v>619</v>
      </c>
      <c r="AE55" s="47">
        <f t="shared" si="5"/>
        <v>70</v>
      </c>
      <c r="AF55" s="47">
        <v>70</v>
      </c>
      <c r="AG55" s="47">
        <v>0</v>
      </c>
      <c r="AH55" s="47">
        <v>0</v>
      </c>
      <c r="AI55" s="47">
        <v>0</v>
      </c>
      <c r="AJ55" s="47">
        <v>0</v>
      </c>
    </row>
    <row r="56" spans="1:36" ht="13.5">
      <c r="A56" s="201" t="s">
        <v>163</v>
      </c>
      <c r="B56" s="202"/>
      <c r="C56" s="202"/>
      <c r="D56" s="47">
        <f aca="true" t="shared" si="6" ref="D56:AJ56">SUM(D7:D55)</f>
        <v>281789</v>
      </c>
      <c r="E56" s="47">
        <f t="shared" si="6"/>
        <v>232091</v>
      </c>
      <c r="F56" s="47">
        <f t="shared" si="6"/>
        <v>32807</v>
      </c>
      <c r="G56" s="47">
        <f t="shared" si="6"/>
        <v>12209</v>
      </c>
      <c r="H56" s="47">
        <f t="shared" si="6"/>
        <v>20295</v>
      </c>
      <c r="I56" s="47">
        <f t="shared" si="6"/>
        <v>0</v>
      </c>
      <c r="J56" s="47">
        <f t="shared" si="6"/>
        <v>0</v>
      </c>
      <c r="K56" s="47">
        <f t="shared" si="6"/>
        <v>303</v>
      </c>
      <c r="L56" s="47">
        <f t="shared" si="6"/>
        <v>1675</v>
      </c>
      <c r="M56" s="47">
        <f t="shared" si="6"/>
        <v>15216</v>
      </c>
      <c r="N56" s="47">
        <f t="shared" si="6"/>
        <v>11670</v>
      </c>
      <c r="O56" s="47">
        <f t="shared" si="6"/>
        <v>1583</v>
      </c>
      <c r="P56" s="47">
        <f t="shared" si="6"/>
        <v>756</v>
      </c>
      <c r="Q56" s="47">
        <f t="shared" si="6"/>
        <v>258</v>
      </c>
      <c r="R56" s="47">
        <f t="shared" si="6"/>
        <v>154</v>
      </c>
      <c r="S56" s="47">
        <f t="shared" si="6"/>
        <v>619</v>
      </c>
      <c r="T56" s="47">
        <f t="shared" si="6"/>
        <v>176</v>
      </c>
      <c r="U56" s="47">
        <f t="shared" si="6"/>
        <v>240570</v>
      </c>
      <c r="V56" s="47">
        <f t="shared" si="6"/>
        <v>232091</v>
      </c>
      <c r="W56" s="47">
        <f t="shared" si="6"/>
        <v>6533</v>
      </c>
      <c r="X56" s="47">
        <f t="shared" si="6"/>
        <v>1946</v>
      </c>
      <c r="Y56" s="47">
        <f t="shared" si="6"/>
        <v>0</v>
      </c>
      <c r="Z56" s="47">
        <f t="shared" si="6"/>
        <v>0</v>
      </c>
      <c r="AA56" s="47">
        <f t="shared" si="6"/>
        <v>0</v>
      </c>
      <c r="AB56" s="47">
        <f t="shared" si="6"/>
        <v>30605</v>
      </c>
      <c r="AC56" s="47">
        <f t="shared" si="6"/>
        <v>1675</v>
      </c>
      <c r="AD56" s="47">
        <f t="shared" si="6"/>
        <v>23272</v>
      </c>
      <c r="AE56" s="47">
        <f t="shared" si="6"/>
        <v>5658</v>
      </c>
      <c r="AF56" s="47">
        <f t="shared" si="6"/>
        <v>3705</v>
      </c>
      <c r="AG56" s="47">
        <f t="shared" si="6"/>
        <v>1650</v>
      </c>
      <c r="AH56" s="47">
        <f t="shared" si="6"/>
        <v>0</v>
      </c>
      <c r="AI56" s="47">
        <f t="shared" si="6"/>
        <v>0</v>
      </c>
      <c r="AJ56" s="47">
        <f t="shared" si="6"/>
        <v>303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167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271</v>
      </c>
      <c r="B2" s="222" t="s">
        <v>314</v>
      </c>
      <c r="C2" s="222" t="s">
        <v>283</v>
      </c>
      <c r="D2" s="238" t="s">
        <v>159</v>
      </c>
      <c r="E2" s="239"/>
      <c r="F2" s="239"/>
      <c r="G2" s="239"/>
      <c r="H2" s="239"/>
      <c r="I2" s="239"/>
      <c r="J2" s="239"/>
      <c r="K2" s="240"/>
      <c r="L2" s="238" t="s">
        <v>160</v>
      </c>
      <c r="M2" s="239"/>
      <c r="N2" s="239"/>
      <c r="O2" s="239"/>
      <c r="P2" s="239"/>
      <c r="Q2" s="239"/>
      <c r="R2" s="239"/>
      <c r="S2" s="240"/>
      <c r="T2" s="241" t="s">
        <v>161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303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286</v>
      </c>
      <c r="E3" s="203" t="s">
        <v>290</v>
      </c>
      <c r="F3" s="203" t="s">
        <v>315</v>
      </c>
      <c r="G3" s="203" t="s">
        <v>291</v>
      </c>
      <c r="H3" s="203" t="s">
        <v>139</v>
      </c>
      <c r="I3" s="203" t="s">
        <v>140</v>
      </c>
      <c r="J3" s="245" t="s">
        <v>25</v>
      </c>
      <c r="K3" s="203" t="s">
        <v>316</v>
      </c>
      <c r="L3" s="223" t="s">
        <v>286</v>
      </c>
      <c r="M3" s="203" t="s">
        <v>290</v>
      </c>
      <c r="N3" s="203" t="s">
        <v>315</v>
      </c>
      <c r="O3" s="203" t="s">
        <v>291</v>
      </c>
      <c r="P3" s="203" t="s">
        <v>139</v>
      </c>
      <c r="Q3" s="203" t="s">
        <v>140</v>
      </c>
      <c r="R3" s="245" t="s">
        <v>25</v>
      </c>
      <c r="S3" s="203" t="s">
        <v>316</v>
      </c>
      <c r="T3" s="223" t="s">
        <v>286</v>
      </c>
      <c r="U3" s="203" t="s">
        <v>290</v>
      </c>
      <c r="V3" s="203" t="s">
        <v>315</v>
      </c>
      <c r="W3" s="203" t="s">
        <v>291</v>
      </c>
      <c r="X3" s="203" t="s">
        <v>139</v>
      </c>
      <c r="Y3" s="203" t="s">
        <v>140</v>
      </c>
      <c r="Z3" s="245" t="s">
        <v>25</v>
      </c>
      <c r="AA3" s="203" t="s">
        <v>316</v>
      </c>
      <c r="AB3" s="208" t="s">
        <v>304</v>
      </c>
      <c r="AC3" s="235"/>
      <c r="AD3" s="235"/>
      <c r="AE3" s="235"/>
      <c r="AF3" s="235"/>
      <c r="AG3" s="235"/>
      <c r="AH3" s="235"/>
      <c r="AI3" s="236"/>
      <c r="AJ3" s="208" t="s">
        <v>305</v>
      </c>
      <c r="AK3" s="206"/>
      <c r="AL3" s="206"/>
      <c r="AM3" s="206"/>
      <c r="AN3" s="206"/>
      <c r="AO3" s="206"/>
      <c r="AP3" s="206"/>
      <c r="AQ3" s="207"/>
      <c r="AR3" s="208" t="s">
        <v>306</v>
      </c>
      <c r="AS3" s="233"/>
      <c r="AT3" s="233"/>
      <c r="AU3" s="233"/>
      <c r="AV3" s="233"/>
      <c r="AW3" s="233"/>
      <c r="AX3" s="233"/>
      <c r="AY3" s="234"/>
      <c r="AZ3" s="208" t="s">
        <v>307</v>
      </c>
      <c r="BA3" s="235"/>
      <c r="BB3" s="235"/>
      <c r="BC3" s="235"/>
      <c r="BD3" s="235"/>
      <c r="BE3" s="235"/>
      <c r="BF3" s="235"/>
      <c r="BG3" s="236"/>
      <c r="BH3" s="208" t="s">
        <v>308</v>
      </c>
      <c r="BI3" s="235"/>
      <c r="BJ3" s="235"/>
      <c r="BK3" s="235"/>
      <c r="BL3" s="235"/>
      <c r="BM3" s="235"/>
      <c r="BN3" s="235"/>
      <c r="BO3" s="236"/>
      <c r="BP3" s="223" t="s">
        <v>286</v>
      </c>
      <c r="BQ3" s="203" t="s">
        <v>290</v>
      </c>
      <c r="BR3" s="203" t="s">
        <v>315</v>
      </c>
      <c r="BS3" s="203" t="s">
        <v>291</v>
      </c>
      <c r="BT3" s="203" t="s">
        <v>139</v>
      </c>
      <c r="BU3" s="203" t="s">
        <v>140</v>
      </c>
      <c r="BV3" s="245" t="s">
        <v>25</v>
      </c>
      <c r="BW3" s="203" t="s">
        <v>316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286</v>
      </c>
      <c r="AC4" s="203" t="s">
        <v>290</v>
      </c>
      <c r="AD4" s="203" t="s">
        <v>315</v>
      </c>
      <c r="AE4" s="203" t="s">
        <v>291</v>
      </c>
      <c r="AF4" s="203" t="s">
        <v>139</v>
      </c>
      <c r="AG4" s="203" t="s">
        <v>140</v>
      </c>
      <c r="AH4" s="245" t="s">
        <v>25</v>
      </c>
      <c r="AI4" s="203" t="s">
        <v>316</v>
      </c>
      <c r="AJ4" s="223" t="s">
        <v>286</v>
      </c>
      <c r="AK4" s="203" t="s">
        <v>290</v>
      </c>
      <c r="AL4" s="203" t="s">
        <v>315</v>
      </c>
      <c r="AM4" s="203" t="s">
        <v>291</v>
      </c>
      <c r="AN4" s="203" t="s">
        <v>139</v>
      </c>
      <c r="AO4" s="203" t="s">
        <v>140</v>
      </c>
      <c r="AP4" s="245" t="s">
        <v>25</v>
      </c>
      <c r="AQ4" s="203" t="s">
        <v>316</v>
      </c>
      <c r="AR4" s="223" t="s">
        <v>286</v>
      </c>
      <c r="AS4" s="203" t="s">
        <v>290</v>
      </c>
      <c r="AT4" s="203" t="s">
        <v>315</v>
      </c>
      <c r="AU4" s="203" t="s">
        <v>291</v>
      </c>
      <c r="AV4" s="203" t="s">
        <v>139</v>
      </c>
      <c r="AW4" s="203" t="s">
        <v>140</v>
      </c>
      <c r="AX4" s="245" t="s">
        <v>25</v>
      </c>
      <c r="AY4" s="203" t="s">
        <v>316</v>
      </c>
      <c r="AZ4" s="223" t="s">
        <v>286</v>
      </c>
      <c r="BA4" s="203" t="s">
        <v>290</v>
      </c>
      <c r="BB4" s="203" t="s">
        <v>315</v>
      </c>
      <c r="BC4" s="203" t="s">
        <v>291</v>
      </c>
      <c r="BD4" s="203" t="s">
        <v>139</v>
      </c>
      <c r="BE4" s="203" t="s">
        <v>140</v>
      </c>
      <c r="BF4" s="245" t="s">
        <v>25</v>
      </c>
      <c r="BG4" s="203" t="s">
        <v>316</v>
      </c>
      <c r="BH4" s="223" t="s">
        <v>286</v>
      </c>
      <c r="BI4" s="203" t="s">
        <v>290</v>
      </c>
      <c r="BJ4" s="203" t="s">
        <v>315</v>
      </c>
      <c r="BK4" s="203" t="s">
        <v>291</v>
      </c>
      <c r="BL4" s="203" t="s">
        <v>139</v>
      </c>
      <c r="BM4" s="203" t="s">
        <v>140</v>
      </c>
      <c r="BN4" s="245" t="s">
        <v>25</v>
      </c>
      <c r="BO4" s="203" t="s">
        <v>316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279</v>
      </c>
      <c r="E6" s="28" t="s">
        <v>279</v>
      </c>
      <c r="F6" s="28" t="s">
        <v>279</v>
      </c>
      <c r="G6" s="28" t="s">
        <v>279</v>
      </c>
      <c r="H6" s="28" t="s">
        <v>279</v>
      </c>
      <c r="I6" s="28" t="s">
        <v>279</v>
      </c>
      <c r="J6" s="28" t="s">
        <v>279</v>
      </c>
      <c r="K6" s="28" t="s">
        <v>279</v>
      </c>
      <c r="L6" s="21" t="s">
        <v>279</v>
      </c>
      <c r="M6" s="28" t="s">
        <v>279</v>
      </c>
      <c r="N6" s="28" t="s">
        <v>279</v>
      </c>
      <c r="O6" s="28" t="s">
        <v>279</v>
      </c>
      <c r="P6" s="28" t="s">
        <v>279</v>
      </c>
      <c r="Q6" s="28" t="s">
        <v>279</v>
      </c>
      <c r="R6" s="28" t="s">
        <v>279</v>
      </c>
      <c r="S6" s="28" t="s">
        <v>279</v>
      </c>
      <c r="T6" s="21" t="s">
        <v>279</v>
      </c>
      <c r="U6" s="28" t="s">
        <v>279</v>
      </c>
      <c r="V6" s="28" t="s">
        <v>279</v>
      </c>
      <c r="W6" s="28" t="s">
        <v>279</v>
      </c>
      <c r="X6" s="28" t="s">
        <v>279</v>
      </c>
      <c r="Y6" s="28" t="s">
        <v>279</v>
      </c>
      <c r="Z6" s="28" t="s">
        <v>279</v>
      </c>
      <c r="AA6" s="28" t="s">
        <v>279</v>
      </c>
      <c r="AB6" s="21" t="s">
        <v>279</v>
      </c>
      <c r="AC6" s="28" t="s">
        <v>279</v>
      </c>
      <c r="AD6" s="28" t="s">
        <v>279</v>
      </c>
      <c r="AE6" s="28" t="s">
        <v>279</v>
      </c>
      <c r="AF6" s="28" t="s">
        <v>279</v>
      </c>
      <c r="AG6" s="28" t="s">
        <v>279</v>
      </c>
      <c r="AH6" s="28" t="s">
        <v>279</v>
      </c>
      <c r="AI6" s="28" t="s">
        <v>279</v>
      </c>
      <c r="AJ6" s="21" t="s">
        <v>279</v>
      </c>
      <c r="AK6" s="28" t="s">
        <v>279</v>
      </c>
      <c r="AL6" s="28" t="s">
        <v>279</v>
      </c>
      <c r="AM6" s="28" t="s">
        <v>279</v>
      </c>
      <c r="AN6" s="28" t="s">
        <v>279</v>
      </c>
      <c r="AO6" s="28" t="s">
        <v>279</v>
      </c>
      <c r="AP6" s="28" t="s">
        <v>279</v>
      </c>
      <c r="AQ6" s="28" t="s">
        <v>279</v>
      </c>
      <c r="AR6" s="21" t="s">
        <v>279</v>
      </c>
      <c r="AS6" s="28" t="s">
        <v>279</v>
      </c>
      <c r="AT6" s="28" t="s">
        <v>279</v>
      </c>
      <c r="AU6" s="28" t="s">
        <v>279</v>
      </c>
      <c r="AV6" s="28" t="s">
        <v>279</v>
      </c>
      <c r="AW6" s="28" t="s">
        <v>279</v>
      </c>
      <c r="AX6" s="28" t="s">
        <v>279</v>
      </c>
      <c r="AY6" s="28" t="s">
        <v>279</v>
      </c>
      <c r="AZ6" s="21" t="s">
        <v>279</v>
      </c>
      <c r="BA6" s="28" t="s">
        <v>279</v>
      </c>
      <c r="BB6" s="28" t="s">
        <v>279</v>
      </c>
      <c r="BC6" s="28" t="s">
        <v>279</v>
      </c>
      <c r="BD6" s="28" t="s">
        <v>279</v>
      </c>
      <c r="BE6" s="28" t="s">
        <v>279</v>
      </c>
      <c r="BF6" s="28" t="s">
        <v>279</v>
      </c>
      <c r="BG6" s="28" t="s">
        <v>279</v>
      </c>
      <c r="BH6" s="21" t="s">
        <v>279</v>
      </c>
      <c r="BI6" s="28" t="s">
        <v>279</v>
      </c>
      <c r="BJ6" s="28" t="s">
        <v>279</v>
      </c>
      <c r="BK6" s="28" t="s">
        <v>279</v>
      </c>
      <c r="BL6" s="28" t="s">
        <v>279</v>
      </c>
      <c r="BM6" s="28" t="s">
        <v>279</v>
      </c>
      <c r="BN6" s="28" t="s">
        <v>279</v>
      </c>
      <c r="BO6" s="28" t="s">
        <v>279</v>
      </c>
      <c r="BP6" s="21" t="s">
        <v>279</v>
      </c>
      <c r="BQ6" s="28" t="s">
        <v>279</v>
      </c>
      <c r="BR6" s="28" t="s">
        <v>279</v>
      </c>
      <c r="BS6" s="28" t="s">
        <v>279</v>
      </c>
      <c r="BT6" s="28" t="s">
        <v>279</v>
      </c>
      <c r="BU6" s="28" t="s">
        <v>279</v>
      </c>
      <c r="BV6" s="28" t="s">
        <v>279</v>
      </c>
      <c r="BW6" s="28" t="s">
        <v>279</v>
      </c>
    </row>
    <row r="7" spans="1:75" ht="13.5">
      <c r="A7" s="185" t="s">
        <v>30</v>
      </c>
      <c r="B7" s="186" t="s">
        <v>31</v>
      </c>
      <c r="C7" s="46" t="s">
        <v>32</v>
      </c>
      <c r="D7" s="47">
        <f aca="true" t="shared" si="0" ref="D7:D55">SUM(E7:K7)</f>
        <v>9354</v>
      </c>
      <c r="E7" s="47">
        <f>M7+U7+BQ7</f>
        <v>4616</v>
      </c>
      <c r="F7" s="47">
        <f>N7+V7+BR7</f>
        <v>1944</v>
      </c>
      <c r="G7" s="47">
        <f>O7+W7+BS7</f>
        <v>1765</v>
      </c>
      <c r="H7" s="47">
        <f>P7+X7+BT7</f>
        <v>314</v>
      </c>
      <c r="I7" s="47">
        <f>Q7+Y7+BU7</f>
        <v>0</v>
      </c>
      <c r="J7" s="47">
        <f>R7+Z7+BV7</f>
        <v>330</v>
      </c>
      <c r="K7" s="47">
        <f>S7+AA7+BW7</f>
        <v>385</v>
      </c>
      <c r="L7" s="47">
        <f>SUM(M7:S7)</f>
        <v>3766</v>
      </c>
      <c r="M7" s="47">
        <v>3538</v>
      </c>
      <c r="N7" s="47">
        <v>0</v>
      </c>
      <c r="O7" s="47">
        <v>0</v>
      </c>
      <c r="P7" s="47">
        <v>0</v>
      </c>
      <c r="Q7" s="47">
        <v>0</v>
      </c>
      <c r="R7" s="47">
        <v>228</v>
      </c>
      <c r="S7" s="47">
        <v>0</v>
      </c>
      <c r="T7" s="47">
        <f>SUM(U7:AA7)</f>
        <v>4408</v>
      </c>
      <c r="U7" s="47">
        <f>AC7+AK7+AS7+BA7+BI7</f>
        <v>0</v>
      </c>
      <c r="V7" s="47">
        <f>AD7+AL7+AT7+BB7+BJ7</f>
        <v>1944</v>
      </c>
      <c r="W7" s="47">
        <f>AE7+AM7+AU7+BC7+BK7</f>
        <v>1765</v>
      </c>
      <c r="X7" s="47">
        <f>AF7+AN7+AV7+BD7+BL7</f>
        <v>314</v>
      </c>
      <c r="Y7" s="47">
        <f>AG7+AO7+AW7+BE7+BM7</f>
        <v>0</v>
      </c>
      <c r="Z7" s="47">
        <f>AH7+AP7+AX7+BF7+BN7</f>
        <v>0</v>
      </c>
      <c r="AA7" s="47">
        <f>AI7+AQ7+AY7+BG7+BO7</f>
        <v>385</v>
      </c>
      <c r="AB7" s="47">
        <f>SUM(AC7:AI7)</f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>SUM(AK7:AQ7)</f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>SUM(AS7:AY7)</f>
        <v>4408</v>
      </c>
      <c r="AS7" s="47">
        <v>0</v>
      </c>
      <c r="AT7" s="47">
        <v>1944</v>
      </c>
      <c r="AU7" s="47">
        <v>1765</v>
      </c>
      <c r="AV7" s="47">
        <v>314</v>
      </c>
      <c r="AW7" s="47">
        <v>0</v>
      </c>
      <c r="AX7" s="47">
        <v>0</v>
      </c>
      <c r="AY7" s="47">
        <v>385</v>
      </c>
      <c r="AZ7" s="47">
        <f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>SUM(BQ7:BW7)</f>
        <v>1180</v>
      </c>
      <c r="BQ7" s="47">
        <v>1078</v>
      </c>
      <c r="BR7" s="47">
        <v>0</v>
      </c>
      <c r="BS7" s="47">
        <v>0</v>
      </c>
      <c r="BT7" s="47">
        <v>0</v>
      </c>
      <c r="BU7" s="47">
        <v>0</v>
      </c>
      <c r="BV7" s="47">
        <v>102</v>
      </c>
      <c r="BW7" s="47">
        <v>0</v>
      </c>
    </row>
    <row r="8" spans="1:75" ht="13.5">
      <c r="A8" s="185" t="s">
        <v>30</v>
      </c>
      <c r="B8" s="186" t="s">
        <v>33</v>
      </c>
      <c r="C8" s="46" t="s">
        <v>34</v>
      </c>
      <c r="D8" s="47">
        <f t="shared" si="0"/>
        <v>3100</v>
      </c>
      <c r="E8" s="47">
        <f>M8+U8+BQ8</f>
        <v>1692</v>
      </c>
      <c r="F8" s="47">
        <f>N8+V8+BR8</f>
        <v>890</v>
      </c>
      <c r="G8" s="47">
        <f>O8+W8+BS8</f>
        <v>313</v>
      </c>
      <c r="H8" s="47">
        <f>P8+X8+BT8</f>
        <v>104</v>
      </c>
      <c r="I8" s="47">
        <f>Q8+Y8+BU8</f>
        <v>0</v>
      </c>
      <c r="J8" s="47">
        <f>R8+Z8+BV8</f>
        <v>87</v>
      </c>
      <c r="K8" s="47">
        <f>S8+AA8+BW8</f>
        <v>14</v>
      </c>
      <c r="L8" s="47">
        <f>SUM(M8:S8)</f>
        <v>2321</v>
      </c>
      <c r="M8" s="47">
        <v>1692</v>
      </c>
      <c r="N8" s="47">
        <v>434</v>
      </c>
      <c r="O8" s="47">
        <v>94</v>
      </c>
      <c r="P8" s="47">
        <v>0</v>
      </c>
      <c r="Q8" s="47">
        <v>0</v>
      </c>
      <c r="R8" s="47">
        <v>87</v>
      </c>
      <c r="S8" s="47">
        <v>14</v>
      </c>
      <c r="T8" s="47">
        <f>SUM(U8:AA8)</f>
        <v>779</v>
      </c>
      <c r="U8" s="47">
        <f>AC8+AK8+AS8+BA8+BI8</f>
        <v>0</v>
      </c>
      <c r="V8" s="47">
        <f>AD8+AL8+AT8+BB8+BJ8</f>
        <v>456</v>
      </c>
      <c r="W8" s="47">
        <f>AE8+AM8+AU8+BC8+BK8</f>
        <v>219</v>
      </c>
      <c r="X8" s="47">
        <f>AF8+AN8+AV8+BD8+BL8</f>
        <v>104</v>
      </c>
      <c r="Y8" s="47">
        <f>AG8+AO8+AW8+BE8+BM8</f>
        <v>0</v>
      </c>
      <c r="Z8" s="47">
        <f>AH8+AP8+AX8+BF8+BN8</f>
        <v>0</v>
      </c>
      <c r="AA8" s="47">
        <f>AI8+AQ8+AY8+BG8+BO8</f>
        <v>0</v>
      </c>
      <c r="AB8" s="47">
        <f>SUM(AC8:AI8)</f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>SUM(AK8:AQ8)</f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>SUM(AS8:AY8)</f>
        <v>779</v>
      </c>
      <c r="AS8" s="47">
        <v>0</v>
      </c>
      <c r="AT8" s="47">
        <v>456</v>
      </c>
      <c r="AU8" s="47">
        <v>219</v>
      </c>
      <c r="AV8" s="47">
        <v>104</v>
      </c>
      <c r="AW8" s="47">
        <v>0</v>
      </c>
      <c r="AX8" s="47">
        <v>0</v>
      </c>
      <c r="AY8" s="47">
        <v>0</v>
      </c>
      <c r="AZ8" s="47">
        <f>SUM(BA8:BG8)</f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>SUM(BI8:BO8)</f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>SUM(BQ8:BW8)</f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</row>
    <row r="9" spans="1:75" ht="13.5">
      <c r="A9" s="185" t="s">
        <v>30</v>
      </c>
      <c r="B9" s="186" t="s">
        <v>35</v>
      </c>
      <c r="C9" s="46" t="s">
        <v>36</v>
      </c>
      <c r="D9" s="47">
        <f t="shared" si="0"/>
        <v>3864</v>
      </c>
      <c r="E9" s="47">
        <f>M9+U9+BQ9</f>
        <v>2474</v>
      </c>
      <c r="F9" s="47">
        <f>N9+V9+BR9</f>
        <v>843</v>
      </c>
      <c r="G9" s="47">
        <f>O9+W9+BS9</f>
        <v>346</v>
      </c>
      <c r="H9" s="47">
        <f>P9+X9+BT9</f>
        <v>56</v>
      </c>
      <c r="I9" s="47">
        <f>Q9+Y9+BU9</f>
        <v>49</v>
      </c>
      <c r="J9" s="47">
        <f>R9+Z9+BV9</f>
        <v>61</v>
      </c>
      <c r="K9" s="47">
        <f>S9+AA9+BW9</f>
        <v>35</v>
      </c>
      <c r="L9" s="47">
        <f>SUM(M9:S9)</f>
        <v>574</v>
      </c>
      <c r="M9" s="47">
        <v>477</v>
      </c>
      <c r="N9" s="47">
        <v>0</v>
      </c>
      <c r="O9" s="47">
        <v>38</v>
      </c>
      <c r="P9" s="47">
        <v>0</v>
      </c>
      <c r="Q9" s="47">
        <v>49</v>
      </c>
      <c r="R9" s="47">
        <v>10</v>
      </c>
      <c r="S9" s="47">
        <v>0</v>
      </c>
      <c r="T9" s="47">
        <f>SUM(U9:AA9)</f>
        <v>1140</v>
      </c>
      <c r="U9" s="47">
        <f>AC9+AK9+AS9+BA9+BI9</f>
        <v>0</v>
      </c>
      <c r="V9" s="47">
        <f>AD9+AL9+AT9+BB9+BJ9</f>
        <v>785</v>
      </c>
      <c r="W9" s="47">
        <f>AE9+AM9+AU9+BC9+BK9</f>
        <v>264</v>
      </c>
      <c r="X9" s="47">
        <f>AF9+AN9+AV9+BD9+BL9</f>
        <v>56</v>
      </c>
      <c r="Y9" s="47">
        <f>AG9+AO9+AW9+BE9+BM9</f>
        <v>0</v>
      </c>
      <c r="Z9" s="47">
        <f>AH9+AP9+AX9+BF9+BN9</f>
        <v>0</v>
      </c>
      <c r="AA9" s="47">
        <f>AI9+AQ9+AY9+BG9+BO9</f>
        <v>35</v>
      </c>
      <c r="AB9" s="47">
        <f>SUM(AC9:AI9)</f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f>SUM(AK9:AQ9)</f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>SUM(AS9:AY9)</f>
        <v>1140</v>
      </c>
      <c r="AS9" s="47">
        <v>0</v>
      </c>
      <c r="AT9" s="47">
        <v>785</v>
      </c>
      <c r="AU9" s="47">
        <v>264</v>
      </c>
      <c r="AV9" s="47">
        <v>56</v>
      </c>
      <c r="AW9" s="47">
        <v>0</v>
      </c>
      <c r="AX9" s="47">
        <v>0</v>
      </c>
      <c r="AY9" s="47">
        <v>35</v>
      </c>
      <c r="AZ9" s="47">
        <f>SUM(BA9:BG9)</f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>SUM(BI9:BO9)</f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>SUM(BQ9:BW9)</f>
        <v>2150</v>
      </c>
      <c r="BQ9" s="47">
        <v>1997</v>
      </c>
      <c r="BR9" s="47">
        <v>58</v>
      </c>
      <c r="BS9" s="47">
        <v>44</v>
      </c>
      <c r="BT9" s="47">
        <v>0</v>
      </c>
      <c r="BU9" s="47">
        <v>0</v>
      </c>
      <c r="BV9" s="47">
        <v>51</v>
      </c>
      <c r="BW9" s="47">
        <v>0</v>
      </c>
    </row>
    <row r="10" spans="1:75" ht="13.5">
      <c r="A10" s="185" t="s">
        <v>30</v>
      </c>
      <c r="B10" s="186" t="s">
        <v>37</v>
      </c>
      <c r="C10" s="46" t="s">
        <v>38</v>
      </c>
      <c r="D10" s="47">
        <f t="shared" si="0"/>
        <v>1859</v>
      </c>
      <c r="E10" s="47">
        <f aca="true" t="shared" si="1" ref="E10:E55">M10+U10+BQ10</f>
        <v>458</v>
      </c>
      <c r="F10" s="47">
        <f aca="true" t="shared" si="2" ref="F10:F55">N10+V10+BR10</f>
        <v>300</v>
      </c>
      <c r="G10" s="47">
        <f aca="true" t="shared" si="3" ref="G10:G55">O10+W10+BS10</f>
        <v>165</v>
      </c>
      <c r="H10" s="47">
        <f aca="true" t="shared" si="4" ref="H10:H55">P10+X10+BT10</f>
        <v>15</v>
      </c>
      <c r="I10" s="47">
        <f aca="true" t="shared" si="5" ref="I10:I55">Q10+Y10+BU10</f>
        <v>3</v>
      </c>
      <c r="J10" s="47">
        <f aca="true" t="shared" si="6" ref="J10:J55">R10+Z10+BV10</f>
        <v>0</v>
      </c>
      <c r="K10" s="47">
        <f aca="true" t="shared" si="7" ref="K10:K55">S10+AA10+BW10</f>
        <v>918</v>
      </c>
      <c r="L10" s="47">
        <f aca="true" t="shared" si="8" ref="L10:L55">SUM(M10:S10)</f>
        <v>273</v>
      </c>
      <c r="M10" s="47">
        <v>255</v>
      </c>
      <c r="N10" s="47">
        <v>0</v>
      </c>
      <c r="O10" s="47">
        <v>0</v>
      </c>
      <c r="P10" s="47">
        <v>15</v>
      </c>
      <c r="Q10" s="47">
        <v>3</v>
      </c>
      <c r="R10" s="47">
        <v>0</v>
      </c>
      <c r="S10" s="47">
        <v>0</v>
      </c>
      <c r="T10" s="47">
        <f aca="true" t="shared" si="9" ref="T10:T55">SUM(U10:AA10)</f>
        <v>1343</v>
      </c>
      <c r="U10" s="47">
        <f aca="true" t="shared" si="10" ref="U10:U55">AC10+AK10+AS10+BA10+BI10</f>
        <v>0</v>
      </c>
      <c r="V10" s="47">
        <f aca="true" t="shared" si="11" ref="V10:V55">AD10+AL10+AT10+BB10+BJ10</f>
        <v>285</v>
      </c>
      <c r="W10" s="47">
        <f aca="true" t="shared" si="12" ref="W10:W55">AE10+AM10+AU10+BC10+BK10</f>
        <v>140</v>
      </c>
      <c r="X10" s="47">
        <f aca="true" t="shared" si="13" ref="X10:X55">AF10+AN10+AV10+BD10+BL10</f>
        <v>0</v>
      </c>
      <c r="Y10" s="47">
        <f aca="true" t="shared" si="14" ref="Y10:Y55">AG10+AO10+AW10+BE10+BM10</f>
        <v>0</v>
      </c>
      <c r="Z10" s="47">
        <f aca="true" t="shared" si="15" ref="Z10:Z55">AH10+AP10+AX10+BF10+BN10</f>
        <v>0</v>
      </c>
      <c r="AA10" s="47">
        <f aca="true" t="shared" si="16" ref="AA10:AA55">AI10+AQ10+AY10+BG10+BO10</f>
        <v>918</v>
      </c>
      <c r="AB10" s="47">
        <f aca="true" t="shared" si="17" ref="AB10:AB55">SUM(AC10:AI10)</f>
        <v>918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918</v>
      </c>
      <c r="AJ10" s="47">
        <f aca="true" t="shared" si="18" ref="AJ10:AJ55">SUM(AK10:AQ10)</f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aca="true" t="shared" si="19" ref="AR10:AR55">SUM(AS10:AY10)</f>
        <v>425</v>
      </c>
      <c r="AS10" s="47">
        <v>0</v>
      </c>
      <c r="AT10" s="47">
        <v>285</v>
      </c>
      <c r="AU10" s="47">
        <v>140</v>
      </c>
      <c r="AV10" s="47">
        <v>0</v>
      </c>
      <c r="AW10" s="47">
        <v>0</v>
      </c>
      <c r="AX10" s="47">
        <v>0</v>
      </c>
      <c r="AY10" s="47">
        <v>0</v>
      </c>
      <c r="AZ10" s="47">
        <f aca="true" t="shared" si="20" ref="AZ10:AZ55">SUM(BA10:BG10)</f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aca="true" t="shared" si="21" ref="BH10:BH55">SUM(BI10:BO10)</f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aca="true" t="shared" si="22" ref="BP10:BP55">SUM(BQ10:BW10)</f>
        <v>243</v>
      </c>
      <c r="BQ10" s="47">
        <v>203</v>
      </c>
      <c r="BR10" s="47">
        <v>15</v>
      </c>
      <c r="BS10" s="47">
        <v>25</v>
      </c>
      <c r="BT10" s="47">
        <v>0</v>
      </c>
      <c r="BU10" s="47">
        <v>0</v>
      </c>
      <c r="BV10" s="47">
        <v>0</v>
      </c>
      <c r="BW10" s="47">
        <v>0</v>
      </c>
    </row>
    <row r="11" spans="1:75" ht="13.5">
      <c r="A11" s="185" t="s">
        <v>30</v>
      </c>
      <c r="B11" s="186" t="s">
        <v>39</v>
      </c>
      <c r="C11" s="46" t="s">
        <v>40</v>
      </c>
      <c r="D11" s="47">
        <f t="shared" si="0"/>
        <v>3184</v>
      </c>
      <c r="E11" s="47">
        <f t="shared" si="1"/>
        <v>1986</v>
      </c>
      <c r="F11" s="47">
        <f t="shared" si="2"/>
        <v>499</v>
      </c>
      <c r="G11" s="47">
        <f t="shared" si="3"/>
        <v>595</v>
      </c>
      <c r="H11" s="47">
        <f t="shared" si="4"/>
        <v>57</v>
      </c>
      <c r="I11" s="47">
        <f t="shared" si="5"/>
        <v>3</v>
      </c>
      <c r="J11" s="47">
        <f t="shared" si="6"/>
        <v>0</v>
      </c>
      <c r="K11" s="47">
        <f t="shared" si="7"/>
        <v>44</v>
      </c>
      <c r="L11" s="47">
        <f t="shared" si="8"/>
        <v>244</v>
      </c>
      <c r="M11" s="47">
        <v>0</v>
      </c>
      <c r="N11" s="47">
        <v>200</v>
      </c>
      <c r="O11" s="47">
        <v>0</v>
      </c>
      <c r="P11" s="47">
        <v>0</v>
      </c>
      <c r="Q11" s="47">
        <v>0</v>
      </c>
      <c r="R11" s="47">
        <v>0</v>
      </c>
      <c r="S11" s="47">
        <v>44</v>
      </c>
      <c r="T11" s="47">
        <f t="shared" si="9"/>
        <v>717</v>
      </c>
      <c r="U11" s="47">
        <f t="shared" si="10"/>
        <v>0</v>
      </c>
      <c r="V11" s="47">
        <f t="shared" si="11"/>
        <v>211</v>
      </c>
      <c r="W11" s="47">
        <f t="shared" si="12"/>
        <v>446</v>
      </c>
      <c r="X11" s="47">
        <f t="shared" si="13"/>
        <v>57</v>
      </c>
      <c r="Y11" s="47">
        <f t="shared" si="14"/>
        <v>3</v>
      </c>
      <c r="Z11" s="47">
        <f t="shared" si="15"/>
        <v>0</v>
      </c>
      <c r="AA11" s="47">
        <f t="shared" si="16"/>
        <v>0</v>
      </c>
      <c r="AB11" s="47">
        <f t="shared" si="17"/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211</v>
      </c>
      <c r="AK11" s="47">
        <v>0</v>
      </c>
      <c r="AL11" s="47">
        <v>211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506</v>
      </c>
      <c r="AS11" s="47">
        <v>0</v>
      </c>
      <c r="AT11" s="47">
        <v>0</v>
      </c>
      <c r="AU11" s="47">
        <v>446</v>
      </c>
      <c r="AV11" s="47">
        <v>57</v>
      </c>
      <c r="AW11" s="47">
        <v>3</v>
      </c>
      <c r="AX11" s="47">
        <v>0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2223</v>
      </c>
      <c r="BQ11" s="47">
        <v>1986</v>
      </c>
      <c r="BR11" s="47">
        <v>88</v>
      </c>
      <c r="BS11" s="47">
        <v>149</v>
      </c>
      <c r="BT11" s="47">
        <v>0</v>
      </c>
      <c r="BU11" s="47">
        <v>0</v>
      </c>
      <c r="BV11" s="47">
        <v>0</v>
      </c>
      <c r="BW11" s="47">
        <v>0</v>
      </c>
    </row>
    <row r="12" spans="1:75" ht="13.5">
      <c r="A12" s="185" t="s">
        <v>30</v>
      </c>
      <c r="B12" s="186" t="s">
        <v>41</v>
      </c>
      <c r="C12" s="46" t="s">
        <v>42</v>
      </c>
      <c r="D12" s="47">
        <f t="shared" si="0"/>
        <v>2137</v>
      </c>
      <c r="E12" s="47">
        <f t="shared" si="1"/>
        <v>1154</v>
      </c>
      <c r="F12" s="47">
        <f t="shared" si="2"/>
        <v>470</v>
      </c>
      <c r="G12" s="47">
        <f t="shared" si="3"/>
        <v>307</v>
      </c>
      <c r="H12" s="47">
        <f t="shared" si="4"/>
        <v>68</v>
      </c>
      <c r="I12" s="47">
        <f t="shared" si="5"/>
        <v>1</v>
      </c>
      <c r="J12" s="47">
        <f t="shared" si="6"/>
        <v>126</v>
      </c>
      <c r="K12" s="47">
        <f t="shared" si="7"/>
        <v>11</v>
      </c>
      <c r="L12" s="47">
        <f t="shared" si="8"/>
        <v>1292</v>
      </c>
      <c r="M12" s="47">
        <v>1154</v>
      </c>
      <c r="N12" s="47">
        <v>0</v>
      </c>
      <c r="O12" s="47">
        <v>0</v>
      </c>
      <c r="P12" s="47">
        <v>0</v>
      </c>
      <c r="Q12" s="47">
        <v>1</v>
      </c>
      <c r="R12" s="47">
        <v>126</v>
      </c>
      <c r="S12" s="47">
        <v>11</v>
      </c>
      <c r="T12" s="47">
        <f t="shared" si="9"/>
        <v>845</v>
      </c>
      <c r="U12" s="47">
        <f t="shared" si="10"/>
        <v>0</v>
      </c>
      <c r="V12" s="47">
        <f t="shared" si="11"/>
        <v>470</v>
      </c>
      <c r="W12" s="47">
        <f t="shared" si="12"/>
        <v>307</v>
      </c>
      <c r="X12" s="47">
        <f t="shared" si="13"/>
        <v>68</v>
      </c>
      <c r="Y12" s="47">
        <f t="shared" si="14"/>
        <v>0</v>
      </c>
      <c r="Z12" s="47">
        <f t="shared" si="15"/>
        <v>0</v>
      </c>
      <c r="AA12" s="47">
        <f t="shared" si="16"/>
        <v>0</v>
      </c>
      <c r="AB12" s="47">
        <f t="shared" si="17"/>
        <v>34</v>
      </c>
      <c r="AC12" s="47">
        <v>0</v>
      </c>
      <c r="AD12" s="47">
        <v>34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18"/>
        <v>308</v>
      </c>
      <c r="AK12" s="47">
        <v>0</v>
      </c>
      <c r="AL12" s="47">
        <v>308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503</v>
      </c>
      <c r="AS12" s="47">
        <v>0</v>
      </c>
      <c r="AT12" s="47">
        <v>128</v>
      </c>
      <c r="AU12" s="47">
        <v>307</v>
      </c>
      <c r="AV12" s="47">
        <v>68</v>
      </c>
      <c r="AW12" s="47">
        <v>0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</row>
    <row r="13" spans="1:75" ht="13.5">
      <c r="A13" s="185" t="s">
        <v>30</v>
      </c>
      <c r="B13" s="186" t="s">
        <v>43</v>
      </c>
      <c r="C13" s="46" t="s">
        <v>44</v>
      </c>
      <c r="D13" s="47">
        <f t="shared" si="0"/>
        <v>1660</v>
      </c>
      <c r="E13" s="47">
        <f t="shared" si="1"/>
        <v>825</v>
      </c>
      <c r="F13" s="47">
        <f t="shared" si="2"/>
        <v>476</v>
      </c>
      <c r="G13" s="47">
        <f t="shared" si="3"/>
        <v>217</v>
      </c>
      <c r="H13" s="47">
        <f t="shared" si="4"/>
        <v>38</v>
      </c>
      <c r="I13" s="47">
        <f t="shared" si="5"/>
        <v>47</v>
      </c>
      <c r="J13" s="47">
        <f t="shared" si="6"/>
        <v>51</v>
      </c>
      <c r="K13" s="47">
        <f t="shared" si="7"/>
        <v>6</v>
      </c>
      <c r="L13" s="47">
        <f t="shared" si="8"/>
        <v>17</v>
      </c>
      <c r="M13" s="47">
        <v>11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6</v>
      </c>
      <c r="T13" s="47">
        <f t="shared" si="9"/>
        <v>815</v>
      </c>
      <c r="U13" s="47">
        <f t="shared" si="10"/>
        <v>44</v>
      </c>
      <c r="V13" s="47">
        <f t="shared" si="11"/>
        <v>469</v>
      </c>
      <c r="W13" s="47">
        <f t="shared" si="12"/>
        <v>217</v>
      </c>
      <c r="X13" s="47">
        <f t="shared" si="13"/>
        <v>38</v>
      </c>
      <c r="Y13" s="47">
        <f t="shared" si="14"/>
        <v>47</v>
      </c>
      <c r="Z13" s="47">
        <f t="shared" si="15"/>
        <v>0</v>
      </c>
      <c r="AA13" s="47">
        <f t="shared" si="16"/>
        <v>0</v>
      </c>
      <c r="AB13" s="47">
        <f t="shared" si="17"/>
        <v>33</v>
      </c>
      <c r="AC13" s="47">
        <v>0</v>
      </c>
      <c r="AD13" s="47">
        <v>33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18"/>
        <v>168</v>
      </c>
      <c r="AK13" s="47">
        <v>0</v>
      </c>
      <c r="AL13" s="47">
        <v>168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614</v>
      </c>
      <c r="AS13" s="47">
        <v>44</v>
      </c>
      <c r="AT13" s="47">
        <v>268</v>
      </c>
      <c r="AU13" s="47">
        <v>217</v>
      </c>
      <c r="AV13" s="47">
        <v>38</v>
      </c>
      <c r="AW13" s="47">
        <v>47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828</v>
      </c>
      <c r="BQ13" s="47">
        <v>770</v>
      </c>
      <c r="BR13" s="47">
        <v>7</v>
      </c>
      <c r="BS13" s="47">
        <v>0</v>
      </c>
      <c r="BT13" s="47">
        <v>0</v>
      </c>
      <c r="BU13" s="47">
        <v>0</v>
      </c>
      <c r="BV13" s="47">
        <v>51</v>
      </c>
      <c r="BW13" s="47">
        <v>0</v>
      </c>
    </row>
    <row r="14" spans="1:75" ht="13.5">
      <c r="A14" s="185" t="s">
        <v>30</v>
      </c>
      <c r="B14" s="186" t="s">
        <v>45</v>
      </c>
      <c r="C14" s="46" t="s">
        <v>46</v>
      </c>
      <c r="D14" s="47">
        <f t="shared" si="0"/>
        <v>299</v>
      </c>
      <c r="E14" s="47">
        <f t="shared" si="1"/>
        <v>132</v>
      </c>
      <c r="F14" s="47">
        <f t="shared" si="2"/>
        <v>75</v>
      </c>
      <c r="G14" s="47">
        <f t="shared" si="3"/>
        <v>74</v>
      </c>
      <c r="H14" s="47">
        <f t="shared" si="4"/>
        <v>13</v>
      </c>
      <c r="I14" s="47">
        <f t="shared" si="5"/>
        <v>0</v>
      </c>
      <c r="J14" s="47">
        <f t="shared" si="6"/>
        <v>0</v>
      </c>
      <c r="K14" s="47">
        <f t="shared" si="7"/>
        <v>5</v>
      </c>
      <c r="L14" s="47">
        <f t="shared" si="8"/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f t="shared" si="9"/>
        <v>299</v>
      </c>
      <c r="U14" s="47">
        <f t="shared" si="10"/>
        <v>132</v>
      </c>
      <c r="V14" s="47">
        <f t="shared" si="11"/>
        <v>75</v>
      </c>
      <c r="W14" s="47">
        <f t="shared" si="12"/>
        <v>74</v>
      </c>
      <c r="X14" s="47">
        <f t="shared" si="13"/>
        <v>13</v>
      </c>
      <c r="Y14" s="47">
        <f t="shared" si="14"/>
        <v>0</v>
      </c>
      <c r="Z14" s="47">
        <f t="shared" si="15"/>
        <v>0</v>
      </c>
      <c r="AA14" s="47">
        <f t="shared" si="16"/>
        <v>5</v>
      </c>
      <c r="AB14" s="47">
        <f t="shared" si="17"/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8"/>
        <v>14</v>
      </c>
      <c r="AK14" s="47">
        <v>0</v>
      </c>
      <c r="AL14" s="47">
        <v>14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285</v>
      </c>
      <c r="AS14" s="47">
        <v>132</v>
      </c>
      <c r="AT14" s="47">
        <v>61</v>
      </c>
      <c r="AU14" s="47">
        <v>74</v>
      </c>
      <c r="AV14" s="47">
        <v>13</v>
      </c>
      <c r="AW14" s="47">
        <v>0</v>
      </c>
      <c r="AX14" s="47">
        <v>0</v>
      </c>
      <c r="AY14" s="47">
        <v>5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</row>
    <row r="15" spans="1:75" ht="13.5">
      <c r="A15" s="185" t="s">
        <v>30</v>
      </c>
      <c r="B15" s="186" t="s">
        <v>47</v>
      </c>
      <c r="C15" s="46" t="s">
        <v>48</v>
      </c>
      <c r="D15" s="47">
        <f t="shared" si="0"/>
        <v>1005</v>
      </c>
      <c r="E15" s="47">
        <f t="shared" si="1"/>
        <v>554</v>
      </c>
      <c r="F15" s="47">
        <f t="shared" si="2"/>
        <v>306</v>
      </c>
      <c r="G15" s="47">
        <f t="shared" si="3"/>
        <v>62</v>
      </c>
      <c r="H15" s="47">
        <f t="shared" si="4"/>
        <v>20</v>
      </c>
      <c r="I15" s="47">
        <f t="shared" si="5"/>
        <v>18</v>
      </c>
      <c r="J15" s="47">
        <f t="shared" si="6"/>
        <v>45</v>
      </c>
      <c r="K15" s="47">
        <f t="shared" si="7"/>
        <v>0</v>
      </c>
      <c r="L15" s="47">
        <f t="shared" si="8"/>
        <v>734</v>
      </c>
      <c r="M15" s="47">
        <v>554</v>
      </c>
      <c r="N15" s="47">
        <v>35</v>
      </c>
      <c r="O15" s="47">
        <v>62</v>
      </c>
      <c r="P15" s="47">
        <v>20</v>
      </c>
      <c r="Q15" s="47">
        <v>18</v>
      </c>
      <c r="R15" s="47">
        <v>45</v>
      </c>
      <c r="S15" s="47">
        <v>0</v>
      </c>
      <c r="T15" s="47">
        <f t="shared" si="9"/>
        <v>271</v>
      </c>
      <c r="U15" s="47">
        <f t="shared" si="10"/>
        <v>0</v>
      </c>
      <c r="V15" s="47">
        <f t="shared" si="11"/>
        <v>271</v>
      </c>
      <c r="W15" s="47">
        <f t="shared" si="12"/>
        <v>0</v>
      </c>
      <c r="X15" s="47">
        <f t="shared" si="13"/>
        <v>0</v>
      </c>
      <c r="Y15" s="47">
        <f t="shared" si="14"/>
        <v>0</v>
      </c>
      <c r="Z15" s="47">
        <f t="shared" si="15"/>
        <v>0</v>
      </c>
      <c r="AA15" s="47">
        <f t="shared" si="16"/>
        <v>0</v>
      </c>
      <c r="AB15" s="47">
        <f t="shared" si="17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271</v>
      </c>
      <c r="AS15" s="47">
        <v>0</v>
      </c>
      <c r="AT15" s="47">
        <v>271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</row>
    <row r="16" spans="1:75" ht="13.5">
      <c r="A16" s="185" t="s">
        <v>30</v>
      </c>
      <c r="B16" s="186" t="s">
        <v>49</v>
      </c>
      <c r="C16" s="46" t="s">
        <v>50</v>
      </c>
      <c r="D16" s="47">
        <f t="shared" si="0"/>
        <v>359</v>
      </c>
      <c r="E16" s="47">
        <f t="shared" si="1"/>
        <v>196</v>
      </c>
      <c r="F16" s="47">
        <f t="shared" si="2"/>
        <v>117</v>
      </c>
      <c r="G16" s="47">
        <f t="shared" si="3"/>
        <v>17</v>
      </c>
      <c r="H16" s="47">
        <f t="shared" si="4"/>
        <v>6</v>
      </c>
      <c r="I16" s="47">
        <f t="shared" si="5"/>
        <v>6</v>
      </c>
      <c r="J16" s="47">
        <f t="shared" si="6"/>
        <v>17</v>
      </c>
      <c r="K16" s="47">
        <f t="shared" si="7"/>
        <v>0</v>
      </c>
      <c r="L16" s="47">
        <f t="shared" si="8"/>
        <v>254</v>
      </c>
      <c r="M16" s="47">
        <v>196</v>
      </c>
      <c r="N16" s="47">
        <v>12</v>
      </c>
      <c r="O16" s="47">
        <v>17</v>
      </c>
      <c r="P16" s="47">
        <v>6</v>
      </c>
      <c r="Q16" s="47">
        <v>6</v>
      </c>
      <c r="R16" s="47">
        <v>17</v>
      </c>
      <c r="S16" s="47">
        <v>0</v>
      </c>
      <c r="T16" s="47">
        <f t="shared" si="9"/>
        <v>105</v>
      </c>
      <c r="U16" s="47">
        <f t="shared" si="10"/>
        <v>0</v>
      </c>
      <c r="V16" s="47">
        <f t="shared" si="11"/>
        <v>105</v>
      </c>
      <c r="W16" s="47">
        <f t="shared" si="12"/>
        <v>0</v>
      </c>
      <c r="X16" s="47">
        <f t="shared" si="13"/>
        <v>0</v>
      </c>
      <c r="Y16" s="47">
        <f t="shared" si="14"/>
        <v>0</v>
      </c>
      <c r="Z16" s="47">
        <f t="shared" si="15"/>
        <v>0</v>
      </c>
      <c r="AA16" s="47">
        <f t="shared" si="16"/>
        <v>0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105</v>
      </c>
      <c r="AS16" s="47">
        <v>0</v>
      </c>
      <c r="AT16" s="47">
        <v>105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30</v>
      </c>
      <c r="B17" s="186" t="s">
        <v>51</v>
      </c>
      <c r="C17" s="46" t="s">
        <v>52</v>
      </c>
      <c r="D17" s="47">
        <f t="shared" si="0"/>
        <v>384</v>
      </c>
      <c r="E17" s="47">
        <f t="shared" si="1"/>
        <v>177</v>
      </c>
      <c r="F17" s="47">
        <f t="shared" si="2"/>
        <v>145</v>
      </c>
      <c r="G17" s="47">
        <f t="shared" si="3"/>
        <v>41</v>
      </c>
      <c r="H17" s="47">
        <f t="shared" si="4"/>
        <v>8</v>
      </c>
      <c r="I17" s="47">
        <f t="shared" si="5"/>
        <v>9</v>
      </c>
      <c r="J17" s="47">
        <f t="shared" si="6"/>
        <v>0</v>
      </c>
      <c r="K17" s="47">
        <f t="shared" si="7"/>
        <v>4</v>
      </c>
      <c r="L17" s="47">
        <f t="shared" si="8"/>
        <v>198</v>
      </c>
      <c r="M17" s="47">
        <v>177</v>
      </c>
      <c r="N17" s="47">
        <v>0</v>
      </c>
      <c r="O17" s="47">
        <v>0</v>
      </c>
      <c r="P17" s="47">
        <v>8</v>
      </c>
      <c r="Q17" s="47">
        <v>9</v>
      </c>
      <c r="R17" s="47">
        <v>0</v>
      </c>
      <c r="S17" s="47">
        <v>4</v>
      </c>
      <c r="T17" s="47">
        <f t="shared" si="9"/>
        <v>186</v>
      </c>
      <c r="U17" s="47">
        <f t="shared" si="10"/>
        <v>0</v>
      </c>
      <c r="V17" s="47">
        <f t="shared" si="11"/>
        <v>145</v>
      </c>
      <c r="W17" s="47">
        <f t="shared" si="12"/>
        <v>41</v>
      </c>
      <c r="X17" s="47">
        <f t="shared" si="13"/>
        <v>0</v>
      </c>
      <c r="Y17" s="47">
        <f t="shared" si="14"/>
        <v>0</v>
      </c>
      <c r="Z17" s="47">
        <f t="shared" si="15"/>
        <v>0</v>
      </c>
      <c r="AA17" s="47">
        <f t="shared" si="16"/>
        <v>0</v>
      </c>
      <c r="AB17" s="47">
        <f t="shared" si="17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18"/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186</v>
      </c>
      <c r="AS17" s="47">
        <v>0</v>
      </c>
      <c r="AT17" s="47">
        <v>145</v>
      </c>
      <c r="AU17" s="47">
        <v>41</v>
      </c>
      <c r="AV17" s="47">
        <v>0</v>
      </c>
      <c r="AW17" s="47">
        <v>0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</row>
    <row r="18" spans="1:75" ht="13.5">
      <c r="A18" s="185" t="s">
        <v>30</v>
      </c>
      <c r="B18" s="186" t="s">
        <v>53</v>
      </c>
      <c r="C18" s="46" t="s">
        <v>302</v>
      </c>
      <c r="D18" s="47">
        <f t="shared" si="0"/>
        <v>601</v>
      </c>
      <c r="E18" s="47">
        <f t="shared" si="1"/>
        <v>234</v>
      </c>
      <c r="F18" s="47">
        <f t="shared" si="2"/>
        <v>176</v>
      </c>
      <c r="G18" s="47">
        <f t="shared" si="3"/>
        <v>118</v>
      </c>
      <c r="H18" s="47">
        <f t="shared" si="4"/>
        <v>36</v>
      </c>
      <c r="I18" s="47">
        <f t="shared" si="5"/>
        <v>0</v>
      </c>
      <c r="J18" s="47">
        <f t="shared" si="6"/>
        <v>0</v>
      </c>
      <c r="K18" s="47">
        <f t="shared" si="7"/>
        <v>37</v>
      </c>
      <c r="L18" s="47">
        <f t="shared" si="8"/>
        <v>36</v>
      </c>
      <c r="M18" s="47">
        <v>0</v>
      </c>
      <c r="N18" s="47">
        <v>0</v>
      </c>
      <c r="O18" s="47">
        <v>0</v>
      </c>
      <c r="P18" s="47">
        <v>36</v>
      </c>
      <c r="Q18" s="47">
        <v>0</v>
      </c>
      <c r="R18" s="47">
        <v>0</v>
      </c>
      <c r="S18" s="47">
        <v>0</v>
      </c>
      <c r="T18" s="47">
        <f t="shared" si="9"/>
        <v>331</v>
      </c>
      <c r="U18" s="47">
        <f t="shared" si="10"/>
        <v>0</v>
      </c>
      <c r="V18" s="47">
        <f t="shared" si="11"/>
        <v>176</v>
      </c>
      <c r="W18" s="47">
        <f t="shared" si="12"/>
        <v>118</v>
      </c>
      <c r="X18" s="47">
        <f t="shared" si="13"/>
        <v>0</v>
      </c>
      <c r="Y18" s="47">
        <f t="shared" si="14"/>
        <v>0</v>
      </c>
      <c r="Z18" s="47">
        <f t="shared" si="15"/>
        <v>0</v>
      </c>
      <c r="AA18" s="47">
        <f t="shared" si="16"/>
        <v>37</v>
      </c>
      <c r="AB18" s="47">
        <f t="shared" si="17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331</v>
      </c>
      <c r="AK18" s="47">
        <v>0</v>
      </c>
      <c r="AL18" s="47">
        <v>176</v>
      </c>
      <c r="AM18" s="47">
        <v>118</v>
      </c>
      <c r="AN18" s="47">
        <v>0</v>
      </c>
      <c r="AO18" s="47">
        <v>0</v>
      </c>
      <c r="AP18" s="47">
        <v>0</v>
      </c>
      <c r="AQ18" s="47">
        <v>37</v>
      </c>
      <c r="AR18" s="47">
        <f t="shared" si="19"/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234</v>
      </c>
      <c r="BQ18" s="47">
        <v>234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30</v>
      </c>
      <c r="B19" s="186" t="s">
        <v>54</v>
      </c>
      <c r="C19" s="46" t="s">
        <v>55</v>
      </c>
      <c r="D19" s="47">
        <f t="shared" si="0"/>
        <v>147</v>
      </c>
      <c r="E19" s="47">
        <f t="shared" si="1"/>
        <v>0</v>
      </c>
      <c r="F19" s="47">
        <f t="shared" si="2"/>
        <v>73</v>
      </c>
      <c r="G19" s="47">
        <f t="shared" si="3"/>
        <v>35</v>
      </c>
      <c r="H19" s="47">
        <f t="shared" si="4"/>
        <v>9</v>
      </c>
      <c r="I19" s="47">
        <f t="shared" si="5"/>
        <v>8</v>
      </c>
      <c r="J19" s="47">
        <f t="shared" si="6"/>
        <v>0</v>
      </c>
      <c r="K19" s="47">
        <f t="shared" si="7"/>
        <v>22</v>
      </c>
      <c r="L19" s="47">
        <f t="shared" si="8"/>
        <v>105</v>
      </c>
      <c r="M19" s="47">
        <v>0</v>
      </c>
      <c r="N19" s="47">
        <v>31</v>
      </c>
      <c r="O19" s="47">
        <v>35</v>
      </c>
      <c r="P19" s="47">
        <v>9</v>
      </c>
      <c r="Q19" s="47">
        <v>8</v>
      </c>
      <c r="R19" s="47">
        <v>0</v>
      </c>
      <c r="S19" s="47">
        <v>22</v>
      </c>
      <c r="T19" s="47">
        <f t="shared" si="9"/>
        <v>42</v>
      </c>
      <c r="U19" s="47">
        <f t="shared" si="10"/>
        <v>0</v>
      </c>
      <c r="V19" s="47">
        <f t="shared" si="11"/>
        <v>42</v>
      </c>
      <c r="W19" s="47">
        <f t="shared" si="12"/>
        <v>0</v>
      </c>
      <c r="X19" s="47">
        <f t="shared" si="13"/>
        <v>0</v>
      </c>
      <c r="Y19" s="47">
        <f t="shared" si="14"/>
        <v>0</v>
      </c>
      <c r="Z19" s="47">
        <f t="shared" si="15"/>
        <v>0</v>
      </c>
      <c r="AA19" s="47">
        <f t="shared" si="16"/>
        <v>0</v>
      </c>
      <c r="AB19" s="47">
        <f t="shared" si="17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18"/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42</v>
      </c>
      <c r="AS19" s="47">
        <v>0</v>
      </c>
      <c r="AT19" s="47">
        <v>42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</row>
    <row r="20" spans="1:75" ht="13.5">
      <c r="A20" s="185" t="s">
        <v>30</v>
      </c>
      <c r="B20" s="186" t="s">
        <v>56</v>
      </c>
      <c r="C20" s="46" t="s">
        <v>57</v>
      </c>
      <c r="D20" s="47">
        <f t="shared" si="0"/>
        <v>853</v>
      </c>
      <c r="E20" s="47">
        <f t="shared" si="1"/>
        <v>530</v>
      </c>
      <c r="F20" s="47">
        <f t="shared" si="2"/>
        <v>136</v>
      </c>
      <c r="G20" s="47">
        <f t="shared" si="3"/>
        <v>151</v>
      </c>
      <c r="H20" s="47">
        <f t="shared" si="4"/>
        <v>22</v>
      </c>
      <c r="I20" s="47">
        <f t="shared" si="5"/>
        <v>1</v>
      </c>
      <c r="J20" s="47">
        <f t="shared" si="6"/>
        <v>5</v>
      </c>
      <c r="K20" s="47">
        <f t="shared" si="7"/>
        <v>8</v>
      </c>
      <c r="L20" s="47">
        <f t="shared" si="8"/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f t="shared" si="9"/>
        <v>655</v>
      </c>
      <c r="U20" s="47">
        <f t="shared" si="10"/>
        <v>352</v>
      </c>
      <c r="V20" s="47">
        <f t="shared" si="11"/>
        <v>130</v>
      </c>
      <c r="W20" s="47">
        <f t="shared" si="12"/>
        <v>142</v>
      </c>
      <c r="X20" s="47">
        <f t="shared" si="13"/>
        <v>22</v>
      </c>
      <c r="Y20" s="47">
        <f t="shared" si="14"/>
        <v>1</v>
      </c>
      <c r="Z20" s="47">
        <f t="shared" si="15"/>
        <v>0</v>
      </c>
      <c r="AA20" s="47">
        <f t="shared" si="16"/>
        <v>8</v>
      </c>
      <c r="AB20" s="47">
        <f t="shared" si="17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18"/>
        <v>16</v>
      </c>
      <c r="AK20" s="47">
        <v>0</v>
      </c>
      <c r="AL20" s="47">
        <v>16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639</v>
      </c>
      <c r="AS20" s="47">
        <v>352</v>
      </c>
      <c r="AT20" s="47">
        <v>114</v>
      </c>
      <c r="AU20" s="47">
        <v>142</v>
      </c>
      <c r="AV20" s="47">
        <v>22</v>
      </c>
      <c r="AW20" s="47">
        <v>1</v>
      </c>
      <c r="AX20" s="47">
        <v>0</v>
      </c>
      <c r="AY20" s="47">
        <v>8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198</v>
      </c>
      <c r="BQ20" s="47">
        <v>178</v>
      </c>
      <c r="BR20" s="47">
        <v>6</v>
      </c>
      <c r="BS20" s="47">
        <v>9</v>
      </c>
      <c r="BT20" s="47">
        <v>0</v>
      </c>
      <c r="BU20" s="47">
        <v>0</v>
      </c>
      <c r="BV20" s="47">
        <v>5</v>
      </c>
      <c r="BW20" s="47">
        <v>0</v>
      </c>
    </row>
    <row r="21" spans="1:75" ht="13.5">
      <c r="A21" s="185" t="s">
        <v>30</v>
      </c>
      <c r="B21" s="186" t="s">
        <v>58</v>
      </c>
      <c r="C21" s="46" t="s">
        <v>146</v>
      </c>
      <c r="D21" s="47">
        <f t="shared" si="0"/>
        <v>475</v>
      </c>
      <c r="E21" s="47">
        <f t="shared" si="1"/>
        <v>295</v>
      </c>
      <c r="F21" s="47">
        <f t="shared" si="2"/>
        <v>73</v>
      </c>
      <c r="G21" s="47">
        <f t="shared" si="3"/>
        <v>79</v>
      </c>
      <c r="H21" s="47">
        <f t="shared" si="4"/>
        <v>11</v>
      </c>
      <c r="I21" s="47">
        <f t="shared" si="5"/>
        <v>0</v>
      </c>
      <c r="J21" s="47">
        <f t="shared" si="6"/>
        <v>12</v>
      </c>
      <c r="K21" s="47">
        <f t="shared" si="7"/>
        <v>5</v>
      </c>
      <c r="L21" s="47">
        <f t="shared" si="8"/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f t="shared" si="9"/>
        <v>308</v>
      </c>
      <c r="U21" s="47">
        <f t="shared" si="10"/>
        <v>140</v>
      </c>
      <c r="V21" s="47">
        <f t="shared" si="11"/>
        <v>73</v>
      </c>
      <c r="W21" s="47">
        <f t="shared" si="12"/>
        <v>79</v>
      </c>
      <c r="X21" s="47">
        <f t="shared" si="13"/>
        <v>11</v>
      </c>
      <c r="Y21" s="47">
        <f t="shared" si="14"/>
        <v>0</v>
      </c>
      <c r="Z21" s="47">
        <f t="shared" si="15"/>
        <v>0</v>
      </c>
      <c r="AA21" s="47">
        <f t="shared" si="16"/>
        <v>5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10</v>
      </c>
      <c r="AK21" s="47">
        <v>0</v>
      </c>
      <c r="AL21" s="47">
        <v>10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298</v>
      </c>
      <c r="AS21" s="47">
        <v>140</v>
      </c>
      <c r="AT21" s="47">
        <v>63</v>
      </c>
      <c r="AU21" s="47">
        <v>79</v>
      </c>
      <c r="AV21" s="47">
        <v>11</v>
      </c>
      <c r="AW21" s="47">
        <v>0</v>
      </c>
      <c r="AX21" s="47">
        <v>0</v>
      </c>
      <c r="AY21" s="47">
        <v>5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167</v>
      </c>
      <c r="BQ21" s="47">
        <v>155</v>
      </c>
      <c r="BR21" s="47">
        <v>0</v>
      </c>
      <c r="BS21" s="47">
        <v>0</v>
      </c>
      <c r="BT21" s="47">
        <v>0</v>
      </c>
      <c r="BU21" s="47">
        <v>0</v>
      </c>
      <c r="BV21" s="47">
        <v>12</v>
      </c>
      <c r="BW21" s="47">
        <v>0</v>
      </c>
    </row>
    <row r="22" spans="1:75" ht="13.5">
      <c r="A22" s="185" t="s">
        <v>30</v>
      </c>
      <c r="B22" s="186" t="s">
        <v>59</v>
      </c>
      <c r="C22" s="46" t="s">
        <v>60</v>
      </c>
      <c r="D22" s="47">
        <f t="shared" si="0"/>
        <v>394</v>
      </c>
      <c r="E22" s="47">
        <f t="shared" si="1"/>
        <v>240</v>
      </c>
      <c r="F22" s="47">
        <f t="shared" si="2"/>
        <v>67</v>
      </c>
      <c r="G22" s="47">
        <f t="shared" si="3"/>
        <v>69</v>
      </c>
      <c r="H22" s="47">
        <f t="shared" si="4"/>
        <v>13</v>
      </c>
      <c r="I22" s="47">
        <f t="shared" si="5"/>
        <v>0</v>
      </c>
      <c r="J22" s="47">
        <f t="shared" si="6"/>
        <v>2</v>
      </c>
      <c r="K22" s="47">
        <f t="shared" si="7"/>
        <v>3</v>
      </c>
      <c r="L22" s="47">
        <f t="shared" si="8"/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f t="shared" si="9"/>
        <v>361</v>
      </c>
      <c r="U22" s="47">
        <f t="shared" si="10"/>
        <v>210</v>
      </c>
      <c r="V22" s="47">
        <f t="shared" si="11"/>
        <v>67</v>
      </c>
      <c r="W22" s="47">
        <f t="shared" si="12"/>
        <v>68</v>
      </c>
      <c r="X22" s="47">
        <f t="shared" si="13"/>
        <v>13</v>
      </c>
      <c r="Y22" s="47">
        <f t="shared" si="14"/>
        <v>0</v>
      </c>
      <c r="Z22" s="47">
        <f t="shared" si="15"/>
        <v>0</v>
      </c>
      <c r="AA22" s="47">
        <f t="shared" si="16"/>
        <v>3</v>
      </c>
      <c r="AB22" s="47">
        <f t="shared" si="17"/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f t="shared" si="18"/>
        <v>12</v>
      </c>
      <c r="AK22" s="47">
        <v>0</v>
      </c>
      <c r="AL22" s="47">
        <v>12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349</v>
      </c>
      <c r="AS22" s="47">
        <v>210</v>
      </c>
      <c r="AT22" s="47">
        <v>55</v>
      </c>
      <c r="AU22" s="47">
        <v>68</v>
      </c>
      <c r="AV22" s="47">
        <v>13</v>
      </c>
      <c r="AW22" s="47">
        <v>0</v>
      </c>
      <c r="AX22" s="47">
        <v>0</v>
      </c>
      <c r="AY22" s="47">
        <v>3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33</v>
      </c>
      <c r="BQ22" s="47">
        <v>30</v>
      </c>
      <c r="BR22" s="47">
        <v>0</v>
      </c>
      <c r="BS22" s="47">
        <v>1</v>
      </c>
      <c r="BT22" s="47">
        <v>0</v>
      </c>
      <c r="BU22" s="47">
        <v>0</v>
      </c>
      <c r="BV22" s="47">
        <v>2</v>
      </c>
      <c r="BW22" s="47">
        <v>0</v>
      </c>
    </row>
    <row r="23" spans="1:75" ht="13.5">
      <c r="A23" s="185" t="s">
        <v>30</v>
      </c>
      <c r="B23" s="186" t="s">
        <v>61</v>
      </c>
      <c r="C23" s="46" t="s">
        <v>62</v>
      </c>
      <c r="D23" s="47">
        <f t="shared" si="0"/>
        <v>136</v>
      </c>
      <c r="E23" s="47">
        <f t="shared" si="1"/>
        <v>47</v>
      </c>
      <c r="F23" s="47">
        <f t="shared" si="2"/>
        <v>42</v>
      </c>
      <c r="G23" s="47">
        <f t="shared" si="3"/>
        <v>39</v>
      </c>
      <c r="H23" s="47">
        <f t="shared" si="4"/>
        <v>6</v>
      </c>
      <c r="I23" s="47">
        <f t="shared" si="5"/>
        <v>0</v>
      </c>
      <c r="J23" s="47">
        <f t="shared" si="6"/>
        <v>0</v>
      </c>
      <c r="K23" s="47">
        <f t="shared" si="7"/>
        <v>2</v>
      </c>
      <c r="L23" s="47">
        <f t="shared" si="8"/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f t="shared" si="9"/>
        <v>136</v>
      </c>
      <c r="U23" s="47">
        <f t="shared" si="10"/>
        <v>47</v>
      </c>
      <c r="V23" s="47">
        <f t="shared" si="11"/>
        <v>42</v>
      </c>
      <c r="W23" s="47">
        <f t="shared" si="12"/>
        <v>39</v>
      </c>
      <c r="X23" s="47">
        <f t="shared" si="13"/>
        <v>6</v>
      </c>
      <c r="Y23" s="47">
        <f t="shared" si="14"/>
        <v>0</v>
      </c>
      <c r="Z23" s="47">
        <f t="shared" si="15"/>
        <v>0</v>
      </c>
      <c r="AA23" s="47">
        <f t="shared" si="16"/>
        <v>2</v>
      </c>
      <c r="AB23" s="47">
        <f t="shared" si="17"/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18"/>
        <v>10</v>
      </c>
      <c r="AK23" s="47">
        <v>0</v>
      </c>
      <c r="AL23" s="47">
        <v>10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126</v>
      </c>
      <c r="AS23" s="47">
        <v>47</v>
      </c>
      <c r="AT23" s="47">
        <v>32</v>
      </c>
      <c r="AU23" s="47">
        <v>39</v>
      </c>
      <c r="AV23" s="47">
        <v>6</v>
      </c>
      <c r="AW23" s="47">
        <v>0</v>
      </c>
      <c r="AX23" s="47">
        <v>0</v>
      </c>
      <c r="AY23" s="47">
        <v>2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</row>
    <row r="24" spans="1:75" ht="13.5">
      <c r="A24" s="185" t="s">
        <v>30</v>
      </c>
      <c r="B24" s="186" t="s">
        <v>63</v>
      </c>
      <c r="C24" s="46" t="s">
        <v>64</v>
      </c>
      <c r="D24" s="47">
        <f t="shared" si="0"/>
        <v>59</v>
      </c>
      <c r="E24" s="47">
        <f t="shared" si="1"/>
        <v>27</v>
      </c>
      <c r="F24" s="47">
        <f t="shared" si="2"/>
        <v>14</v>
      </c>
      <c r="G24" s="47">
        <f t="shared" si="3"/>
        <v>15</v>
      </c>
      <c r="H24" s="47">
        <f t="shared" si="4"/>
        <v>2</v>
      </c>
      <c r="I24" s="47">
        <f t="shared" si="5"/>
        <v>0</v>
      </c>
      <c r="J24" s="47">
        <f t="shared" si="6"/>
        <v>0</v>
      </c>
      <c r="K24" s="47">
        <f t="shared" si="7"/>
        <v>1</v>
      </c>
      <c r="L24" s="47">
        <f t="shared" si="8"/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f t="shared" si="9"/>
        <v>59</v>
      </c>
      <c r="U24" s="47">
        <f t="shared" si="10"/>
        <v>27</v>
      </c>
      <c r="V24" s="47">
        <f t="shared" si="11"/>
        <v>14</v>
      </c>
      <c r="W24" s="47">
        <f t="shared" si="12"/>
        <v>15</v>
      </c>
      <c r="X24" s="47">
        <f t="shared" si="13"/>
        <v>2</v>
      </c>
      <c r="Y24" s="47">
        <f t="shared" si="14"/>
        <v>0</v>
      </c>
      <c r="Z24" s="47">
        <f t="shared" si="15"/>
        <v>0</v>
      </c>
      <c r="AA24" s="47">
        <f t="shared" si="16"/>
        <v>1</v>
      </c>
      <c r="AB24" s="47">
        <f t="shared" si="17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18"/>
        <v>2</v>
      </c>
      <c r="AK24" s="47">
        <v>0</v>
      </c>
      <c r="AL24" s="47">
        <v>2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19"/>
        <v>57</v>
      </c>
      <c r="AS24" s="47">
        <v>27</v>
      </c>
      <c r="AT24" s="47">
        <v>12</v>
      </c>
      <c r="AU24" s="47">
        <v>15</v>
      </c>
      <c r="AV24" s="47">
        <v>2</v>
      </c>
      <c r="AW24" s="47">
        <v>0</v>
      </c>
      <c r="AX24" s="47">
        <v>0</v>
      </c>
      <c r="AY24" s="47">
        <v>1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30</v>
      </c>
      <c r="B25" s="186" t="s">
        <v>65</v>
      </c>
      <c r="C25" s="46" t="s">
        <v>66</v>
      </c>
      <c r="D25" s="47">
        <f t="shared" si="0"/>
        <v>63</v>
      </c>
      <c r="E25" s="47">
        <f t="shared" si="1"/>
        <v>35</v>
      </c>
      <c r="F25" s="47">
        <f t="shared" si="2"/>
        <v>14</v>
      </c>
      <c r="G25" s="47">
        <f t="shared" si="3"/>
        <v>13</v>
      </c>
      <c r="H25" s="47">
        <f t="shared" si="4"/>
        <v>1</v>
      </c>
      <c r="I25" s="47">
        <f t="shared" si="5"/>
        <v>0</v>
      </c>
      <c r="J25" s="47">
        <f t="shared" si="6"/>
        <v>0</v>
      </c>
      <c r="K25" s="47">
        <f t="shared" si="7"/>
        <v>0</v>
      </c>
      <c r="L25" s="47">
        <f t="shared" si="8"/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f t="shared" si="9"/>
        <v>63</v>
      </c>
      <c r="U25" s="47">
        <f t="shared" si="10"/>
        <v>35</v>
      </c>
      <c r="V25" s="47">
        <f t="shared" si="11"/>
        <v>14</v>
      </c>
      <c r="W25" s="47">
        <f t="shared" si="12"/>
        <v>13</v>
      </c>
      <c r="X25" s="47">
        <f t="shared" si="13"/>
        <v>1</v>
      </c>
      <c r="Y25" s="47">
        <f t="shared" si="14"/>
        <v>0</v>
      </c>
      <c r="Z25" s="47">
        <f t="shared" si="15"/>
        <v>0</v>
      </c>
      <c r="AA25" s="47">
        <f t="shared" si="16"/>
        <v>0</v>
      </c>
      <c r="AB25" s="47">
        <f t="shared" si="17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18"/>
        <v>3</v>
      </c>
      <c r="AK25" s="47">
        <v>0</v>
      </c>
      <c r="AL25" s="47">
        <v>3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60</v>
      </c>
      <c r="AS25" s="47">
        <v>35</v>
      </c>
      <c r="AT25" s="47">
        <v>11</v>
      </c>
      <c r="AU25" s="47">
        <v>13</v>
      </c>
      <c r="AV25" s="47">
        <v>1</v>
      </c>
      <c r="AW25" s="47">
        <v>0</v>
      </c>
      <c r="AX25" s="47">
        <v>0</v>
      </c>
      <c r="AY25" s="47">
        <v>0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30</v>
      </c>
      <c r="B26" s="186" t="s">
        <v>67</v>
      </c>
      <c r="C26" s="46" t="s">
        <v>68</v>
      </c>
      <c r="D26" s="47">
        <f t="shared" si="0"/>
        <v>1495</v>
      </c>
      <c r="E26" s="47">
        <f t="shared" si="1"/>
        <v>933</v>
      </c>
      <c r="F26" s="47">
        <f t="shared" si="2"/>
        <v>237</v>
      </c>
      <c r="G26" s="47">
        <f t="shared" si="3"/>
        <v>108</v>
      </c>
      <c r="H26" s="47">
        <f t="shared" si="4"/>
        <v>36</v>
      </c>
      <c r="I26" s="47">
        <f t="shared" si="5"/>
        <v>2</v>
      </c>
      <c r="J26" s="47">
        <f t="shared" si="6"/>
        <v>15</v>
      </c>
      <c r="K26" s="47">
        <f t="shared" si="7"/>
        <v>164</v>
      </c>
      <c r="L26" s="47">
        <f t="shared" si="8"/>
        <v>915</v>
      </c>
      <c r="M26" s="47">
        <v>868</v>
      </c>
      <c r="N26" s="47">
        <v>0</v>
      </c>
      <c r="O26" s="47">
        <v>0</v>
      </c>
      <c r="P26" s="47">
        <v>36</v>
      </c>
      <c r="Q26" s="47">
        <v>2</v>
      </c>
      <c r="R26" s="47">
        <v>9</v>
      </c>
      <c r="S26" s="47">
        <v>0</v>
      </c>
      <c r="T26" s="47">
        <f t="shared" si="9"/>
        <v>580</v>
      </c>
      <c r="U26" s="47">
        <f t="shared" si="10"/>
        <v>65</v>
      </c>
      <c r="V26" s="47">
        <f t="shared" si="11"/>
        <v>237</v>
      </c>
      <c r="W26" s="47">
        <f t="shared" si="12"/>
        <v>108</v>
      </c>
      <c r="X26" s="47">
        <f t="shared" si="13"/>
        <v>0</v>
      </c>
      <c r="Y26" s="47">
        <f t="shared" si="14"/>
        <v>0</v>
      </c>
      <c r="Z26" s="47">
        <f t="shared" si="15"/>
        <v>6</v>
      </c>
      <c r="AA26" s="47">
        <f t="shared" si="16"/>
        <v>164</v>
      </c>
      <c r="AB26" s="47">
        <f t="shared" si="17"/>
        <v>17</v>
      </c>
      <c r="AC26" s="47">
        <v>0</v>
      </c>
      <c r="AD26" s="47">
        <v>17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165</v>
      </c>
      <c r="AK26" s="47">
        <v>38</v>
      </c>
      <c r="AL26" s="47">
        <v>120</v>
      </c>
      <c r="AM26" s="47">
        <v>0</v>
      </c>
      <c r="AN26" s="47">
        <v>0</v>
      </c>
      <c r="AO26" s="47">
        <v>0</v>
      </c>
      <c r="AP26" s="47">
        <v>0</v>
      </c>
      <c r="AQ26" s="47">
        <v>7</v>
      </c>
      <c r="AR26" s="47">
        <f t="shared" si="19"/>
        <v>398</v>
      </c>
      <c r="AS26" s="47">
        <v>27</v>
      </c>
      <c r="AT26" s="47">
        <v>100</v>
      </c>
      <c r="AU26" s="47">
        <v>108</v>
      </c>
      <c r="AV26" s="47">
        <v>0</v>
      </c>
      <c r="AW26" s="47">
        <v>0</v>
      </c>
      <c r="AX26" s="47">
        <v>6</v>
      </c>
      <c r="AY26" s="47">
        <v>157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</row>
    <row r="27" spans="1:75" ht="13.5">
      <c r="A27" s="185" t="s">
        <v>30</v>
      </c>
      <c r="B27" s="186" t="s">
        <v>69</v>
      </c>
      <c r="C27" s="46" t="s">
        <v>70</v>
      </c>
      <c r="D27" s="47">
        <f t="shared" si="0"/>
        <v>735</v>
      </c>
      <c r="E27" s="47">
        <f t="shared" si="1"/>
        <v>329</v>
      </c>
      <c r="F27" s="47">
        <f t="shared" si="2"/>
        <v>230</v>
      </c>
      <c r="G27" s="47">
        <f t="shared" si="3"/>
        <v>139</v>
      </c>
      <c r="H27" s="47">
        <f t="shared" si="4"/>
        <v>18</v>
      </c>
      <c r="I27" s="47">
        <f t="shared" si="5"/>
        <v>2</v>
      </c>
      <c r="J27" s="47">
        <f t="shared" si="6"/>
        <v>17</v>
      </c>
      <c r="K27" s="47">
        <f t="shared" si="7"/>
        <v>0</v>
      </c>
      <c r="L27" s="47">
        <f t="shared" si="8"/>
        <v>248</v>
      </c>
      <c r="M27" s="47">
        <v>155</v>
      </c>
      <c r="N27" s="47">
        <v>24</v>
      </c>
      <c r="O27" s="47">
        <v>45</v>
      </c>
      <c r="P27" s="47">
        <v>18</v>
      </c>
      <c r="Q27" s="47">
        <v>2</v>
      </c>
      <c r="R27" s="47">
        <v>4</v>
      </c>
      <c r="S27" s="47">
        <v>0</v>
      </c>
      <c r="T27" s="47">
        <f t="shared" si="9"/>
        <v>286</v>
      </c>
      <c r="U27" s="47">
        <f t="shared" si="10"/>
        <v>0</v>
      </c>
      <c r="V27" s="47">
        <f t="shared" si="11"/>
        <v>193</v>
      </c>
      <c r="W27" s="47">
        <f t="shared" si="12"/>
        <v>93</v>
      </c>
      <c r="X27" s="47">
        <f t="shared" si="13"/>
        <v>0</v>
      </c>
      <c r="Y27" s="47">
        <f t="shared" si="14"/>
        <v>0</v>
      </c>
      <c r="Z27" s="47">
        <f t="shared" si="15"/>
        <v>0</v>
      </c>
      <c r="AA27" s="47">
        <f t="shared" si="16"/>
        <v>0</v>
      </c>
      <c r="AB27" s="47">
        <f t="shared" si="17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18"/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19"/>
        <v>286</v>
      </c>
      <c r="AS27" s="47">
        <v>0</v>
      </c>
      <c r="AT27" s="47">
        <v>193</v>
      </c>
      <c r="AU27" s="47">
        <v>93</v>
      </c>
      <c r="AV27" s="47">
        <v>0</v>
      </c>
      <c r="AW27" s="47">
        <v>0</v>
      </c>
      <c r="AX27" s="47">
        <v>0</v>
      </c>
      <c r="AY27" s="47">
        <v>0</v>
      </c>
      <c r="AZ27" s="47">
        <f t="shared" si="20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1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22"/>
        <v>201</v>
      </c>
      <c r="BQ27" s="47">
        <v>174</v>
      </c>
      <c r="BR27" s="47">
        <v>13</v>
      </c>
      <c r="BS27" s="47">
        <v>1</v>
      </c>
      <c r="BT27" s="47">
        <v>0</v>
      </c>
      <c r="BU27" s="47">
        <v>0</v>
      </c>
      <c r="BV27" s="47">
        <v>13</v>
      </c>
      <c r="BW27" s="47">
        <v>0</v>
      </c>
    </row>
    <row r="28" spans="1:75" ht="13.5">
      <c r="A28" s="185" t="s">
        <v>30</v>
      </c>
      <c r="B28" s="186" t="s">
        <v>71</v>
      </c>
      <c r="C28" s="46" t="s">
        <v>72</v>
      </c>
      <c r="D28" s="47">
        <f t="shared" si="0"/>
        <v>1016</v>
      </c>
      <c r="E28" s="47">
        <f t="shared" si="1"/>
        <v>403</v>
      </c>
      <c r="F28" s="47">
        <f t="shared" si="2"/>
        <v>442</v>
      </c>
      <c r="G28" s="47">
        <f t="shared" si="3"/>
        <v>125</v>
      </c>
      <c r="H28" s="47">
        <f t="shared" si="4"/>
        <v>8</v>
      </c>
      <c r="I28" s="47">
        <f t="shared" si="5"/>
        <v>1</v>
      </c>
      <c r="J28" s="47">
        <f t="shared" si="6"/>
        <v>27</v>
      </c>
      <c r="K28" s="47">
        <f t="shared" si="7"/>
        <v>10</v>
      </c>
      <c r="L28" s="47">
        <f t="shared" si="8"/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 t="shared" si="9"/>
        <v>902</v>
      </c>
      <c r="U28" s="47">
        <f t="shared" si="10"/>
        <v>308</v>
      </c>
      <c r="V28" s="47">
        <f t="shared" si="11"/>
        <v>435</v>
      </c>
      <c r="W28" s="47">
        <f t="shared" si="12"/>
        <v>119</v>
      </c>
      <c r="X28" s="47">
        <f t="shared" si="13"/>
        <v>8</v>
      </c>
      <c r="Y28" s="47">
        <f t="shared" si="14"/>
        <v>1</v>
      </c>
      <c r="Z28" s="47">
        <f t="shared" si="15"/>
        <v>27</v>
      </c>
      <c r="AA28" s="47">
        <f t="shared" si="16"/>
        <v>4</v>
      </c>
      <c r="AB28" s="47">
        <f t="shared" si="17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18"/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19"/>
        <v>902</v>
      </c>
      <c r="AS28" s="47">
        <v>308</v>
      </c>
      <c r="AT28" s="47">
        <v>435</v>
      </c>
      <c r="AU28" s="47">
        <v>119</v>
      </c>
      <c r="AV28" s="47">
        <v>8</v>
      </c>
      <c r="AW28" s="47">
        <v>1</v>
      </c>
      <c r="AX28" s="47">
        <v>27</v>
      </c>
      <c r="AY28" s="47">
        <v>4</v>
      </c>
      <c r="AZ28" s="47">
        <f t="shared" si="20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21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22"/>
        <v>114</v>
      </c>
      <c r="BQ28" s="47">
        <v>95</v>
      </c>
      <c r="BR28" s="47">
        <v>7</v>
      </c>
      <c r="BS28" s="47">
        <v>6</v>
      </c>
      <c r="BT28" s="47">
        <v>0</v>
      </c>
      <c r="BU28" s="47">
        <v>0</v>
      </c>
      <c r="BV28" s="47">
        <v>0</v>
      </c>
      <c r="BW28" s="47">
        <v>6</v>
      </c>
    </row>
    <row r="29" spans="1:75" ht="13.5">
      <c r="A29" s="185" t="s">
        <v>30</v>
      </c>
      <c r="B29" s="186" t="s">
        <v>73</v>
      </c>
      <c r="C29" s="46" t="s">
        <v>74</v>
      </c>
      <c r="D29" s="47">
        <f t="shared" si="0"/>
        <v>543</v>
      </c>
      <c r="E29" s="47">
        <f t="shared" si="1"/>
        <v>122</v>
      </c>
      <c r="F29" s="47">
        <f t="shared" si="2"/>
        <v>68</v>
      </c>
      <c r="G29" s="47">
        <f t="shared" si="3"/>
        <v>61</v>
      </c>
      <c r="H29" s="47">
        <f t="shared" si="4"/>
        <v>7</v>
      </c>
      <c r="I29" s="47">
        <f t="shared" si="5"/>
        <v>0</v>
      </c>
      <c r="J29" s="47">
        <f t="shared" si="6"/>
        <v>0</v>
      </c>
      <c r="K29" s="47">
        <f t="shared" si="7"/>
        <v>285</v>
      </c>
      <c r="L29" s="47">
        <f t="shared" si="8"/>
        <v>84</v>
      </c>
      <c r="M29" s="47">
        <v>0</v>
      </c>
      <c r="N29" s="47">
        <v>25</v>
      </c>
      <c r="O29" s="47">
        <v>48</v>
      </c>
      <c r="P29" s="47">
        <v>7</v>
      </c>
      <c r="Q29" s="47">
        <v>0</v>
      </c>
      <c r="R29" s="47">
        <v>0</v>
      </c>
      <c r="S29" s="47">
        <v>4</v>
      </c>
      <c r="T29" s="47">
        <f t="shared" si="9"/>
        <v>459</v>
      </c>
      <c r="U29" s="47">
        <f t="shared" si="10"/>
        <v>122</v>
      </c>
      <c r="V29" s="47">
        <f t="shared" si="11"/>
        <v>43</v>
      </c>
      <c r="W29" s="47">
        <f t="shared" si="12"/>
        <v>13</v>
      </c>
      <c r="X29" s="47">
        <f t="shared" si="13"/>
        <v>0</v>
      </c>
      <c r="Y29" s="47">
        <f t="shared" si="14"/>
        <v>0</v>
      </c>
      <c r="Z29" s="47">
        <f t="shared" si="15"/>
        <v>0</v>
      </c>
      <c r="AA29" s="47">
        <f t="shared" si="16"/>
        <v>281</v>
      </c>
      <c r="AB29" s="47">
        <f t="shared" si="17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18"/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19"/>
        <v>459</v>
      </c>
      <c r="AS29" s="47">
        <v>122</v>
      </c>
      <c r="AT29" s="47">
        <v>43</v>
      </c>
      <c r="AU29" s="47">
        <v>13</v>
      </c>
      <c r="AV29" s="47">
        <v>0</v>
      </c>
      <c r="AW29" s="47">
        <v>0</v>
      </c>
      <c r="AX29" s="47">
        <v>0</v>
      </c>
      <c r="AY29" s="47">
        <v>281</v>
      </c>
      <c r="AZ29" s="47">
        <f t="shared" si="20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21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22"/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</row>
    <row r="30" spans="1:75" ht="13.5">
      <c r="A30" s="185" t="s">
        <v>30</v>
      </c>
      <c r="B30" s="186" t="s">
        <v>75</v>
      </c>
      <c r="C30" s="46" t="s">
        <v>76</v>
      </c>
      <c r="D30" s="47">
        <f t="shared" si="0"/>
        <v>413</v>
      </c>
      <c r="E30" s="47">
        <f t="shared" si="1"/>
        <v>89</v>
      </c>
      <c r="F30" s="47">
        <f t="shared" si="2"/>
        <v>259</v>
      </c>
      <c r="G30" s="47">
        <f t="shared" si="3"/>
        <v>49</v>
      </c>
      <c r="H30" s="47">
        <f t="shared" si="4"/>
        <v>10</v>
      </c>
      <c r="I30" s="47">
        <f t="shared" si="5"/>
        <v>3</v>
      </c>
      <c r="J30" s="47">
        <f t="shared" si="6"/>
        <v>0</v>
      </c>
      <c r="K30" s="47">
        <f t="shared" si="7"/>
        <v>3</v>
      </c>
      <c r="L30" s="47">
        <f t="shared" si="8"/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f t="shared" si="9"/>
        <v>322</v>
      </c>
      <c r="U30" s="47">
        <f t="shared" si="10"/>
        <v>0</v>
      </c>
      <c r="V30" s="47">
        <f t="shared" si="11"/>
        <v>258</v>
      </c>
      <c r="W30" s="47">
        <f t="shared" si="12"/>
        <v>48</v>
      </c>
      <c r="X30" s="47">
        <f t="shared" si="13"/>
        <v>10</v>
      </c>
      <c r="Y30" s="47">
        <f t="shared" si="14"/>
        <v>3</v>
      </c>
      <c r="Z30" s="47">
        <f t="shared" si="15"/>
        <v>0</v>
      </c>
      <c r="AA30" s="47">
        <f t="shared" si="16"/>
        <v>3</v>
      </c>
      <c r="AB30" s="47">
        <f t="shared" si="17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18"/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19"/>
        <v>322</v>
      </c>
      <c r="AS30" s="47">
        <v>0</v>
      </c>
      <c r="AT30" s="47">
        <v>258</v>
      </c>
      <c r="AU30" s="47">
        <v>48</v>
      </c>
      <c r="AV30" s="47">
        <v>10</v>
      </c>
      <c r="AW30" s="47">
        <v>3</v>
      </c>
      <c r="AX30" s="47">
        <v>0</v>
      </c>
      <c r="AY30" s="47">
        <v>3</v>
      </c>
      <c r="AZ30" s="47">
        <f t="shared" si="20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1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22"/>
        <v>91</v>
      </c>
      <c r="BQ30" s="47">
        <v>89</v>
      </c>
      <c r="BR30" s="47">
        <v>1</v>
      </c>
      <c r="BS30" s="47">
        <v>1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30</v>
      </c>
      <c r="B31" s="186" t="s">
        <v>77</v>
      </c>
      <c r="C31" s="46" t="s">
        <v>78</v>
      </c>
      <c r="D31" s="47">
        <f t="shared" si="0"/>
        <v>848</v>
      </c>
      <c r="E31" s="47">
        <f t="shared" si="1"/>
        <v>385</v>
      </c>
      <c r="F31" s="47">
        <f t="shared" si="2"/>
        <v>341</v>
      </c>
      <c r="G31" s="47">
        <f t="shared" si="3"/>
        <v>104</v>
      </c>
      <c r="H31" s="47">
        <f t="shared" si="4"/>
        <v>9</v>
      </c>
      <c r="I31" s="47">
        <f t="shared" si="5"/>
        <v>5</v>
      </c>
      <c r="J31" s="47">
        <f t="shared" si="6"/>
        <v>1</v>
      </c>
      <c r="K31" s="47">
        <f t="shared" si="7"/>
        <v>3</v>
      </c>
      <c r="L31" s="47">
        <f t="shared" si="8"/>
        <v>612</v>
      </c>
      <c r="M31" s="47">
        <v>274</v>
      </c>
      <c r="N31" s="47">
        <v>338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f t="shared" si="9"/>
        <v>112</v>
      </c>
      <c r="U31" s="47">
        <f t="shared" si="10"/>
        <v>0</v>
      </c>
      <c r="V31" s="47">
        <f t="shared" si="11"/>
        <v>0</v>
      </c>
      <c r="W31" s="47">
        <f t="shared" si="12"/>
        <v>95</v>
      </c>
      <c r="X31" s="47">
        <f t="shared" si="13"/>
        <v>9</v>
      </c>
      <c r="Y31" s="47">
        <f t="shared" si="14"/>
        <v>5</v>
      </c>
      <c r="Z31" s="47">
        <f t="shared" si="15"/>
        <v>0</v>
      </c>
      <c r="AA31" s="47">
        <f t="shared" si="16"/>
        <v>3</v>
      </c>
      <c r="AB31" s="47">
        <f t="shared" si="17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18"/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19"/>
        <v>112</v>
      </c>
      <c r="AS31" s="47">
        <v>0</v>
      </c>
      <c r="AT31" s="47">
        <v>0</v>
      </c>
      <c r="AU31" s="47">
        <v>95</v>
      </c>
      <c r="AV31" s="47">
        <v>9</v>
      </c>
      <c r="AW31" s="47">
        <v>5</v>
      </c>
      <c r="AX31" s="47">
        <v>0</v>
      </c>
      <c r="AY31" s="47">
        <v>3</v>
      </c>
      <c r="AZ31" s="47">
        <f t="shared" si="20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1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2"/>
        <v>124</v>
      </c>
      <c r="BQ31" s="47">
        <v>111</v>
      </c>
      <c r="BR31" s="47">
        <v>3</v>
      </c>
      <c r="BS31" s="47">
        <v>9</v>
      </c>
      <c r="BT31" s="47">
        <v>0</v>
      </c>
      <c r="BU31" s="47">
        <v>0</v>
      </c>
      <c r="BV31" s="47">
        <v>1</v>
      </c>
      <c r="BW31" s="47">
        <v>0</v>
      </c>
    </row>
    <row r="32" spans="1:75" ht="13.5">
      <c r="A32" s="185" t="s">
        <v>30</v>
      </c>
      <c r="B32" s="186" t="s">
        <v>79</v>
      </c>
      <c r="C32" s="46" t="s">
        <v>142</v>
      </c>
      <c r="D32" s="47">
        <f t="shared" si="0"/>
        <v>570</v>
      </c>
      <c r="E32" s="47">
        <f t="shared" si="1"/>
        <v>254</v>
      </c>
      <c r="F32" s="47">
        <f t="shared" si="2"/>
        <v>229</v>
      </c>
      <c r="G32" s="47">
        <f t="shared" si="3"/>
        <v>75</v>
      </c>
      <c r="H32" s="47">
        <f t="shared" si="4"/>
        <v>9</v>
      </c>
      <c r="I32" s="47">
        <f t="shared" si="5"/>
        <v>3</v>
      </c>
      <c r="J32" s="47">
        <f t="shared" si="6"/>
        <v>0</v>
      </c>
      <c r="K32" s="47">
        <f t="shared" si="7"/>
        <v>0</v>
      </c>
      <c r="L32" s="47">
        <f t="shared" si="8"/>
        <v>184</v>
      </c>
      <c r="M32" s="47">
        <v>172</v>
      </c>
      <c r="N32" s="47">
        <v>0</v>
      </c>
      <c r="O32" s="47">
        <v>0</v>
      </c>
      <c r="P32" s="47">
        <v>9</v>
      </c>
      <c r="Q32" s="47">
        <v>3</v>
      </c>
      <c r="R32" s="47">
        <v>0</v>
      </c>
      <c r="S32" s="47">
        <v>0</v>
      </c>
      <c r="T32" s="47">
        <f t="shared" si="9"/>
        <v>263</v>
      </c>
      <c r="U32" s="47">
        <f t="shared" si="10"/>
        <v>0</v>
      </c>
      <c r="V32" s="47">
        <f t="shared" si="11"/>
        <v>205</v>
      </c>
      <c r="W32" s="47">
        <f t="shared" si="12"/>
        <v>58</v>
      </c>
      <c r="X32" s="47">
        <f t="shared" si="13"/>
        <v>0</v>
      </c>
      <c r="Y32" s="47">
        <f t="shared" si="14"/>
        <v>0</v>
      </c>
      <c r="Z32" s="47">
        <f t="shared" si="15"/>
        <v>0</v>
      </c>
      <c r="AA32" s="47">
        <f t="shared" si="16"/>
        <v>0</v>
      </c>
      <c r="AB32" s="47">
        <f t="shared" si="17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18"/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19"/>
        <v>263</v>
      </c>
      <c r="AS32" s="47">
        <v>0</v>
      </c>
      <c r="AT32" s="47">
        <v>205</v>
      </c>
      <c r="AU32" s="47">
        <v>58</v>
      </c>
      <c r="AV32" s="47">
        <v>0</v>
      </c>
      <c r="AW32" s="47">
        <v>0</v>
      </c>
      <c r="AX32" s="47">
        <v>0</v>
      </c>
      <c r="AY32" s="47">
        <v>0</v>
      </c>
      <c r="AZ32" s="47">
        <f t="shared" si="20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1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2"/>
        <v>123</v>
      </c>
      <c r="BQ32" s="47">
        <v>82</v>
      </c>
      <c r="BR32" s="47">
        <v>24</v>
      </c>
      <c r="BS32" s="47">
        <v>17</v>
      </c>
      <c r="BT32" s="47">
        <v>0</v>
      </c>
      <c r="BU32" s="47">
        <v>0</v>
      </c>
      <c r="BV32" s="47">
        <v>0</v>
      </c>
      <c r="BW32" s="47">
        <v>0</v>
      </c>
    </row>
    <row r="33" spans="1:75" ht="13.5">
      <c r="A33" s="185" t="s">
        <v>30</v>
      </c>
      <c r="B33" s="186" t="s">
        <v>80</v>
      </c>
      <c r="C33" s="46" t="s">
        <v>81</v>
      </c>
      <c r="D33" s="47">
        <f t="shared" si="0"/>
        <v>443</v>
      </c>
      <c r="E33" s="47">
        <f t="shared" si="1"/>
        <v>158</v>
      </c>
      <c r="F33" s="47">
        <f t="shared" si="2"/>
        <v>210</v>
      </c>
      <c r="G33" s="47">
        <f t="shared" si="3"/>
        <v>63</v>
      </c>
      <c r="H33" s="47">
        <f t="shared" si="4"/>
        <v>6</v>
      </c>
      <c r="I33" s="47">
        <f t="shared" si="5"/>
        <v>5</v>
      </c>
      <c r="J33" s="47">
        <f t="shared" si="6"/>
        <v>0</v>
      </c>
      <c r="K33" s="47">
        <f t="shared" si="7"/>
        <v>1</v>
      </c>
      <c r="L33" s="47">
        <f t="shared" si="8"/>
        <v>170</v>
      </c>
      <c r="M33" s="47">
        <v>158</v>
      </c>
      <c r="N33" s="47">
        <v>0</v>
      </c>
      <c r="O33" s="47">
        <v>0</v>
      </c>
      <c r="P33" s="47">
        <v>6</v>
      </c>
      <c r="Q33" s="47">
        <v>5</v>
      </c>
      <c r="R33" s="47">
        <v>0</v>
      </c>
      <c r="S33" s="47">
        <v>1</v>
      </c>
      <c r="T33" s="47">
        <f t="shared" si="9"/>
        <v>269</v>
      </c>
      <c r="U33" s="47">
        <f t="shared" si="10"/>
        <v>0</v>
      </c>
      <c r="V33" s="47">
        <f t="shared" si="11"/>
        <v>210</v>
      </c>
      <c r="W33" s="47">
        <f t="shared" si="12"/>
        <v>59</v>
      </c>
      <c r="X33" s="47">
        <f t="shared" si="13"/>
        <v>0</v>
      </c>
      <c r="Y33" s="47">
        <f t="shared" si="14"/>
        <v>0</v>
      </c>
      <c r="Z33" s="47">
        <f t="shared" si="15"/>
        <v>0</v>
      </c>
      <c r="AA33" s="47">
        <f t="shared" si="16"/>
        <v>0</v>
      </c>
      <c r="AB33" s="47">
        <f t="shared" si="17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18"/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19"/>
        <v>269</v>
      </c>
      <c r="AS33" s="47">
        <v>0</v>
      </c>
      <c r="AT33" s="47">
        <v>210</v>
      </c>
      <c r="AU33" s="47">
        <v>59</v>
      </c>
      <c r="AV33" s="47">
        <v>0</v>
      </c>
      <c r="AW33" s="47">
        <v>0</v>
      </c>
      <c r="AX33" s="47">
        <v>0</v>
      </c>
      <c r="AY33" s="47">
        <v>0</v>
      </c>
      <c r="AZ33" s="47">
        <f t="shared" si="20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1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2"/>
        <v>4</v>
      </c>
      <c r="BQ33" s="47">
        <v>0</v>
      </c>
      <c r="BR33" s="47">
        <v>0</v>
      </c>
      <c r="BS33" s="47">
        <v>4</v>
      </c>
      <c r="BT33" s="47">
        <v>0</v>
      </c>
      <c r="BU33" s="47">
        <v>0</v>
      </c>
      <c r="BV33" s="47">
        <v>0</v>
      </c>
      <c r="BW33" s="47">
        <v>0</v>
      </c>
    </row>
    <row r="34" spans="1:75" ht="13.5">
      <c r="A34" s="185" t="s">
        <v>30</v>
      </c>
      <c r="B34" s="186" t="s">
        <v>82</v>
      </c>
      <c r="C34" s="46" t="s">
        <v>83</v>
      </c>
      <c r="D34" s="47">
        <f t="shared" si="0"/>
        <v>310</v>
      </c>
      <c r="E34" s="47">
        <f t="shared" si="1"/>
        <v>132</v>
      </c>
      <c r="F34" s="47">
        <f t="shared" si="2"/>
        <v>131</v>
      </c>
      <c r="G34" s="47">
        <f t="shared" si="3"/>
        <v>37</v>
      </c>
      <c r="H34" s="47">
        <f t="shared" si="4"/>
        <v>5</v>
      </c>
      <c r="I34" s="47">
        <f t="shared" si="5"/>
        <v>5</v>
      </c>
      <c r="J34" s="47">
        <f t="shared" si="6"/>
        <v>0</v>
      </c>
      <c r="K34" s="47">
        <f t="shared" si="7"/>
        <v>0</v>
      </c>
      <c r="L34" s="47">
        <f t="shared" si="8"/>
        <v>128</v>
      </c>
      <c r="M34" s="47">
        <v>118</v>
      </c>
      <c r="N34" s="47">
        <v>0</v>
      </c>
      <c r="O34" s="47">
        <v>0</v>
      </c>
      <c r="P34" s="47">
        <v>5</v>
      </c>
      <c r="Q34" s="47">
        <v>5</v>
      </c>
      <c r="R34" s="47">
        <v>0</v>
      </c>
      <c r="S34" s="47">
        <v>0</v>
      </c>
      <c r="T34" s="47">
        <f t="shared" si="9"/>
        <v>168</v>
      </c>
      <c r="U34" s="47">
        <f t="shared" si="10"/>
        <v>0</v>
      </c>
      <c r="V34" s="47">
        <f t="shared" si="11"/>
        <v>131</v>
      </c>
      <c r="W34" s="47">
        <f t="shared" si="12"/>
        <v>37</v>
      </c>
      <c r="X34" s="47">
        <f t="shared" si="13"/>
        <v>0</v>
      </c>
      <c r="Y34" s="47">
        <f t="shared" si="14"/>
        <v>0</v>
      </c>
      <c r="Z34" s="47">
        <f t="shared" si="15"/>
        <v>0</v>
      </c>
      <c r="AA34" s="47">
        <f t="shared" si="16"/>
        <v>0</v>
      </c>
      <c r="AB34" s="47">
        <f t="shared" si="17"/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18"/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19"/>
        <v>168</v>
      </c>
      <c r="AS34" s="47">
        <v>0</v>
      </c>
      <c r="AT34" s="47">
        <v>131</v>
      </c>
      <c r="AU34" s="47">
        <v>37</v>
      </c>
      <c r="AV34" s="47">
        <v>0</v>
      </c>
      <c r="AW34" s="47">
        <v>0</v>
      </c>
      <c r="AX34" s="47">
        <v>0</v>
      </c>
      <c r="AY34" s="47">
        <v>0</v>
      </c>
      <c r="AZ34" s="47">
        <f t="shared" si="20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21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22"/>
        <v>14</v>
      </c>
      <c r="BQ34" s="47">
        <v>14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30</v>
      </c>
      <c r="B35" s="186" t="s">
        <v>84</v>
      </c>
      <c r="C35" s="46" t="s">
        <v>85</v>
      </c>
      <c r="D35" s="47">
        <f t="shared" si="0"/>
        <v>751</v>
      </c>
      <c r="E35" s="47">
        <f t="shared" si="1"/>
        <v>534</v>
      </c>
      <c r="F35" s="47">
        <f t="shared" si="2"/>
        <v>157</v>
      </c>
      <c r="G35" s="47">
        <f t="shared" si="3"/>
        <v>24</v>
      </c>
      <c r="H35" s="47">
        <f t="shared" si="4"/>
        <v>11</v>
      </c>
      <c r="I35" s="47">
        <f t="shared" si="5"/>
        <v>0</v>
      </c>
      <c r="J35" s="47">
        <f t="shared" si="6"/>
        <v>25</v>
      </c>
      <c r="K35" s="47">
        <f t="shared" si="7"/>
        <v>0</v>
      </c>
      <c r="L35" s="47">
        <f t="shared" si="8"/>
        <v>31</v>
      </c>
      <c r="M35" s="47">
        <v>0</v>
      </c>
      <c r="N35" s="47">
        <v>31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9"/>
        <v>84</v>
      </c>
      <c r="U35" s="47">
        <f t="shared" si="10"/>
        <v>0</v>
      </c>
      <c r="V35" s="47">
        <f t="shared" si="11"/>
        <v>49</v>
      </c>
      <c r="W35" s="47">
        <f t="shared" si="12"/>
        <v>24</v>
      </c>
      <c r="X35" s="47">
        <f t="shared" si="13"/>
        <v>11</v>
      </c>
      <c r="Y35" s="47">
        <f t="shared" si="14"/>
        <v>0</v>
      </c>
      <c r="Z35" s="47">
        <f t="shared" si="15"/>
        <v>0</v>
      </c>
      <c r="AA35" s="47">
        <f t="shared" si="16"/>
        <v>0</v>
      </c>
      <c r="AB35" s="47">
        <f t="shared" si="17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18"/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19"/>
        <v>84</v>
      </c>
      <c r="AS35" s="47">
        <v>0</v>
      </c>
      <c r="AT35" s="47">
        <v>49</v>
      </c>
      <c r="AU35" s="47">
        <v>24</v>
      </c>
      <c r="AV35" s="47">
        <v>11</v>
      </c>
      <c r="AW35" s="47">
        <v>0</v>
      </c>
      <c r="AX35" s="47">
        <v>0</v>
      </c>
      <c r="AY35" s="47">
        <v>0</v>
      </c>
      <c r="AZ35" s="47">
        <f t="shared" si="20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21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22"/>
        <v>636</v>
      </c>
      <c r="BQ35" s="47">
        <v>534</v>
      </c>
      <c r="BR35" s="47">
        <v>77</v>
      </c>
      <c r="BS35" s="47">
        <v>0</v>
      </c>
      <c r="BT35" s="47">
        <v>0</v>
      </c>
      <c r="BU35" s="47">
        <v>0</v>
      </c>
      <c r="BV35" s="47">
        <v>25</v>
      </c>
      <c r="BW35" s="47">
        <v>0</v>
      </c>
    </row>
    <row r="36" spans="1:75" ht="13.5">
      <c r="A36" s="185" t="s">
        <v>30</v>
      </c>
      <c r="B36" s="186" t="s">
        <v>86</v>
      </c>
      <c r="C36" s="46" t="s">
        <v>87</v>
      </c>
      <c r="D36" s="47">
        <f t="shared" si="0"/>
        <v>74</v>
      </c>
      <c r="E36" s="47">
        <f t="shared" si="1"/>
        <v>50</v>
      </c>
      <c r="F36" s="47">
        <f t="shared" si="2"/>
        <v>18</v>
      </c>
      <c r="G36" s="47">
        <f t="shared" si="3"/>
        <v>5</v>
      </c>
      <c r="H36" s="47">
        <f t="shared" si="4"/>
        <v>0</v>
      </c>
      <c r="I36" s="47">
        <f t="shared" si="5"/>
        <v>0</v>
      </c>
      <c r="J36" s="47">
        <f t="shared" si="6"/>
        <v>0</v>
      </c>
      <c r="K36" s="47">
        <f t="shared" si="7"/>
        <v>1</v>
      </c>
      <c r="L36" s="47">
        <f t="shared" si="8"/>
        <v>58</v>
      </c>
      <c r="M36" s="47">
        <v>50</v>
      </c>
      <c r="N36" s="47">
        <v>7</v>
      </c>
      <c r="O36" s="47">
        <v>0</v>
      </c>
      <c r="P36" s="47">
        <v>0</v>
      </c>
      <c r="Q36" s="47">
        <v>0</v>
      </c>
      <c r="R36" s="47">
        <v>0</v>
      </c>
      <c r="S36" s="47">
        <v>1</v>
      </c>
      <c r="T36" s="47">
        <f t="shared" si="9"/>
        <v>16</v>
      </c>
      <c r="U36" s="47">
        <f t="shared" si="10"/>
        <v>0</v>
      </c>
      <c r="V36" s="47">
        <f t="shared" si="11"/>
        <v>11</v>
      </c>
      <c r="W36" s="47">
        <f t="shared" si="12"/>
        <v>5</v>
      </c>
      <c r="X36" s="47">
        <f t="shared" si="13"/>
        <v>0</v>
      </c>
      <c r="Y36" s="47">
        <f t="shared" si="14"/>
        <v>0</v>
      </c>
      <c r="Z36" s="47">
        <f t="shared" si="15"/>
        <v>0</v>
      </c>
      <c r="AA36" s="47">
        <f t="shared" si="16"/>
        <v>0</v>
      </c>
      <c r="AB36" s="47">
        <f t="shared" si="17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18"/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19"/>
        <v>16</v>
      </c>
      <c r="AS36" s="47">
        <v>0</v>
      </c>
      <c r="AT36" s="47">
        <v>11</v>
      </c>
      <c r="AU36" s="47">
        <v>5</v>
      </c>
      <c r="AV36" s="47">
        <v>0</v>
      </c>
      <c r="AW36" s="47">
        <v>0</v>
      </c>
      <c r="AX36" s="47">
        <v>0</v>
      </c>
      <c r="AY36" s="47">
        <v>0</v>
      </c>
      <c r="AZ36" s="47">
        <f t="shared" si="20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21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22"/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</row>
    <row r="37" spans="1:75" ht="13.5">
      <c r="A37" s="185" t="s">
        <v>30</v>
      </c>
      <c r="B37" s="186" t="s">
        <v>88</v>
      </c>
      <c r="C37" s="46" t="s">
        <v>89</v>
      </c>
      <c r="D37" s="47">
        <f t="shared" si="0"/>
        <v>167</v>
      </c>
      <c r="E37" s="47">
        <f t="shared" si="1"/>
        <v>83</v>
      </c>
      <c r="F37" s="47">
        <f t="shared" si="2"/>
        <v>57</v>
      </c>
      <c r="G37" s="47">
        <f t="shared" si="3"/>
        <v>17</v>
      </c>
      <c r="H37" s="47">
        <f t="shared" si="4"/>
        <v>5</v>
      </c>
      <c r="I37" s="47">
        <f t="shared" si="5"/>
        <v>0</v>
      </c>
      <c r="J37" s="47">
        <f t="shared" si="6"/>
        <v>5</v>
      </c>
      <c r="K37" s="47">
        <f t="shared" si="7"/>
        <v>0</v>
      </c>
      <c r="L37" s="47">
        <f t="shared" si="8"/>
        <v>20</v>
      </c>
      <c r="M37" s="47">
        <v>0</v>
      </c>
      <c r="N37" s="47">
        <v>20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f t="shared" si="9"/>
        <v>57</v>
      </c>
      <c r="U37" s="47">
        <f t="shared" si="10"/>
        <v>0</v>
      </c>
      <c r="V37" s="47">
        <f t="shared" si="11"/>
        <v>35</v>
      </c>
      <c r="W37" s="47">
        <f t="shared" si="12"/>
        <v>17</v>
      </c>
      <c r="X37" s="47">
        <f t="shared" si="13"/>
        <v>5</v>
      </c>
      <c r="Y37" s="47">
        <f t="shared" si="14"/>
        <v>0</v>
      </c>
      <c r="Z37" s="47">
        <f t="shared" si="15"/>
        <v>0</v>
      </c>
      <c r="AA37" s="47">
        <f t="shared" si="16"/>
        <v>0</v>
      </c>
      <c r="AB37" s="47">
        <f t="shared" si="17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18"/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19"/>
        <v>57</v>
      </c>
      <c r="AS37" s="47">
        <v>0</v>
      </c>
      <c r="AT37" s="47">
        <v>35</v>
      </c>
      <c r="AU37" s="47">
        <v>17</v>
      </c>
      <c r="AV37" s="47">
        <v>5</v>
      </c>
      <c r="AW37" s="47">
        <v>0</v>
      </c>
      <c r="AX37" s="47">
        <v>0</v>
      </c>
      <c r="AY37" s="47">
        <v>0</v>
      </c>
      <c r="AZ37" s="47">
        <f t="shared" si="20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21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22"/>
        <v>90</v>
      </c>
      <c r="BQ37" s="47">
        <v>83</v>
      </c>
      <c r="BR37" s="47">
        <v>2</v>
      </c>
      <c r="BS37" s="47">
        <v>0</v>
      </c>
      <c r="BT37" s="47">
        <v>0</v>
      </c>
      <c r="BU37" s="47">
        <v>0</v>
      </c>
      <c r="BV37" s="47">
        <v>5</v>
      </c>
      <c r="BW37" s="47">
        <v>0</v>
      </c>
    </row>
    <row r="38" spans="1:75" ht="13.5">
      <c r="A38" s="185" t="s">
        <v>30</v>
      </c>
      <c r="B38" s="186" t="s">
        <v>90</v>
      </c>
      <c r="C38" s="46" t="s">
        <v>91</v>
      </c>
      <c r="D38" s="47">
        <f t="shared" si="0"/>
        <v>268</v>
      </c>
      <c r="E38" s="47">
        <f t="shared" si="1"/>
        <v>124</v>
      </c>
      <c r="F38" s="47">
        <f t="shared" si="2"/>
        <v>80</v>
      </c>
      <c r="G38" s="47">
        <f t="shared" si="3"/>
        <v>48</v>
      </c>
      <c r="H38" s="47">
        <f t="shared" si="4"/>
        <v>8</v>
      </c>
      <c r="I38" s="47">
        <f t="shared" si="5"/>
        <v>0</v>
      </c>
      <c r="J38" s="47">
        <f t="shared" si="6"/>
        <v>7</v>
      </c>
      <c r="K38" s="47">
        <f t="shared" si="7"/>
        <v>1</v>
      </c>
      <c r="L38" s="47">
        <f t="shared" si="8"/>
        <v>28</v>
      </c>
      <c r="M38" s="47">
        <v>0</v>
      </c>
      <c r="N38" s="47">
        <v>27</v>
      </c>
      <c r="O38" s="47">
        <v>0</v>
      </c>
      <c r="P38" s="47">
        <v>0</v>
      </c>
      <c r="Q38" s="47">
        <v>0</v>
      </c>
      <c r="R38" s="47">
        <v>0</v>
      </c>
      <c r="S38" s="47">
        <v>1</v>
      </c>
      <c r="T38" s="47">
        <f t="shared" si="9"/>
        <v>77</v>
      </c>
      <c r="U38" s="47">
        <f t="shared" si="10"/>
        <v>0</v>
      </c>
      <c r="V38" s="47">
        <f t="shared" si="11"/>
        <v>47</v>
      </c>
      <c r="W38" s="47">
        <f t="shared" si="12"/>
        <v>22</v>
      </c>
      <c r="X38" s="47">
        <f t="shared" si="13"/>
        <v>8</v>
      </c>
      <c r="Y38" s="47">
        <f t="shared" si="14"/>
        <v>0</v>
      </c>
      <c r="Z38" s="47">
        <f t="shared" si="15"/>
        <v>0</v>
      </c>
      <c r="AA38" s="47">
        <f t="shared" si="16"/>
        <v>0</v>
      </c>
      <c r="AB38" s="47">
        <f t="shared" si="17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18"/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19"/>
        <v>77</v>
      </c>
      <c r="AS38" s="47">
        <v>0</v>
      </c>
      <c r="AT38" s="47">
        <v>47</v>
      </c>
      <c r="AU38" s="47">
        <v>22</v>
      </c>
      <c r="AV38" s="47">
        <v>8</v>
      </c>
      <c r="AW38" s="47">
        <v>0</v>
      </c>
      <c r="AX38" s="47">
        <v>0</v>
      </c>
      <c r="AY38" s="47">
        <v>0</v>
      </c>
      <c r="AZ38" s="47">
        <f t="shared" si="20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21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22"/>
        <v>163</v>
      </c>
      <c r="BQ38" s="47">
        <v>124</v>
      </c>
      <c r="BR38" s="47">
        <v>6</v>
      </c>
      <c r="BS38" s="47">
        <v>26</v>
      </c>
      <c r="BT38" s="47">
        <v>0</v>
      </c>
      <c r="BU38" s="47">
        <v>0</v>
      </c>
      <c r="BV38" s="47">
        <v>7</v>
      </c>
      <c r="BW38" s="47">
        <v>0</v>
      </c>
    </row>
    <row r="39" spans="1:75" ht="13.5">
      <c r="A39" s="185" t="s">
        <v>30</v>
      </c>
      <c r="B39" s="186" t="s">
        <v>92</v>
      </c>
      <c r="C39" s="46" t="s">
        <v>93</v>
      </c>
      <c r="D39" s="47">
        <f t="shared" si="0"/>
        <v>297</v>
      </c>
      <c r="E39" s="47">
        <f t="shared" si="1"/>
        <v>162</v>
      </c>
      <c r="F39" s="47">
        <f t="shared" si="2"/>
        <v>63</v>
      </c>
      <c r="G39" s="47">
        <f t="shared" si="3"/>
        <v>26</v>
      </c>
      <c r="H39" s="47">
        <f t="shared" si="4"/>
        <v>7</v>
      </c>
      <c r="I39" s="47">
        <f t="shared" si="5"/>
        <v>0</v>
      </c>
      <c r="J39" s="47">
        <f t="shared" si="6"/>
        <v>6</v>
      </c>
      <c r="K39" s="47">
        <f t="shared" si="7"/>
        <v>33</v>
      </c>
      <c r="L39" s="47">
        <f t="shared" si="8"/>
        <v>19</v>
      </c>
      <c r="M39" s="47">
        <v>0</v>
      </c>
      <c r="N39" s="47">
        <v>19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9"/>
        <v>56</v>
      </c>
      <c r="U39" s="47">
        <f t="shared" si="10"/>
        <v>0</v>
      </c>
      <c r="V39" s="47">
        <f t="shared" si="11"/>
        <v>33</v>
      </c>
      <c r="W39" s="47">
        <f t="shared" si="12"/>
        <v>16</v>
      </c>
      <c r="X39" s="47">
        <f t="shared" si="13"/>
        <v>7</v>
      </c>
      <c r="Y39" s="47">
        <f t="shared" si="14"/>
        <v>0</v>
      </c>
      <c r="Z39" s="47">
        <f t="shared" si="15"/>
        <v>0</v>
      </c>
      <c r="AA39" s="47">
        <f t="shared" si="16"/>
        <v>0</v>
      </c>
      <c r="AB39" s="47">
        <f t="shared" si="17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18"/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19"/>
        <v>56</v>
      </c>
      <c r="AS39" s="47">
        <v>0</v>
      </c>
      <c r="AT39" s="47">
        <v>33</v>
      </c>
      <c r="AU39" s="47">
        <v>16</v>
      </c>
      <c r="AV39" s="47">
        <v>7</v>
      </c>
      <c r="AW39" s="47">
        <v>0</v>
      </c>
      <c r="AX39" s="47">
        <v>0</v>
      </c>
      <c r="AY39" s="47">
        <v>0</v>
      </c>
      <c r="AZ39" s="47">
        <f t="shared" si="20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21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22"/>
        <v>222</v>
      </c>
      <c r="BQ39" s="47">
        <v>162</v>
      </c>
      <c r="BR39" s="47">
        <v>11</v>
      </c>
      <c r="BS39" s="47">
        <v>10</v>
      </c>
      <c r="BT39" s="47">
        <v>0</v>
      </c>
      <c r="BU39" s="47">
        <v>0</v>
      </c>
      <c r="BV39" s="47">
        <v>6</v>
      </c>
      <c r="BW39" s="47">
        <v>33</v>
      </c>
    </row>
    <row r="40" spans="1:75" ht="13.5">
      <c r="A40" s="185" t="s">
        <v>30</v>
      </c>
      <c r="B40" s="186" t="s">
        <v>94</v>
      </c>
      <c r="C40" s="46" t="s">
        <v>95</v>
      </c>
      <c r="D40" s="47">
        <f t="shared" si="0"/>
        <v>191</v>
      </c>
      <c r="E40" s="47">
        <f t="shared" si="1"/>
        <v>90</v>
      </c>
      <c r="F40" s="47">
        <f t="shared" si="2"/>
        <v>74</v>
      </c>
      <c r="G40" s="47">
        <f t="shared" si="3"/>
        <v>23</v>
      </c>
      <c r="H40" s="47">
        <f t="shared" si="4"/>
        <v>4</v>
      </c>
      <c r="I40" s="47">
        <f t="shared" si="5"/>
        <v>0</v>
      </c>
      <c r="J40" s="47">
        <f t="shared" si="6"/>
        <v>0</v>
      </c>
      <c r="K40" s="47">
        <f t="shared" si="7"/>
        <v>0</v>
      </c>
      <c r="L40" s="47">
        <f t="shared" si="8"/>
        <v>24</v>
      </c>
      <c r="M40" s="47">
        <v>0</v>
      </c>
      <c r="N40" s="47">
        <v>24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9"/>
        <v>66</v>
      </c>
      <c r="U40" s="47">
        <f t="shared" si="10"/>
        <v>0</v>
      </c>
      <c r="V40" s="47">
        <f t="shared" si="11"/>
        <v>42</v>
      </c>
      <c r="W40" s="47">
        <f t="shared" si="12"/>
        <v>20</v>
      </c>
      <c r="X40" s="47">
        <f t="shared" si="13"/>
        <v>4</v>
      </c>
      <c r="Y40" s="47">
        <f t="shared" si="14"/>
        <v>0</v>
      </c>
      <c r="Z40" s="47">
        <f t="shared" si="15"/>
        <v>0</v>
      </c>
      <c r="AA40" s="47">
        <f t="shared" si="16"/>
        <v>0</v>
      </c>
      <c r="AB40" s="47">
        <f t="shared" si="17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18"/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19"/>
        <v>66</v>
      </c>
      <c r="AS40" s="47">
        <v>0</v>
      </c>
      <c r="AT40" s="47">
        <v>42</v>
      </c>
      <c r="AU40" s="47">
        <v>20</v>
      </c>
      <c r="AV40" s="47">
        <v>4</v>
      </c>
      <c r="AW40" s="47">
        <v>0</v>
      </c>
      <c r="AX40" s="47">
        <v>0</v>
      </c>
      <c r="AY40" s="47">
        <v>0</v>
      </c>
      <c r="AZ40" s="47">
        <f t="shared" si="20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21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22"/>
        <v>101</v>
      </c>
      <c r="BQ40" s="47">
        <v>90</v>
      </c>
      <c r="BR40" s="47">
        <v>8</v>
      </c>
      <c r="BS40" s="47">
        <v>3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30</v>
      </c>
      <c r="B41" s="186" t="s">
        <v>96</v>
      </c>
      <c r="C41" s="46" t="s">
        <v>29</v>
      </c>
      <c r="D41" s="47">
        <f t="shared" si="0"/>
        <v>153</v>
      </c>
      <c r="E41" s="47">
        <f t="shared" si="1"/>
        <v>65</v>
      </c>
      <c r="F41" s="47">
        <f t="shared" si="2"/>
        <v>62</v>
      </c>
      <c r="G41" s="47">
        <f t="shared" si="3"/>
        <v>22</v>
      </c>
      <c r="H41" s="47">
        <f t="shared" si="4"/>
        <v>0</v>
      </c>
      <c r="I41" s="47">
        <f t="shared" si="5"/>
        <v>0</v>
      </c>
      <c r="J41" s="47">
        <f t="shared" si="6"/>
        <v>4</v>
      </c>
      <c r="K41" s="47">
        <f t="shared" si="7"/>
        <v>0</v>
      </c>
      <c r="L41" s="47">
        <f t="shared" si="8"/>
        <v>23</v>
      </c>
      <c r="M41" s="47">
        <v>0</v>
      </c>
      <c r="N41" s="47">
        <v>23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f t="shared" si="9"/>
        <v>51</v>
      </c>
      <c r="U41" s="47">
        <f t="shared" si="10"/>
        <v>0</v>
      </c>
      <c r="V41" s="47">
        <f t="shared" si="11"/>
        <v>36</v>
      </c>
      <c r="W41" s="47">
        <f t="shared" si="12"/>
        <v>15</v>
      </c>
      <c r="X41" s="47">
        <f t="shared" si="13"/>
        <v>0</v>
      </c>
      <c r="Y41" s="47">
        <f t="shared" si="14"/>
        <v>0</v>
      </c>
      <c r="Z41" s="47">
        <f t="shared" si="15"/>
        <v>0</v>
      </c>
      <c r="AA41" s="47">
        <f t="shared" si="16"/>
        <v>0</v>
      </c>
      <c r="AB41" s="47">
        <f t="shared" si="17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18"/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19"/>
        <v>51</v>
      </c>
      <c r="AS41" s="47">
        <v>0</v>
      </c>
      <c r="AT41" s="47">
        <v>36</v>
      </c>
      <c r="AU41" s="47">
        <v>15</v>
      </c>
      <c r="AV41" s="47">
        <v>0</v>
      </c>
      <c r="AW41" s="47">
        <v>0</v>
      </c>
      <c r="AX41" s="47">
        <v>0</v>
      </c>
      <c r="AY41" s="47">
        <v>0</v>
      </c>
      <c r="AZ41" s="47">
        <f t="shared" si="20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21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22"/>
        <v>79</v>
      </c>
      <c r="BQ41" s="47">
        <v>65</v>
      </c>
      <c r="BR41" s="47">
        <v>3</v>
      </c>
      <c r="BS41" s="47">
        <v>7</v>
      </c>
      <c r="BT41" s="47">
        <v>0</v>
      </c>
      <c r="BU41" s="47">
        <v>0</v>
      </c>
      <c r="BV41" s="47">
        <v>4</v>
      </c>
      <c r="BW41" s="47">
        <v>0</v>
      </c>
    </row>
    <row r="42" spans="1:75" ht="13.5">
      <c r="A42" s="185" t="s">
        <v>30</v>
      </c>
      <c r="B42" s="186" t="s">
        <v>97</v>
      </c>
      <c r="C42" s="46" t="s">
        <v>98</v>
      </c>
      <c r="D42" s="47">
        <f t="shared" si="0"/>
        <v>209</v>
      </c>
      <c r="E42" s="47">
        <f t="shared" si="1"/>
        <v>129</v>
      </c>
      <c r="F42" s="47">
        <f t="shared" si="2"/>
        <v>57</v>
      </c>
      <c r="G42" s="47">
        <f t="shared" si="3"/>
        <v>17</v>
      </c>
      <c r="H42" s="47">
        <f t="shared" si="4"/>
        <v>6</v>
      </c>
      <c r="I42" s="47">
        <f t="shared" si="5"/>
        <v>0</v>
      </c>
      <c r="J42" s="47">
        <f t="shared" si="6"/>
        <v>0</v>
      </c>
      <c r="K42" s="47">
        <f t="shared" si="7"/>
        <v>0</v>
      </c>
      <c r="L42" s="47">
        <f t="shared" si="8"/>
        <v>150</v>
      </c>
      <c r="M42" s="47">
        <v>129</v>
      </c>
      <c r="N42" s="47">
        <v>21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f t="shared" si="9"/>
        <v>59</v>
      </c>
      <c r="U42" s="47">
        <f t="shared" si="10"/>
        <v>0</v>
      </c>
      <c r="V42" s="47">
        <f t="shared" si="11"/>
        <v>36</v>
      </c>
      <c r="W42" s="47">
        <f t="shared" si="12"/>
        <v>17</v>
      </c>
      <c r="X42" s="47">
        <f t="shared" si="13"/>
        <v>6</v>
      </c>
      <c r="Y42" s="47">
        <f t="shared" si="14"/>
        <v>0</v>
      </c>
      <c r="Z42" s="47">
        <f t="shared" si="15"/>
        <v>0</v>
      </c>
      <c r="AA42" s="47">
        <f t="shared" si="16"/>
        <v>0</v>
      </c>
      <c r="AB42" s="47">
        <f t="shared" si="17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18"/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19"/>
        <v>59</v>
      </c>
      <c r="AS42" s="47">
        <v>0</v>
      </c>
      <c r="AT42" s="47">
        <v>36</v>
      </c>
      <c r="AU42" s="47">
        <v>17</v>
      </c>
      <c r="AV42" s="47">
        <v>6</v>
      </c>
      <c r="AW42" s="47">
        <v>0</v>
      </c>
      <c r="AX42" s="47">
        <v>0</v>
      </c>
      <c r="AY42" s="47">
        <v>0</v>
      </c>
      <c r="AZ42" s="47">
        <f t="shared" si="20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21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22"/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30</v>
      </c>
      <c r="B43" s="186" t="s">
        <v>99</v>
      </c>
      <c r="C43" s="46" t="s">
        <v>100</v>
      </c>
      <c r="D43" s="47">
        <f t="shared" si="0"/>
        <v>254</v>
      </c>
      <c r="E43" s="47">
        <f t="shared" si="1"/>
        <v>140</v>
      </c>
      <c r="F43" s="47">
        <f t="shared" si="2"/>
        <v>90</v>
      </c>
      <c r="G43" s="47">
        <f t="shared" si="3"/>
        <v>13</v>
      </c>
      <c r="H43" s="47">
        <f t="shared" si="4"/>
        <v>7</v>
      </c>
      <c r="I43" s="47">
        <f t="shared" si="5"/>
        <v>0</v>
      </c>
      <c r="J43" s="47">
        <f t="shared" si="6"/>
        <v>3</v>
      </c>
      <c r="K43" s="47">
        <f t="shared" si="7"/>
        <v>1</v>
      </c>
      <c r="L43" s="47">
        <f t="shared" si="8"/>
        <v>206</v>
      </c>
      <c r="M43" s="47">
        <v>140</v>
      </c>
      <c r="N43" s="47">
        <v>62</v>
      </c>
      <c r="O43" s="47">
        <v>0</v>
      </c>
      <c r="P43" s="47">
        <v>0</v>
      </c>
      <c r="Q43" s="47">
        <v>0</v>
      </c>
      <c r="R43" s="47">
        <v>3</v>
      </c>
      <c r="S43" s="47">
        <v>1</v>
      </c>
      <c r="T43" s="47">
        <f t="shared" si="9"/>
        <v>48</v>
      </c>
      <c r="U43" s="47">
        <f t="shared" si="10"/>
        <v>0</v>
      </c>
      <c r="V43" s="47">
        <f t="shared" si="11"/>
        <v>28</v>
      </c>
      <c r="W43" s="47">
        <f t="shared" si="12"/>
        <v>13</v>
      </c>
      <c r="X43" s="47">
        <f t="shared" si="13"/>
        <v>7</v>
      </c>
      <c r="Y43" s="47">
        <f t="shared" si="14"/>
        <v>0</v>
      </c>
      <c r="Z43" s="47">
        <f t="shared" si="15"/>
        <v>0</v>
      </c>
      <c r="AA43" s="47">
        <f t="shared" si="16"/>
        <v>0</v>
      </c>
      <c r="AB43" s="47">
        <f t="shared" si="17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18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19"/>
        <v>48</v>
      </c>
      <c r="AS43" s="47">
        <v>0</v>
      </c>
      <c r="AT43" s="47">
        <v>28</v>
      </c>
      <c r="AU43" s="47">
        <v>13</v>
      </c>
      <c r="AV43" s="47">
        <v>7</v>
      </c>
      <c r="AW43" s="47">
        <v>0</v>
      </c>
      <c r="AX43" s="47">
        <v>0</v>
      </c>
      <c r="AY43" s="47">
        <v>0</v>
      </c>
      <c r="AZ43" s="47">
        <f t="shared" si="20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21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22"/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30</v>
      </c>
      <c r="B44" s="186" t="s">
        <v>101</v>
      </c>
      <c r="C44" s="46" t="s">
        <v>102</v>
      </c>
      <c r="D44" s="47">
        <f t="shared" si="0"/>
        <v>308</v>
      </c>
      <c r="E44" s="47">
        <f t="shared" si="1"/>
        <v>109</v>
      </c>
      <c r="F44" s="47">
        <f t="shared" si="2"/>
        <v>142</v>
      </c>
      <c r="G44" s="47">
        <f t="shared" si="3"/>
        <v>24</v>
      </c>
      <c r="H44" s="47">
        <f t="shared" si="4"/>
        <v>21</v>
      </c>
      <c r="I44" s="47">
        <f t="shared" si="5"/>
        <v>0</v>
      </c>
      <c r="J44" s="47">
        <f t="shared" si="6"/>
        <v>0</v>
      </c>
      <c r="K44" s="47">
        <f t="shared" si="7"/>
        <v>12</v>
      </c>
      <c r="L44" s="47">
        <f t="shared" si="8"/>
        <v>79</v>
      </c>
      <c r="M44" s="47">
        <v>79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f t="shared" si="9"/>
        <v>229</v>
      </c>
      <c r="U44" s="47">
        <f t="shared" si="10"/>
        <v>30</v>
      </c>
      <c r="V44" s="47">
        <f t="shared" si="11"/>
        <v>142</v>
      </c>
      <c r="W44" s="47">
        <f t="shared" si="12"/>
        <v>24</v>
      </c>
      <c r="X44" s="47">
        <f t="shared" si="13"/>
        <v>21</v>
      </c>
      <c r="Y44" s="47">
        <f t="shared" si="14"/>
        <v>0</v>
      </c>
      <c r="Z44" s="47">
        <f t="shared" si="15"/>
        <v>0</v>
      </c>
      <c r="AA44" s="47">
        <f t="shared" si="16"/>
        <v>12</v>
      </c>
      <c r="AB44" s="47">
        <f t="shared" si="17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18"/>
        <v>98</v>
      </c>
      <c r="AK44" s="47">
        <v>0</v>
      </c>
      <c r="AL44" s="47">
        <v>98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19"/>
        <v>131</v>
      </c>
      <c r="AS44" s="47">
        <v>30</v>
      </c>
      <c r="AT44" s="47">
        <v>44</v>
      </c>
      <c r="AU44" s="47">
        <v>24</v>
      </c>
      <c r="AV44" s="47">
        <v>21</v>
      </c>
      <c r="AW44" s="47">
        <v>0</v>
      </c>
      <c r="AX44" s="47">
        <v>0</v>
      </c>
      <c r="AY44" s="47">
        <v>12</v>
      </c>
      <c r="AZ44" s="47">
        <f t="shared" si="20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21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22"/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30</v>
      </c>
      <c r="B45" s="186" t="s">
        <v>103</v>
      </c>
      <c r="C45" s="46" t="s">
        <v>104</v>
      </c>
      <c r="D45" s="47">
        <f t="shared" si="0"/>
        <v>318</v>
      </c>
      <c r="E45" s="47">
        <f t="shared" si="1"/>
        <v>189</v>
      </c>
      <c r="F45" s="47">
        <f t="shared" si="2"/>
        <v>75</v>
      </c>
      <c r="G45" s="47">
        <f t="shared" si="3"/>
        <v>13</v>
      </c>
      <c r="H45" s="47">
        <f t="shared" si="4"/>
        <v>11</v>
      </c>
      <c r="I45" s="47">
        <f t="shared" si="5"/>
        <v>24</v>
      </c>
      <c r="J45" s="47">
        <f t="shared" si="6"/>
        <v>0</v>
      </c>
      <c r="K45" s="47">
        <f t="shared" si="7"/>
        <v>6</v>
      </c>
      <c r="L45" s="47">
        <f t="shared" si="8"/>
        <v>24</v>
      </c>
      <c r="M45" s="47">
        <v>0</v>
      </c>
      <c r="N45" s="47">
        <v>0</v>
      </c>
      <c r="O45" s="47">
        <v>0</v>
      </c>
      <c r="P45" s="47">
        <v>0</v>
      </c>
      <c r="Q45" s="47">
        <v>24</v>
      </c>
      <c r="R45" s="47">
        <v>0</v>
      </c>
      <c r="S45" s="47">
        <v>0</v>
      </c>
      <c r="T45" s="47">
        <f t="shared" si="9"/>
        <v>121</v>
      </c>
      <c r="U45" s="47">
        <f t="shared" si="10"/>
        <v>16</v>
      </c>
      <c r="V45" s="47">
        <f t="shared" si="11"/>
        <v>75</v>
      </c>
      <c r="W45" s="47">
        <f t="shared" si="12"/>
        <v>13</v>
      </c>
      <c r="X45" s="47">
        <f t="shared" si="13"/>
        <v>11</v>
      </c>
      <c r="Y45" s="47">
        <f t="shared" si="14"/>
        <v>0</v>
      </c>
      <c r="Z45" s="47">
        <f t="shared" si="15"/>
        <v>0</v>
      </c>
      <c r="AA45" s="47">
        <f t="shared" si="16"/>
        <v>6</v>
      </c>
      <c r="AB45" s="47">
        <f t="shared" si="17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18"/>
        <v>52</v>
      </c>
      <c r="AK45" s="47">
        <v>0</v>
      </c>
      <c r="AL45" s="47">
        <v>52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19"/>
        <v>69</v>
      </c>
      <c r="AS45" s="47">
        <v>16</v>
      </c>
      <c r="AT45" s="47">
        <v>23</v>
      </c>
      <c r="AU45" s="47">
        <v>13</v>
      </c>
      <c r="AV45" s="47">
        <v>11</v>
      </c>
      <c r="AW45" s="47">
        <v>0</v>
      </c>
      <c r="AX45" s="47">
        <v>0</v>
      </c>
      <c r="AY45" s="47">
        <v>6</v>
      </c>
      <c r="AZ45" s="47">
        <f t="shared" si="20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21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22"/>
        <v>173</v>
      </c>
      <c r="BQ45" s="47">
        <v>173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30</v>
      </c>
      <c r="B46" s="186" t="s">
        <v>105</v>
      </c>
      <c r="C46" s="46" t="s">
        <v>106</v>
      </c>
      <c r="D46" s="47">
        <f t="shared" si="0"/>
        <v>463</v>
      </c>
      <c r="E46" s="47">
        <f t="shared" si="1"/>
        <v>269</v>
      </c>
      <c r="F46" s="47">
        <f t="shared" si="2"/>
        <v>85</v>
      </c>
      <c r="G46" s="47">
        <f t="shared" si="3"/>
        <v>62</v>
      </c>
      <c r="H46" s="47">
        <f t="shared" si="4"/>
        <v>12</v>
      </c>
      <c r="I46" s="47">
        <f t="shared" si="5"/>
        <v>0</v>
      </c>
      <c r="J46" s="47">
        <f t="shared" si="6"/>
        <v>33</v>
      </c>
      <c r="K46" s="47">
        <f t="shared" si="7"/>
        <v>2</v>
      </c>
      <c r="L46" s="47">
        <f t="shared" si="8"/>
        <v>252</v>
      </c>
      <c r="M46" s="47">
        <v>152</v>
      </c>
      <c r="N46" s="47">
        <v>22</v>
      </c>
      <c r="O46" s="47">
        <v>50</v>
      </c>
      <c r="P46" s="47">
        <v>12</v>
      </c>
      <c r="Q46" s="47">
        <v>0</v>
      </c>
      <c r="R46" s="47">
        <v>14</v>
      </c>
      <c r="S46" s="47">
        <v>2</v>
      </c>
      <c r="T46" s="47">
        <f t="shared" si="9"/>
        <v>60</v>
      </c>
      <c r="U46" s="47">
        <f t="shared" si="10"/>
        <v>0</v>
      </c>
      <c r="V46" s="47">
        <f t="shared" si="11"/>
        <v>60</v>
      </c>
      <c r="W46" s="47">
        <f t="shared" si="12"/>
        <v>0</v>
      </c>
      <c r="X46" s="47">
        <f t="shared" si="13"/>
        <v>0</v>
      </c>
      <c r="Y46" s="47">
        <f t="shared" si="14"/>
        <v>0</v>
      </c>
      <c r="Z46" s="47">
        <f t="shared" si="15"/>
        <v>0</v>
      </c>
      <c r="AA46" s="47">
        <f t="shared" si="16"/>
        <v>0</v>
      </c>
      <c r="AB46" s="47">
        <f t="shared" si="17"/>
        <v>5</v>
      </c>
      <c r="AC46" s="47">
        <v>0</v>
      </c>
      <c r="AD46" s="47">
        <v>5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18"/>
        <v>55</v>
      </c>
      <c r="AK46" s="47">
        <v>0</v>
      </c>
      <c r="AL46" s="47">
        <v>55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19"/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f t="shared" si="20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21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22"/>
        <v>151</v>
      </c>
      <c r="BQ46" s="47">
        <v>117</v>
      </c>
      <c r="BR46" s="47">
        <v>3</v>
      </c>
      <c r="BS46" s="47">
        <v>12</v>
      </c>
      <c r="BT46" s="47">
        <v>0</v>
      </c>
      <c r="BU46" s="47">
        <v>0</v>
      </c>
      <c r="BV46" s="47">
        <v>19</v>
      </c>
      <c r="BW46" s="47">
        <v>0</v>
      </c>
    </row>
    <row r="47" spans="1:75" ht="13.5">
      <c r="A47" s="185" t="s">
        <v>30</v>
      </c>
      <c r="B47" s="186" t="s">
        <v>175</v>
      </c>
      <c r="C47" s="46" t="s">
        <v>295</v>
      </c>
      <c r="D47" s="47">
        <f t="shared" si="0"/>
        <v>471</v>
      </c>
      <c r="E47" s="47">
        <f t="shared" si="1"/>
        <v>256</v>
      </c>
      <c r="F47" s="47">
        <f t="shared" si="2"/>
        <v>85</v>
      </c>
      <c r="G47" s="47">
        <f t="shared" si="3"/>
        <v>90</v>
      </c>
      <c r="H47" s="47">
        <f t="shared" si="4"/>
        <v>13</v>
      </c>
      <c r="I47" s="47">
        <f t="shared" si="5"/>
        <v>0</v>
      </c>
      <c r="J47" s="47">
        <f t="shared" si="6"/>
        <v>25</v>
      </c>
      <c r="K47" s="47">
        <f t="shared" si="7"/>
        <v>2</v>
      </c>
      <c r="L47" s="47">
        <f t="shared" si="8"/>
        <v>396</v>
      </c>
      <c r="M47" s="47">
        <v>237</v>
      </c>
      <c r="N47" s="47">
        <v>29</v>
      </c>
      <c r="O47" s="47">
        <v>90</v>
      </c>
      <c r="P47" s="47">
        <v>13</v>
      </c>
      <c r="Q47" s="47">
        <v>0</v>
      </c>
      <c r="R47" s="47">
        <v>25</v>
      </c>
      <c r="S47" s="47">
        <v>2</v>
      </c>
      <c r="T47" s="47">
        <f t="shared" si="9"/>
        <v>53</v>
      </c>
      <c r="U47" s="47">
        <f t="shared" si="10"/>
        <v>0</v>
      </c>
      <c r="V47" s="47">
        <f t="shared" si="11"/>
        <v>53</v>
      </c>
      <c r="W47" s="47">
        <f t="shared" si="12"/>
        <v>0</v>
      </c>
      <c r="X47" s="47">
        <f t="shared" si="13"/>
        <v>0</v>
      </c>
      <c r="Y47" s="47">
        <f t="shared" si="14"/>
        <v>0</v>
      </c>
      <c r="Z47" s="47">
        <f t="shared" si="15"/>
        <v>0</v>
      </c>
      <c r="AA47" s="47">
        <f t="shared" si="16"/>
        <v>0</v>
      </c>
      <c r="AB47" s="47">
        <f t="shared" si="17"/>
        <v>7</v>
      </c>
      <c r="AC47" s="47">
        <v>0</v>
      </c>
      <c r="AD47" s="47">
        <v>7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f t="shared" si="18"/>
        <v>46</v>
      </c>
      <c r="AK47" s="47">
        <v>0</v>
      </c>
      <c r="AL47" s="47">
        <v>46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19"/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f t="shared" si="20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21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22"/>
        <v>22</v>
      </c>
      <c r="BQ47" s="47">
        <v>19</v>
      </c>
      <c r="BR47" s="47">
        <v>3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</row>
    <row r="48" spans="1:75" ht="13.5">
      <c r="A48" s="185" t="s">
        <v>30</v>
      </c>
      <c r="B48" s="186" t="s">
        <v>176</v>
      </c>
      <c r="C48" s="46" t="s">
        <v>177</v>
      </c>
      <c r="D48" s="47">
        <f t="shared" si="0"/>
        <v>416</v>
      </c>
      <c r="E48" s="47">
        <f t="shared" si="1"/>
        <v>276</v>
      </c>
      <c r="F48" s="47">
        <f t="shared" si="2"/>
        <v>86</v>
      </c>
      <c r="G48" s="47">
        <f t="shared" si="3"/>
        <v>43</v>
      </c>
      <c r="H48" s="47">
        <f t="shared" si="4"/>
        <v>9</v>
      </c>
      <c r="I48" s="47">
        <f t="shared" si="5"/>
        <v>0</v>
      </c>
      <c r="J48" s="47">
        <f t="shared" si="6"/>
        <v>0</v>
      </c>
      <c r="K48" s="47">
        <f t="shared" si="7"/>
        <v>2</v>
      </c>
      <c r="L48" s="47">
        <f t="shared" si="8"/>
        <v>257</v>
      </c>
      <c r="M48" s="47">
        <v>192</v>
      </c>
      <c r="N48" s="47">
        <v>11</v>
      </c>
      <c r="O48" s="47">
        <v>43</v>
      </c>
      <c r="P48" s="47">
        <v>9</v>
      </c>
      <c r="Q48" s="47">
        <v>0</v>
      </c>
      <c r="R48" s="47">
        <v>0</v>
      </c>
      <c r="S48" s="47">
        <v>2</v>
      </c>
      <c r="T48" s="47">
        <f t="shared" si="9"/>
        <v>70</v>
      </c>
      <c r="U48" s="47">
        <f t="shared" si="10"/>
        <v>0</v>
      </c>
      <c r="V48" s="47">
        <f t="shared" si="11"/>
        <v>70</v>
      </c>
      <c r="W48" s="47">
        <f t="shared" si="12"/>
        <v>0</v>
      </c>
      <c r="X48" s="47">
        <f t="shared" si="13"/>
        <v>0</v>
      </c>
      <c r="Y48" s="47">
        <f t="shared" si="14"/>
        <v>0</v>
      </c>
      <c r="Z48" s="47">
        <f t="shared" si="15"/>
        <v>0</v>
      </c>
      <c r="AA48" s="47">
        <f t="shared" si="16"/>
        <v>0</v>
      </c>
      <c r="AB48" s="47">
        <f t="shared" si="17"/>
        <v>8</v>
      </c>
      <c r="AC48" s="47">
        <v>0</v>
      </c>
      <c r="AD48" s="47">
        <v>8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18"/>
        <v>62</v>
      </c>
      <c r="AK48" s="47">
        <v>0</v>
      </c>
      <c r="AL48" s="47">
        <v>62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19"/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f t="shared" si="20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21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22"/>
        <v>89</v>
      </c>
      <c r="BQ48" s="47">
        <v>84</v>
      </c>
      <c r="BR48" s="47">
        <v>5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</row>
    <row r="49" spans="1:75" ht="13.5">
      <c r="A49" s="185" t="s">
        <v>30</v>
      </c>
      <c r="B49" s="186" t="s">
        <v>178</v>
      </c>
      <c r="C49" s="46" t="s">
        <v>179</v>
      </c>
      <c r="D49" s="47">
        <f t="shared" si="0"/>
        <v>436</v>
      </c>
      <c r="E49" s="47">
        <f t="shared" si="1"/>
        <v>225</v>
      </c>
      <c r="F49" s="47">
        <f t="shared" si="2"/>
        <v>121</v>
      </c>
      <c r="G49" s="47">
        <f t="shared" si="3"/>
        <v>30</v>
      </c>
      <c r="H49" s="47">
        <f t="shared" si="4"/>
        <v>7</v>
      </c>
      <c r="I49" s="47">
        <f t="shared" si="5"/>
        <v>2</v>
      </c>
      <c r="J49" s="47">
        <f t="shared" si="6"/>
        <v>3</v>
      </c>
      <c r="K49" s="47">
        <f t="shared" si="7"/>
        <v>48</v>
      </c>
      <c r="L49" s="47">
        <f t="shared" si="8"/>
        <v>282</v>
      </c>
      <c r="M49" s="47">
        <v>161</v>
      </c>
      <c r="N49" s="47">
        <v>31</v>
      </c>
      <c r="O49" s="47">
        <v>30</v>
      </c>
      <c r="P49" s="47">
        <v>7</v>
      </c>
      <c r="Q49" s="47">
        <v>2</v>
      </c>
      <c r="R49" s="47">
        <v>3</v>
      </c>
      <c r="S49" s="47">
        <v>48</v>
      </c>
      <c r="T49" s="47">
        <f t="shared" si="9"/>
        <v>86</v>
      </c>
      <c r="U49" s="47">
        <f t="shared" si="10"/>
        <v>0</v>
      </c>
      <c r="V49" s="47">
        <f t="shared" si="11"/>
        <v>86</v>
      </c>
      <c r="W49" s="47">
        <f t="shared" si="12"/>
        <v>0</v>
      </c>
      <c r="X49" s="47">
        <f t="shared" si="13"/>
        <v>0</v>
      </c>
      <c r="Y49" s="47">
        <f t="shared" si="14"/>
        <v>0</v>
      </c>
      <c r="Z49" s="47">
        <f t="shared" si="15"/>
        <v>0</v>
      </c>
      <c r="AA49" s="47">
        <f t="shared" si="16"/>
        <v>0</v>
      </c>
      <c r="AB49" s="47">
        <f t="shared" si="17"/>
        <v>9</v>
      </c>
      <c r="AC49" s="47">
        <v>0</v>
      </c>
      <c r="AD49" s="47">
        <v>9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18"/>
        <v>77</v>
      </c>
      <c r="AK49" s="47">
        <v>0</v>
      </c>
      <c r="AL49" s="47">
        <v>77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19"/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f t="shared" si="20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21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22"/>
        <v>68</v>
      </c>
      <c r="BQ49" s="47">
        <v>64</v>
      </c>
      <c r="BR49" s="47">
        <v>4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30</v>
      </c>
      <c r="B50" s="186" t="s">
        <v>180</v>
      </c>
      <c r="C50" s="46" t="s">
        <v>181</v>
      </c>
      <c r="D50" s="47">
        <f t="shared" si="0"/>
        <v>758</v>
      </c>
      <c r="E50" s="47">
        <f t="shared" si="1"/>
        <v>474</v>
      </c>
      <c r="F50" s="47">
        <f t="shared" si="2"/>
        <v>114</v>
      </c>
      <c r="G50" s="47">
        <f t="shared" si="3"/>
        <v>123</v>
      </c>
      <c r="H50" s="47">
        <f t="shared" si="4"/>
        <v>14</v>
      </c>
      <c r="I50" s="47">
        <f t="shared" si="5"/>
        <v>2</v>
      </c>
      <c r="J50" s="47">
        <f t="shared" si="6"/>
        <v>28</v>
      </c>
      <c r="K50" s="47">
        <f t="shared" si="7"/>
        <v>3</v>
      </c>
      <c r="L50" s="47">
        <f t="shared" si="8"/>
        <v>142</v>
      </c>
      <c r="M50" s="47">
        <v>4</v>
      </c>
      <c r="N50" s="47">
        <v>36</v>
      </c>
      <c r="O50" s="47">
        <v>84</v>
      </c>
      <c r="P50" s="47">
        <v>14</v>
      </c>
      <c r="Q50" s="47">
        <v>1</v>
      </c>
      <c r="R50" s="47">
        <v>0</v>
      </c>
      <c r="S50" s="47">
        <v>3</v>
      </c>
      <c r="T50" s="47">
        <f t="shared" si="9"/>
        <v>71</v>
      </c>
      <c r="U50" s="47">
        <f t="shared" si="10"/>
        <v>0</v>
      </c>
      <c r="V50" s="47">
        <f t="shared" si="11"/>
        <v>71</v>
      </c>
      <c r="W50" s="47">
        <f t="shared" si="12"/>
        <v>0</v>
      </c>
      <c r="X50" s="47">
        <f t="shared" si="13"/>
        <v>0</v>
      </c>
      <c r="Y50" s="47">
        <f t="shared" si="14"/>
        <v>0</v>
      </c>
      <c r="Z50" s="47">
        <f t="shared" si="15"/>
        <v>0</v>
      </c>
      <c r="AA50" s="47">
        <f t="shared" si="16"/>
        <v>0</v>
      </c>
      <c r="AB50" s="47">
        <f t="shared" si="17"/>
        <v>12</v>
      </c>
      <c r="AC50" s="47">
        <v>0</v>
      </c>
      <c r="AD50" s="47">
        <v>12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18"/>
        <v>59</v>
      </c>
      <c r="AK50" s="47">
        <v>0</v>
      </c>
      <c r="AL50" s="47">
        <v>59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19"/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f t="shared" si="20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21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22"/>
        <v>545</v>
      </c>
      <c r="BQ50" s="47">
        <v>470</v>
      </c>
      <c r="BR50" s="47">
        <v>7</v>
      </c>
      <c r="BS50" s="47">
        <v>39</v>
      </c>
      <c r="BT50" s="47">
        <v>0</v>
      </c>
      <c r="BU50" s="47">
        <v>1</v>
      </c>
      <c r="BV50" s="47">
        <v>28</v>
      </c>
      <c r="BW50" s="47">
        <v>0</v>
      </c>
    </row>
    <row r="51" spans="1:75" ht="13.5">
      <c r="A51" s="185" t="s">
        <v>30</v>
      </c>
      <c r="B51" s="186" t="s">
        <v>182</v>
      </c>
      <c r="C51" s="46" t="s">
        <v>164</v>
      </c>
      <c r="D51" s="47">
        <f t="shared" si="0"/>
        <v>326</v>
      </c>
      <c r="E51" s="47">
        <f t="shared" si="1"/>
        <v>192</v>
      </c>
      <c r="F51" s="47">
        <f t="shared" si="2"/>
        <v>58</v>
      </c>
      <c r="G51" s="47">
        <f t="shared" si="3"/>
        <v>30</v>
      </c>
      <c r="H51" s="47">
        <f t="shared" si="4"/>
        <v>6</v>
      </c>
      <c r="I51" s="47">
        <f t="shared" si="5"/>
        <v>16</v>
      </c>
      <c r="J51" s="47">
        <f t="shared" si="6"/>
        <v>21</v>
      </c>
      <c r="K51" s="47">
        <f t="shared" si="7"/>
        <v>3</v>
      </c>
      <c r="L51" s="47">
        <f t="shared" si="8"/>
        <v>261</v>
      </c>
      <c r="M51" s="47">
        <v>192</v>
      </c>
      <c r="N51" s="47">
        <v>8</v>
      </c>
      <c r="O51" s="47">
        <v>15</v>
      </c>
      <c r="P51" s="47">
        <v>6</v>
      </c>
      <c r="Q51" s="47">
        <v>16</v>
      </c>
      <c r="R51" s="47">
        <v>21</v>
      </c>
      <c r="S51" s="47">
        <v>3</v>
      </c>
      <c r="T51" s="47">
        <f t="shared" si="9"/>
        <v>49</v>
      </c>
      <c r="U51" s="47">
        <f t="shared" si="10"/>
        <v>0</v>
      </c>
      <c r="V51" s="47">
        <f t="shared" si="11"/>
        <v>49</v>
      </c>
      <c r="W51" s="47">
        <f t="shared" si="12"/>
        <v>0</v>
      </c>
      <c r="X51" s="47">
        <f t="shared" si="13"/>
        <v>0</v>
      </c>
      <c r="Y51" s="47">
        <f t="shared" si="14"/>
        <v>0</v>
      </c>
      <c r="Z51" s="47">
        <f t="shared" si="15"/>
        <v>0</v>
      </c>
      <c r="AA51" s="47">
        <f t="shared" si="16"/>
        <v>0</v>
      </c>
      <c r="AB51" s="47">
        <f t="shared" si="17"/>
        <v>4</v>
      </c>
      <c r="AC51" s="47">
        <v>0</v>
      </c>
      <c r="AD51" s="47">
        <v>4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18"/>
        <v>45</v>
      </c>
      <c r="AK51" s="47">
        <v>0</v>
      </c>
      <c r="AL51" s="47">
        <v>45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19"/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f t="shared" si="20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21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22"/>
        <v>16</v>
      </c>
      <c r="BQ51" s="47">
        <v>0</v>
      </c>
      <c r="BR51" s="47">
        <v>1</v>
      </c>
      <c r="BS51" s="47">
        <v>15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30</v>
      </c>
      <c r="B52" s="186" t="s">
        <v>183</v>
      </c>
      <c r="C52" s="46" t="s">
        <v>184</v>
      </c>
      <c r="D52" s="47">
        <f t="shared" si="0"/>
        <v>451</v>
      </c>
      <c r="E52" s="47">
        <f t="shared" si="1"/>
        <v>264</v>
      </c>
      <c r="F52" s="47">
        <f t="shared" si="2"/>
        <v>57</v>
      </c>
      <c r="G52" s="47">
        <f t="shared" si="3"/>
        <v>88</v>
      </c>
      <c r="H52" s="47">
        <f t="shared" si="4"/>
        <v>9</v>
      </c>
      <c r="I52" s="47">
        <f t="shared" si="5"/>
        <v>0</v>
      </c>
      <c r="J52" s="47">
        <f t="shared" si="6"/>
        <v>27</v>
      </c>
      <c r="K52" s="47">
        <f t="shared" si="7"/>
        <v>6</v>
      </c>
      <c r="L52" s="47">
        <f t="shared" si="8"/>
        <v>361</v>
      </c>
      <c r="M52" s="47">
        <v>264</v>
      </c>
      <c r="N52" s="47">
        <v>11</v>
      </c>
      <c r="O52" s="47">
        <v>44</v>
      </c>
      <c r="P52" s="47">
        <v>9</v>
      </c>
      <c r="Q52" s="47">
        <v>0</v>
      </c>
      <c r="R52" s="47">
        <v>27</v>
      </c>
      <c r="S52" s="47">
        <v>6</v>
      </c>
      <c r="T52" s="47">
        <f t="shared" si="9"/>
        <v>45</v>
      </c>
      <c r="U52" s="47">
        <f t="shared" si="10"/>
        <v>0</v>
      </c>
      <c r="V52" s="47">
        <f t="shared" si="11"/>
        <v>45</v>
      </c>
      <c r="W52" s="47">
        <f t="shared" si="12"/>
        <v>0</v>
      </c>
      <c r="X52" s="47">
        <f t="shared" si="13"/>
        <v>0</v>
      </c>
      <c r="Y52" s="47">
        <f t="shared" si="14"/>
        <v>0</v>
      </c>
      <c r="Z52" s="47">
        <f t="shared" si="15"/>
        <v>0</v>
      </c>
      <c r="AA52" s="47">
        <f t="shared" si="16"/>
        <v>0</v>
      </c>
      <c r="AB52" s="47">
        <f t="shared" si="17"/>
        <v>6</v>
      </c>
      <c r="AC52" s="47">
        <v>0</v>
      </c>
      <c r="AD52" s="47">
        <v>6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18"/>
        <v>39</v>
      </c>
      <c r="AK52" s="47">
        <v>0</v>
      </c>
      <c r="AL52" s="47">
        <v>39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19"/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f t="shared" si="20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21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22"/>
        <v>45</v>
      </c>
      <c r="BQ52" s="47">
        <v>0</v>
      </c>
      <c r="BR52" s="47">
        <v>1</v>
      </c>
      <c r="BS52" s="47">
        <v>44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30</v>
      </c>
      <c r="B53" s="186" t="s">
        <v>185</v>
      </c>
      <c r="C53" s="46" t="s">
        <v>186</v>
      </c>
      <c r="D53" s="47">
        <f t="shared" si="0"/>
        <v>595</v>
      </c>
      <c r="E53" s="47">
        <f t="shared" si="1"/>
        <v>203</v>
      </c>
      <c r="F53" s="47">
        <f t="shared" si="2"/>
        <v>235</v>
      </c>
      <c r="G53" s="47">
        <f t="shared" si="3"/>
        <v>144</v>
      </c>
      <c r="H53" s="47">
        <f t="shared" si="4"/>
        <v>13</v>
      </c>
      <c r="I53" s="47">
        <f t="shared" si="5"/>
        <v>0</v>
      </c>
      <c r="J53" s="47">
        <f t="shared" si="6"/>
        <v>0</v>
      </c>
      <c r="K53" s="47">
        <f t="shared" si="7"/>
        <v>0</v>
      </c>
      <c r="L53" s="47">
        <f t="shared" si="8"/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f t="shared" si="9"/>
        <v>595</v>
      </c>
      <c r="U53" s="47">
        <f t="shared" si="10"/>
        <v>203</v>
      </c>
      <c r="V53" s="47">
        <f t="shared" si="11"/>
        <v>235</v>
      </c>
      <c r="W53" s="47">
        <f t="shared" si="12"/>
        <v>144</v>
      </c>
      <c r="X53" s="47">
        <f t="shared" si="13"/>
        <v>13</v>
      </c>
      <c r="Y53" s="47">
        <f t="shared" si="14"/>
        <v>0</v>
      </c>
      <c r="Z53" s="47">
        <f t="shared" si="15"/>
        <v>0</v>
      </c>
      <c r="AA53" s="47">
        <f t="shared" si="16"/>
        <v>0</v>
      </c>
      <c r="AB53" s="47">
        <f t="shared" si="17"/>
        <v>9</v>
      </c>
      <c r="AC53" s="47">
        <v>0</v>
      </c>
      <c r="AD53" s="47">
        <v>9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18"/>
        <v>17</v>
      </c>
      <c r="AK53" s="47">
        <v>0</v>
      </c>
      <c r="AL53" s="47">
        <v>17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19"/>
        <v>569</v>
      </c>
      <c r="AS53" s="47">
        <v>203</v>
      </c>
      <c r="AT53" s="47">
        <v>209</v>
      </c>
      <c r="AU53" s="47">
        <v>144</v>
      </c>
      <c r="AV53" s="47">
        <v>13</v>
      </c>
      <c r="AW53" s="47">
        <v>0</v>
      </c>
      <c r="AX53" s="47">
        <v>0</v>
      </c>
      <c r="AY53" s="47">
        <v>0</v>
      </c>
      <c r="AZ53" s="47">
        <f t="shared" si="20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21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22"/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30</v>
      </c>
      <c r="B54" s="186" t="s">
        <v>187</v>
      </c>
      <c r="C54" s="46" t="s">
        <v>188</v>
      </c>
      <c r="D54" s="47">
        <f t="shared" si="0"/>
        <v>523</v>
      </c>
      <c r="E54" s="47">
        <f t="shared" si="1"/>
        <v>271</v>
      </c>
      <c r="F54" s="47">
        <f t="shared" si="2"/>
        <v>177</v>
      </c>
      <c r="G54" s="47">
        <f t="shared" si="3"/>
        <v>61</v>
      </c>
      <c r="H54" s="47">
        <f t="shared" si="4"/>
        <v>13</v>
      </c>
      <c r="I54" s="47">
        <f t="shared" si="5"/>
        <v>0</v>
      </c>
      <c r="J54" s="47">
        <f t="shared" si="6"/>
        <v>0</v>
      </c>
      <c r="K54" s="47">
        <f t="shared" si="7"/>
        <v>1</v>
      </c>
      <c r="L54" s="47">
        <f t="shared" si="8"/>
        <v>448</v>
      </c>
      <c r="M54" s="47">
        <v>271</v>
      </c>
      <c r="N54" s="47">
        <v>102</v>
      </c>
      <c r="O54" s="47">
        <v>61</v>
      </c>
      <c r="P54" s="47">
        <v>13</v>
      </c>
      <c r="Q54" s="47">
        <v>0</v>
      </c>
      <c r="R54" s="47">
        <v>0</v>
      </c>
      <c r="S54" s="47">
        <v>1</v>
      </c>
      <c r="T54" s="47">
        <f t="shared" si="9"/>
        <v>75</v>
      </c>
      <c r="U54" s="47">
        <f t="shared" si="10"/>
        <v>0</v>
      </c>
      <c r="V54" s="47">
        <f t="shared" si="11"/>
        <v>75</v>
      </c>
      <c r="W54" s="47">
        <f t="shared" si="12"/>
        <v>0</v>
      </c>
      <c r="X54" s="47">
        <f t="shared" si="13"/>
        <v>0</v>
      </c>
      <c r="Y54" s="47">
        <f t="shared" si="14"/>
        <v>0</v>
      </c>
      <c r="Z54" s="47">
        <f t="shared" si="15"/>
        <v>0</v>
      </c>
      <c r="AA54" s="47">
        <f t="shared" si="16"/>
        <v>0</v>
      </c>
      <c r="AB54" s="47">
        <f t="shared" si="17"/>
        <v>9</v>
      </c>
      <c r="AC54" s="47">
        <v>0</v>
      </c>
      <c r="AD54" s="47">
        <v>9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f t="shared" si="18"/>
        <v>66</v>
      </c>
      <c r="AK54" s="47">
        <v>0</v>
      </c>
      <c r="AL54" s="47">
        <v>66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19"/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f t="shared" si="20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21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22"/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30</v>
      </c>
      <c r="B55" s="186" t="s">
        <v>189</v>
      </c>
      <c r="C55" s="46" t="s">
        <v>141</v>
      </c>
      <c r="D55" s="47">
        <f t="shared" si="0"/>
        <v>1371</v>
      </c>
      <c r="E55" s="47">
        <f t="shared" si="1"/>
        <v>734</v>
      </c>
      <c r="F55" s="47">
        <f t="shared" si="2"/>
        <v>319</v>
      </c>
      <c r="G55" s="47">
        <f t="shared" si="3"/>
        <v>198</v>
      </c>
      <c r="H55" s="47">
        <f t="shared" si="4"/>
        <v>57</v>
      </c>
      <c r="I55" s="47">
        <f t="shared" si="5"/>
        <v>0</v>
      </c>
      <c r="J55" s="47">
        <f t="shared" si="6"/>
        <v>57</v>
      </c>
      <c r="K55" s="47">
        <f t="shared" si="7"/>
        <v>6</v>
      </c>
      <c r="L55" s="47">
        <f t="shared" si="8"/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f t="shared" si="9"/>
        <v>1371</v>
      </c>
      <c r="U55" s="47">
        <f t="shared" si="10"/>
        <v>734</v>
      </c>
      <c r="V55" s="47">
        <f t="shared" si="11"/>
        <v>319</v>
      </c>
      <c r="W55" s="47">
        <f t="shared" si="12"/>
        <v>198</v>
      </c>
      <c r="X55" s="47">
        <f t="shared" si="13"/>
        <v>57</v>
      </c>
      <c r="Y55" s="47">
        <f t="shared" si="14"/>
        <v>0</v>
      </c>
      <c r="Z55" s="47">
        <f t="shared" si="15"/>
        <v>57</v>
      </c>
      <c r="AA55" s="47">
        <f t="shared" si="16"/>
        <v>6</v>
      </c>
      <c r="AB55" s="47">
        <f t="shared" si="17"/>
        <v>25</v>
      </c>
      <c r="AC55" s="47">
        <v>0</v>
      </c>
      <c r="AD55" s="47">
        <v>25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18"/>
        <v>94</v>
      </c>
      <c r="AK55" s="47">
        <v>0</v>
      </c>
      <c r="AL55" s="47">
        <v>94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19"/>
        <v>1252</v>
      </c>
      <c r="AS55" s="47">
        <v>734</v>
      </c>
      <c r="AT55" s="47">
        <v>200</v>
      </c>
      <c r="AU55" s="47">
        <v>198</v>
      </c>
      <c r="AV55" s="47">
        <v>57</v>
      </c>
      <c r="AW55" s="47">
        <v>0</v>
      </c>
      <c r="AX55" s="47">
        <v>57</v>
      </c>
      <c r="AY55" s="47">
        <v>6</v>
      </c>
      <c r="AZ55" s="47">
        <f t="shared" si="20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21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22"/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201" t="s">
        <v>163</v>
      </c>
      <c r="B56" s="202"/>
      <c r="C56" s="202"/>
      <c r="D56" s="47">
        <f>SUM(D7:D55)</f>
        <v>45106</v>
      </c>
      <c r="E56" s="47">
        <f aca="true" t="shared" si="23" ref="E56:BP56">SUM(E7:E55)</f>
        <v>23316</v>
      </c>
      <c r="F56" s="47">
        <f t="shared" si="23"/>
        <v>11019</v>
      </c>
      <c r="G56" s="47">
        <f t="shared" si="23"/>
        <v>6283</v>
      </c>
      <c r="H56" s="47">
        <f t="shared" si="23"/>
        <v>1140</v>
      </c>
      <c r="I56" s="47">
        <f t="shared" si="23"/>
        <v>215</v>
      </c>
      <c r="J56" s="47">
        <f t="shared" si="23"/>
        <v>1040</v>
      </c>
      <c r="K56" s="47">
        <f t="shared" si="23"/>
        <v>2093</v>
      </c>
      <c r="L56" s="47">
        <f t="shared" si="23"/>
        <v>15216</v>
      </c>
      <c r="M56" s="47">
        <f t="shared" si="23"/>
        <v>11670</v>
      </c>
      <c r="N56" s="47">
        <f t="shared" si="23"/>
        <v>1583</v>
      </c>
      <c r="O56" s="47">
        <f t="shared" si="23"/>
        <v>756</v>
      </c>
      <c r="P56" s="47">
        <f t="shared" si="23"/>
        <v>258</v>
      </c>
      <c r="Q56" s="47">
        <f t="shared" si="23"/>
        <v>154</v>
      </c>
      <c r="R56" s="47">
        <f t="shared" si="23"/>
        <v>619</v>
      </c>
      <c r="S56" s="47">
        <f t="shared" si="23"/>
        <v>176</v>
      </c>
      <c r="T56" s="47">
        <f t="shared" si="23"/>
        <v>19563</v>
      </c>
      <c r="U56" s="47">
        <f t="shared" si="23"/>
        <v>2465</v>
      </c>
      <c r="V56" s="47">
        <f t="shared" si="23"/>
        <v>9083</v>
      </c>
      <c r="W56" s="47">
        <f t="shared" si="23"/>
        <v>5105</v>
      </c>
      <c r="X56" s="47">
        <f t="shared" si="23"/>
        <v>882</v>
      </c>
      <c r="Y56" s="47">
        <f t="shared" si="23"/>
        <v>60</v>
      </c>
      <c r="Z56" s="47">
        <f t="shared" si="23"/>
        <v>90</v>
      </c>
      <c r="AA56" s="47">
        <f t="shared" si="23"/>
        <v>1878</v>
      </c>
      <c r="AB56" s="47">
        <f t="shared" si="23"/>
        <v>1096</v>
      </c>
      <c r="AC56" s="47">
        <f t="shared" si="23"/>
        <v>0</v>
      </c>
      <c r="AD56" s="47">
        <f t="shared" si="23"/>
        <v>178</v>
      </c>
      <c r="AE56" s="47">
        <f t="shared" si="23"/>
        <v>0</v>
      </c>
      <c r="AF56" s="47">
        <f t="shared" si="23"/>
        <v>0</v>
      </c>
      <c r="AG56" s="47">
        <f t="shared" si="23"/>
        <v>0</v>
      </c>
      <c r="AH56" s="47">
        <f t="shared" si="23"/>
        <v>0</v>
      </c>
      <c r="AI56" s="47">
        <f t="shared" si="23"/>
        <v>918</v>
      </c>
      <c r="AJ56" s="47">
        <f t="shared" si="23"/>
        <v>1960</v>
      </c>
      <c r="AK56" s="47">
        <f t="shared" si="23"/>
        <v>38</v>
      </c>
      <c r="AL56" s="47">
        <f t="shared" si="23"/>
        <v>1760</v>
      </c>
      <c r="AM56" s="47">
        <f t="shared" si="23"/>
        <v>118</v>
      </c>
      <c r="AN56" s="47">
        <f t="shared" si="23"/>
        <v>0</v>
      </c>
      <c r="AO56" s="47">
        <f t="shared" si="23"/>
        <v>0</v>
      </c>
      <c r="AP56" s="47">
        <f t="shared" si="23"/>
        <v>0</v>
      </c>
      <c r="AQ56" s="47">
        <f t="shared" si="23"/>
        <v>44</v>
      </c>
      <c r="AR56" s="47">
        <f t="shared" si="23"/>
        <v>16507</v>
      </c>
      <c r="AS56" s="47">
        <f t="shared" si="23"/>
        <v>2427</v>
      </c>
      <c r="AT56" s="47">
        <f t="shared" si="23"/>
        <v>7145</v>
      </c>
      <c r="AU56" s="47">
        <f t="shared" si="23"/>
        <v>4987</v>
      </c>
      <c r="AV56" s="47">
        <f t="shared" si="23"/>
        <v>882</v>
      </c>
      <c r="AW56" s="47">
        <f t="shared" si="23"/>
        <v>60</v>
      </c>
      <c r="AX56" s="47">
        <f t="shared" si="23"/>
        <v>90</v>
      </c>
      <c r="AY56" s="47">
        <f t="shared" si="23"/>
        <v>916</v>
      </c>
      <c r="AZ56" s="47">
        <f t="shared" si="23"/>
        <v>0</v>
      </c>
      <c r="BA56" s="47">
        <f t="shared" si="23"/>
        <v>0</v>
      </c>
      <c r="BB56" s="47">
        <f t="shared" si="23"/>
        <v>0</v>
      </c>
      <c r="BC56" s="47">
        <f t="shared" si="23"/>
        <v>0</v>
      </c>
      <c r="BD56" s="47">
        <f t="shared" si="23"/>
        <v>0</v>
      </c>
      <c r="BE56" s="47">
        <f t="shared" si="23"/>
        <v>0</v>
      </c>
      <c r="BF56" s="47">
        <f t="shared" si="23"/>
        <v>0</v>
      </c>
      <c r="BG56" s="47">
        <f t="shared" si="23"/>
        <v>0</v>
      </c>
      <c r="BH56" s="47">
        <f t="shared" si="23"/>
        <v>0</v>
      </c>
      <c r="BI56" s="47">
        <f t="shared" si="23"/>
        <v>0</v>
      </c>
      <c r="BJ56" s="47">
        <f t="shared" si="23"/>
        <v>0</v>
      </c>
      <c r="BK56" s="47">
        <f t="shared" si="23"/>
        <v>0</v>
      </c>
      <c r="BL56" s="47">
        <f t="shared" si="23"/>
        <v>0</v>
      </c>
      <c r="BM56" s="47">
        <f t="shared" si="23"/>
        <v>0</v>
      </c>
      <c r="BN56" s="47">
        <f t="shared" si="23"/>
        <v>0</v>
      </c>
      <c r="BO56" s="47">
        <f t="shared" si="23"/>
        <v>0</v>
      </c>
      <c r="BP56" s="47">
        <f t="shared" si="23"/>
        <v>10327</v>
      </c>
      <c r="BQ56" s="47">
        <f aca="true" t="shared" si="24" ref="BQ56:BW56">SUM(BQ7:BQ55)</f>
        <v>9181</v>
      </c>
      <c r="BR56" s="47">
        <f t="shared" si="24"/>
        <v>353</v>
      </c>
      <c r="BS56" s="47">
        <f t="shared" si="24"/>
        <v>422</v>
      </c>
      <c r="BT56" s="47">
        <f t="shared" si="24"/>
        <v>0</v>
      </c>
      <c r="BU56" s="47">
        <f t="shared" si="24"/>
        <v>1</v>
      </c>
      <c r="BV56" s="47">
        <f t="shared" si="24"/>
        <v>331</v>
      </c>
      <c r="BW56" s="47">
        <f t="shared" si="24"/>
        <v>39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162</v>
      </c>
      <c r="B1" s="255"/>
      <c r="C1" s="187" t="s">
        <v>231</v>
      </c>
    </row>
    <row r="2" spans="6:13" s="50" customFormat="1" ht="15" customHeight="1">
      <c r="F2" s="280" t="s">
        <v>232</v>
      </c>
      <c r="G2" s="281"/>
      <c r="H2" s="281"/>
      <c r="I2" s="281"/>
      <c r="J2" s="278" t="s">
        <v>233</v>
      </c>
      <c r="K2" s="275" t="s">
        <v>234</v>
      </c>
      <c r="L2" s="276"/>
      <c r="M2" s="277"/>
    </row>
    <row r="3" spans="1:13" s="50" customFormat="1" ht="15" customHeight="1" thickBot="1">
      <c r="A3" s="261" t="s">
        <v>235</v>
      </c>
      <c r="B3" s="262"/>
      <c r="C3" s="259"/>
      <c r="D3" s="52">
        <f>SUMIF('ごみ処理概要'!$A$7:$C$56,'ごみ集計結果'!$A$1,'ごみ処理概要'!$E$7:$E$56)</f>
        <v>880581</v>
      </c>
      <c r="F3" s="282"/>
      <c r="G3" s="283"/>
      <c r="H3" s="283"/>
      <c r="I3" s="283"/>
      <c r="J3" s="279"/>
      <c r="K3" s="53" t="s">
        <v>236</v>
      </c>
      <c r="L3" s="54" t="s">
        <v>237</v>
      </c>
      <c r="M3" s="55" t="s">
        <v>238</v>
      </c>
    </row>
    <row r="4" spans="1:13" s="50" customFormat="1" ht="15" customHeight="1" thickBot="1">
      <c r="A4" s="261" t="s">
        <v>239</v>
      </c>
      <c r="B4" s="262"/>
      <c r="C4" s="259"/>
      <c r="D4" s="52">
        <f>D5-D3</f>
        <v>0</v>
      </c>
      <c r="F4" s="272" t="s">
        <v>240</v>
      </c>
      <c r="G4" s="269" t="s">
        <v>243</v>
      </c>
      <c r="H4" s="56" t="s">
        <v>241</v>
      </c>
      <c r="J4" s="165">
        <f>SUMIF('ごみ処理量内訳'!$A$7:$C$56,'ごみ集計結果'!$A$1,'ごみ処理量内訳'!$E$7:$E$56)</f>
        <v>232091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242</v>
      </c>
      <c r="B5" s="264"/>
      <c r="C5" s="265"/>
      <c r="D5" s="52">
        <f>SUMIF('ごみ処理概要'!$A$7:$C$56,'ごみ集計結果'!$A$1,'ごみ処理概要'!$D$7:$D$56)</f>
        <v>880581</v>
      </c>
      <c r="F5" s="273"/>
      <c r="G5" s="270"/>
      <c r="H5" s="284" t="s">
        <v>244</v>
      </c>
      <c r="I5" s="60" t="s">
        <v>245</v>
      </c>
      <c r="J5" s="61">
        <f>SUMIF('ごみ処理量内訳'!$A$7:$C$56,'ごみ集計結果'!$A$1,'ごみ処理量内訳'!$W$7:$W$56)</f>
        <v>6533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246</v>
      </c>
      <c r="J6" s="67">
        <f>SUMIF('ごみ処理量内訳'!$A$7:$C$56,'ごみ集計結果'!$A$1,'ごみ処理量内訳'!$X$7:$X$56)</f>
        <v>1946</v>
      </c>
      <c r="K6" s="51" t="s">
        <v>107</v>
      </c>
      <c r="L6" s="68" t="s">
        <v>107</v>
      </c>
      <c r="M6" s="69" t="s">
        <v>107</v>
      </c>
    </row>
    <row r="7" spans="1:13" s="50" customFormat="1" ht="15" customHeight="1">
      <c r="A7" s="256" t="s">
        <v>247</v>
      </c>
      <c r="B7" s="266" t="s">
        <v>138</v>
      </c>
      <c r="C7" s="70" t="s">
        <v>248</v>
      </c>
      <c r="D7" s="52">
        <f>SUMIF('ごみ搬入量内訳'!$A$7:$C$56,'ごみ集計結果'!$A$1,'ごみ搬入量内訳'!$I$7:$I$56)</f>
        <v>0</v>
      </c>
      <c r="F7" s="273"/>
      <c r="G7" s="270"/>
      <c r="H7" s="285"/>
      <c r="I7" s="66" t="s">
        <v>249</v>
      </c>
      <c r="J7" s="67">
        <f>SUMIF('ごみ処理量内訳'!$A$7:$C$56,'ごみ集計結果'!$A$1,'ごみ処理量内訳'!$Y$7:$Y$56)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250</v>
      </c>
      <c r="D8" s="52">
        <f>SUMIF('ごみ搬入量内訳'!$A$7:$C$56,'ごみ集計結果'!$A$1,'ごみ搬入量内訳'!$M$7:$M$56)</f>
        <v>210312</v>
      </c>
      <c r="F8" s="273"/>
      <c r="G8" s="270"/>
      <c r="H8" s="285"/>
      <c r="I8" s="66" t="s">
        <v>251</v>
      </c>
      <c r="J8" s="67">
        <f>SUMIF('ごみ処理量内訳'!$A$7:$C$56,'ごみ集計結果'!$A$1,'ごみ処理量内訳'!$Z$7:$Z$56)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252</v>
      </c>
      <c r="D9" s="52">
        <f>SUMIF('ごみ搬入量内訳'!$A$7:$C$56,'ごみ集計結果'!$A$1,'ごみ搬入量内訳'!$Q$7:$Q$56)</f>
        <v>12671</v>
      </c>
      <c r="F9" s="273"/>
      <c r="G9" s="270"/>
      <c r="H9" s="286"/>
      <c r="I9" s="71" t="s">
        <v>253</v>
      </c>
      <c r="J9" s="72">
        <f>SUMIF('ごみ処理量内訳'!$A$7:$C$56,'ごみ集計結果'!$A$1,'ごみ処理量内訳'!$AA$7:$AA$56)</f>
        <v>0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254</v>
      </c>
      <c r="D10" s="52">
        <f>SUMIF('ごみ搬入量内訳'!$A$7:$C$56,'ごみ集計結果'!$A$1,'ごみ搬入量内訳'!$U$7:$U$56)</f>
        <v>24181</v>
      </c>
      <c r="F10" s="273"/>
      <c r="G10" s="271"/>
      <c r="H10" s="74" t="s">
        <v>255</v>
      </c>
      <c r="I10" s="75"/>
      <c r="J10" s="166">
        <f>SUM(J4:J9)</f>
        <v>240570</v>
      </c>
      <c r="K10" s="76" t="s">
        <v>107</v>
      </c>
      <c r="L10" s="167">
        <f>SUMIF('ごみ処理量内訳'!$A$7:$C$56,'ごみ集計結果'!$A$1,'ごみ処理量内訳'!$AD$7:$AD$56)</f>
        <v>23272</v>
      </c>
      <c r="M10" s="168">
        <f>SUMIF('資源化量内訳'!$A$7:$C$56,'ごみ集計結果'!$A$1,'資源化量内訳'!$AB$7:$AB$56)</f>
        <v>1096</v>
      </c>
    </row>
    <row r="11" spans="1:13" s="50" customFormat="1" ht="15" customHeight="1">
      <c r="A11" s="257"/>
      <c r="B11" s="267"/>
      <c r="C11" s="70" t="s">
        <v>256</v>
      </c>
      <c r="D11" s="52">
        <f>SUMIF('ごみ搬入量内訳'!$A$7:$C$56,'ごみ集計結果'!$A$1,'ごみ搬入量内訳'!$Y$7:$Y$56)</f>
        <v>93</v>
      </c>
      <c r="F11" s="273"/>
      <c r="G11" s="287" t="s">
        <v>257</v>
      </c>
      <c r="H11" s="154" t="s">
        <v>245</v>
      </c>
      <c r="I11" s="151"/>
      <c r="J11" s="77">
        <f>SUMIF('ごみ処理量内訳'!$A$7:$C$56,'ごみ集計結果'!$A$1,'ごみ処理量内訳'!$G$7:$G$56)</f>
        <v>12209</v>
      </c>
      <c r="K11" s="61">
        <f>SUMIF('ごみ処理量内訳'!$A$7:$C$56,'ごみ集計結果'!$A$1,'ごみ処理量内訳'!$W$7:$W$56)</f>
        <v>6533</v>
      </c>
      <c r="L11" s="78">
        <f>SUMIF('ごみ処理量内訳'!$A$7:$C$56,'ごみ集計結果'!$A$1,'ごみ処理量内訳'!$AF$7:$AF$56)</f>
        <v>3705</v>
      </c>
      <c r="M11" s="79">
        <f>SUMIF('資源化量内訳'!$A$7:$C$56,'ごみ集計結果'!$A$1,'資源化量内訳'!$AJ$7:$AJ$56)</f>
        <v>1960</v>
      </c>
    </row>
    <row r="12" spans="1:13" s="50" customFormat="1" ht="15" customHeight="1">
      <c r="A12" s="257"/>
      <c r="B12" s="267"/>
      <c r="C12" s="70" t="s">
        <v>258</v>
      </c>
      <c r="D12" s="52">
        <f>SUMIF('ごみ搬入量内訳'!$A$7:$C$56,'ごみ集計結果'!$A$1,'ごみ搬入量内訳'!$AC$7:$AC$56)</f>
        <v>4882</v>
      </c>
      <c r="F12" s="273"/>
      <c r="G12" s="288"/>
      <c r="H12" s="152" t="s">
        <v>246</v>
      </c>
      <c r="I12" s="152"/>
      <c r="J12" s="67">
        <f>SUMIF('ごみ処理量内訳'!$A$7:$C$56,'ごみ集計結果'!$A$1,'ごみ処理量内訳'!$H$7:$H$56)</f>
        <v>20295</v>
      </c>
      <c r="K12" s="67">
        <f>SUMIF('ごみ処理量内訳'!$A$7:$C$56,'ごみ集計結果'!$A$1,'ごみ処理量内訳'!$X$7:$X$56)</f>
        <v>1946</v>
      </c>
      <c r="L12" s="52">
        <f>SUMIF('ごみ処理量内訳'!$A$7:$C$56,'ごみ集計結果'!$A$1,'ごみ処理量内訳'!$AG$7:$AG$56)</f>
        <v>1650</v>
      </c>
      <c r="M12" s="80">
        <f>SUMIF('資源化量内訳'!$A$7:$C$56,'ごみ集計結果'!$A$1,'資源化量内訳'!$AR$7:$AR$56)</f>
        <v>16507</v>
      </c>
    </row>
    <row r="13" spans="1:13" s="50" customFormat="1" ht="15" customHeight="1">
      <c r="A13" s="257"/>
      <c r="B13" s="268"/>
      <c r="C13" s="81" t="s">
        <v>255</v>
      </c>
      <c r="D13" s="52">
        <f>SUM(D7:D12)</f>
        <v>252139</v>
      </c>
      <c r="F13" s="273"/>
      <c r="G13" s="288"/>
      <c r="H13" s="152" t="s">
        <v>249</v>
      </c>
      <c r="I13" s="152"/>
      <c r="J13" s="67">
        <f>SUMIF('ごみ処理量内訳'!$A$7:$C$56,'ごみ集計結果'!$A$1,'ごみ処理量内訳'!$I$7:$I$56)</f>
        <v>0</v>
      </c>
      <c r="K13" s="67">
        <f>SUMIF('ごみ処理量内訳'!$A$7:$C$56,'ごみ集計結果'!$A$1,'ごみ処理量内訳'!$Y$7:$Y$56)</f>
        <v>0</v>
      </c>
      <c r="L13" s="52">
        <f>SUMIF('ごみ処理量内訳'!$A$7:$C$56,'ごみ集計結果'!$A$1,'ごみ処理量内訳'!$AH$7:$AH$56)</f>
        <v>0</v>
      </c>
      <c r="M13" s="80">
        <f>SUMIF('資源化量内訳'!$A$7:$C$56,'ごみ集計結果'!$A$1,'資源化量内訳'!$AZ$7:$AZ$56)</f>
        <v>0</v>
      </c>
    </row>
    <row r="14" spans="1:13" s="50" customFormat="1" ht="15" customHeight="1">
      <c r="A14" s="257"/>
      <c r="B14" s="260" t="s">
        <v>259</v>
      </c>
      <c r="C14" s="260"/>
      <c r="D14" s="52">
        <f>SUMIF('ごみ搬入量内訳'!$A$7:$C$56,'ごみ集計結果'!$A$1,'ごみ搬入量内訳'!$AG$7:$AG$56)</f>
        <v>29650</v>
      </c>
      <c r="F14" s="273"/>
      <c r="G14" s="288"/>
      <c r="H14" s="152" t="s">
        <v>251</v>
      </c>
      <c r="I14" s="152"/>
      <c r="J14" s="67">
        <f>SUMIF('ごみ処理量内訳'!$A$7:$C$56,'ごみ集計結果'!$A$1,'ごみ処理量内訳'!$J$7:$J$56)</f>
        <v>0</v>
      </c>
      <c r="K14" s="67">
        <f>SUMIF('ごみ処理量内訳'!$A$7:$C$56,'ごみ集計結果'!$A$1,'ごみ処理量内訳'!$Z$7:$Z$56)</f>
        <v>0</v>
      </c>
      <c r="L14" s="52">
        <f>SUMIF('ごみ処理量内訳'!$A$7:$C$56,'ごみ集計結果'!$A$1,'ごみ処理量内訳'!$AI$7:$AI$56)</f>
        <v>0</v>
      </c>
      <c r="M14" s="80">
        <f>SUMIF('資源化量内訳'!$A$7:$C$56,'ごみ集計結果'!$A$1,'資源化量内訳'!$BH$7:$BH$56)</f>
        <v>0</v>
      </c>
    </row>
    <row r="15" spans="1:13" s="50" customFormat="1" ht="15" customHeight="1" thickBot="1">
      <c r="A15" s="257"/>
      <c r="B15" s="260" t="s">
        <v>260</v>
      </c>
      <c r="C15" s="260"/>
      <c r="D15" s="52">
        <f>SUMIF('ごみ搬入量内訳'!$A$7:$C$56,'ごみ集計結果'!$A$1,'ごみ搬入量内訳'!$AH$7:$AH$56)</f>
        <v>833</v>
      </c>
      <c r="F15" s="273"/>
      <c r="G15" s="288"/>
      <c r="H15" s="153" t="s">
        <v>253</v>
      </c>
      <c r="I15" s="153"/>
      <c r="J15" s="72">
        <f>SUMIF('ごみ処理量内訳'!$A$7:$C$56,'ごみ集計結果'!$A$1,'ごみ処理量内訳'!$K$7:$K$56)</f>
        <v>303</v>
      </c>
      <c r="K15" s="72">
        <f>SUMIF('ごみ処理量内訳'!$A$7:$C$56,'ごみ集計結果'!$A$1,'ごみ処理量内訳'!$AA$7:$AA$56)</f>
        <v>0</v>
      </c>
      <c r="L15" s="82">
        <f>SUMIF('ごみ処理量内訳'!$A$7:$C$56,'ごみ集計結果'!$A$1,'ごみ処理量内訳'!$AJ$7:$AJ$56)</f>
        <v>303</v>
      </c>
      <c r="M15" s="55" t="s">
        <v>21</v>
      </c>
    </row>
    <row r="16" spans="1:13" s="50" customFormat="1" ht="15" customHeight="1" thickBot="1">
      <c r="A16" s="258"/>
      <c r="B16" s="259" t="s">
        <v>286</v>
      </c>
      <c r="C16" s="260"/>
      <c r="D16" s="52">
        <f>SUM(D13:D15)</f>
        <v>282622</v>
      </c>
      <c r="F16" s="273"/>
      <c r="G16" s="271"/>
      <c r="H16" s="84" t="s">
        <v>255</v>
      </c>
      <c r="I16" s="83"/>
      <c r="J16" s="169">
        <f>SUM(J11:J15)</f>
        <v>32807</v>
      </c>
      <c r="K16" s="170">
        <f>SUM(K11:K15)</f>
        <v>8479</v>
      </c>
      <c r="L16" s="171">
        <f>SUM(L11:L15)</f>
        <v>5658</v>
      </c>
      <c r="M16" s="172">
        <f>SUM(M11:M15)</f>
        <v>18467</v>
      </c>
    </row>
    <row r="17" spans="4:13" s="50" customFormat="1" ht="15" customHeight="1" thickBot="1">
      <c r="D17" s="65"/>
      <c r="F17" s="274"/>
      <c r="G17" s="289" t="s">
        <v>144</v>
      </c>
      <c r="H17" s="290"/>
      <c r="I17" s="290"/>
      <c r="J17" s="165">
        <f>J4+J16</f>
        <v>264898</v>
      </c>
      <c r="K17" s="173">
        <f>K16</f>
        <v>8479</v>
      </c>
      <c r="L17" s="174">
        <f>L10+L16</f>
        <v>28930</v>
      </c>
      <c r="M17" s="175">
        <f>M10+M16</f>
        <v>19563</v>
      </c>
    </row>
    <row r="18" spans="1:13" s="50" customFormat="1" ht="15" customHeight="1">
      <c r="A18" s="260" t="s">
        <v>261</v>
      </c>
      <c r="B18" s="260"/>
      <c r="C18" s="260"/>
      <c r="D18" s="52">
        <f>SUMIF('ごみ搬入量内訳'!$A$7:$C$56,'ごみ集計結果'!$A$1,'ごみ搬入量内訳'!$E$7:$E$56)</f>
        <v>202143</v>
      </c>
      <c r="F18" s="252" t="s">
        <v>262</v>
      </c>
      <c r="G18" s="253"/>
      <c r="H18" s="253"/>
      <c r="I18" s="254"/>
      <c r="J18" s="77">
        <f>SUMIF('資源化量内訳'!$A$7:$C$56,'ごみ集計結果'!$A$1,'資源化量内訳'!$L$7:$L$56)</f>
        <v>15216</v>
      </c>
      <c r="K18" s="85" t="s">
        <v>17</v>
      </c>
      <c r="L18" s="86" t="s">
        <v>17</v>
      </c>
      <c r="M18" s="79">
        <f>J18</f>
        <v>15216</v>
      </c>
    </row>
    <row r="19" spans="1:13" s="50" customFormat="1" ht="15" customHeight="1" thickBot="1">
      <c r="A19" s="291" t="s">
        <v>263</v>
      </c>
      <c r="B19" s="260"/>
      <c r="C19" s="260"/>
      <c r="D19" s="52">
        <f>SUMIF('ごみ搬入量内訳'!$A$7:$C$56,'ごみ集計結果'!$A$1,'ごみ搬入量内訳'!$F$7:$F$56)</f>
        <v>79646</v>
      </c>
      <c r="F19" s="249" t="s">
        <v>264</v>
      </c>
      <c r="G19" s="250"/>
      <c r="H19" s="250"/>
      <c r="I19" s="251"/>
      <c r="J19" s="176">
        <f>SUMIF('ごみ処理量内訳'!$A$7:$C$56,'ごみ集計結果'!$A$1,'ごみ処理量内訳'!$AC$7:$AC$56)</f>
        <v>1675</v>
      </c>
      <c r="K19" s="87" t="s">
        <v>17</v>
      </c>
      <c r="L19" s="88">
        <f>J19</f>
        <v>1675</v>
      </c>
      <c r="M19" s="89" t="s">
        <v>17</v>
      </c>
    </row>
    <row r="20" spans="1:13" s="50" customFormat="1" ht="15" customHeight="1" thickBot="1">
      <c r="A20" s="291" t="s">
        <v>265</v>
      </c>
      <c r="B20" s="260"/>
      <c r="C20" s="260"/>
      <c r="D20" s="52">
        <f>D15</f>
        <v>833</v>
      </c>
      <c r="F20" s="246" t="s">
        <v>286</v>
      </c>
      <c r="G20" s="247"/>
      <c r="H20" s="247"/>
      <c r="I20" s="248"/>
      <c r="J20" s="177">
        <f>J4+J11+J12+J13+J14+J15+J18+J19</f>
        <v>281789</v>
      </c>
      <c r="K20" s="178">
        <f>SUM(K17:K19)</f>
        <v>8479</v>
      </c>
      <c r="L20" s="179">
        <f>SUM(L17:L19)</f>
        <v>30605</v>
      </c>
      <c r="M20" s="180">
        <f>SUM(M17:M19)</f>
        <v>34779</v>
      </c>
    </row>
    <row r="21" spans="1:9" s="50" customFormat="1" ht="15" customHeight="1">
      <c r="A21" s="291" t="s">
        <v>270</v>
      </c>
      <c r="B21" s="260"/>
      <c r="C21" s="260"/>
      <c r="D21" s="52">
        <f>SUM(D18:D20)</f>
        <v>282622</v>
      </c>
      <c r="F21" s="184" t="s">
        <v>145</v>
      </c>
      <c r="G21" s="183"/>
      <c r="H21" s="183"/>
      <c r="I21" s="183"/>
    </row>
    <row r="22" spans="11:13" s="50" customFormat="1" ht="15" customHeight="1">
      <c r="K22" s="90"/>
      <c r="L22" s="91" t="s">
        <v>266</v>
      </c>
      <c r="M22" s="92" t="s">
        <v>267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収集ごみ（混合ごみ＋可燃ごみ＋不燃ごみ＋資源ごみ＋その他＋その他）＝252,139t/年</v>
      </c>
      <c r="K23" s="92" t="s">
        <v>268</v>
      </c>
      <c r="L23" s="95">
        <f>SUMIF('資源化量内訳'!$A$7:$C$56,'ごみ集計結果'!$A$1,'資源化量内訳'!$M$7:M$56)+SUMIF('資源化量内訳'!$A$7:$C$56,'ごみ集計結果'!$A$1,'資源化量内訳'!$U$7:U$56)</f>
        <v>14135</v>
      </c>
      <c r="M23" s="52">
        <f>SUMIF('資源化量内訳'!$A$7:$C$56,'ごみ集計結果'!$A$1,'資源化量内訳'!BQ$7:BQ$56)</f>
        <v>9181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計画収集量（収集ごみ＋直接搬入ごみ）＝281,789t/年</v>
      </c>
      <c r="K24" s="92" t="s">
        <v>269</v>
      </c>
      <c r="L24" s="95">
        <f>SUMIF('資源化量内訳'!$A$7:$C$56,'ごみ集計結果'!$A$1,'資源化量内訳'!$N$7:N$56)+SUMIF('資源化量内訳'!$A$7:$C$56,'ごみ集計結果'!$A$1,'資源化量内訳'!V$7:V$56)</f>
        <v>10666</v>
      </c>
      <c r="M24" s="52">
        <f>SUMIF('資源化量内訳'!$A$7:$C$56,'ごみ集計結果'!$A$1,'資源化量内訳'!BR$7:BR$56)</f>
        <v>353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ごみ総排出量（計画収集量＋自家処理量）＝282,622t/年</v>
      </c>
      <c r="K25" s="92" t="s">
        <v>22</v>
      </c>
      <c r="L25" s="95">
        <f>SUMIF('資源化量内訳'!$A$7:$C$56,'ごみ集計結果'!$A$1,'資源化量内訳'!O$7:O$56)+SUMIF('資源化量内訳'!$A$7:$C$56,'ごみ集計結果'!$A$1,'資源化量内訳'!W$7:W$56)</f>
        <v>5861</v>
      </c>
      <c r="M25" s="52">
        <f>SUMIF('資源化量内訳'!$A$7:$C$56,'ごみ集計結果'!$A$1,'資源化量内訳'!BS$7:BS$56)</f>
        <v>422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ごみ処理量（直接最終処分量＋直接焼却量＋焼却以外の中間処理量＋直接資源化量）＝281,789t/年</v>
      </c>
      <c r="K26" s="92" t="s">
        <v>23</v>
      </c>
      <c r="L26" s="95">
        <f>SUMIF('資源化量内訳'!$A$7:$C$56,'ごみ集計結果'!$A$1,'資源化量内訳'!P$7:P$56)+SUMIF('資源化量内訳'!$A$7:$C$56,'ごみ集計結果'!$A$1,'資源化量内訳'!X$7:X$56)</f>
        <v>1140</v>
      </c>
      <c r="M26" s="52">
        <f>SUMIF('資源化量内訳'!$A$7:$C$56,'ごみ集計結果'!$A$1,'資源化量内訳'!BT$7:BT$56)</f>
        <v>0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１人１日あたりごみ排出量（ごみ総排出量/総人口）＝877g/人日</v>
      </c>
      <c r="K27" s="92" t="s">
        <v>24</v>
      </c>
      <c r="L27" s="95">
        <f>SUMIF('資源化量内訳'!$A$7:$C$56,'ごみ集計結果'!$A$1,'資源化量内訳'!Q$7:Q$56)+SUMIF('資源化量内訳'!$A$7:$C$56,'ごみ集計結果'!$A$1,'資源化量内訳'!Y$7:Y$56)</f>
        <v>214</v>
      </c>
      <c r="M27" s="52">
        <f>SUMIF('資源化量内訳'!$A$7:$C$56,'ごみ集計結果'!$A$1,'資源化量内訳'!BU$7:BU$56)</f>
        <v>1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リサイクル率（[資源化量合計＋集団回収量]/[ごみ処理量＋集団回収量]）＝15.44％</v>
      </c>
      <c r="K28" s="92" t="s">
        <v>196</v>
      </c>
      <c r="L28" s="95">
        <f>SUMIF('資源化量内訳'!$A$7:$C$56,'ごみ集計結果'!$A$1,'資源化量内訳'!R$7:R$56)+SUMIF('資源化量内訳'!$A$7:$C$56,'ごみ集計結果'!$A$1,'資源化量内訳'!Z$7:Z$56)</f>
        <v>709</v>
      </c>
      <c r="M28" s="52">
        <f>SUMIF('資源化量内訳'!$A$7:$C$56,'ごみ集計結果'!$A$1,'資源化量内訳'!BV$7:BV$56)</f>
        <v>331</v>
      </c>
    </row>
    <row r="29" spans="1:13" s="94" customFormat="1" ht="15" customHeight="1">
      <c r="A29" s="96"/>
      <c r="K29" s="92" t="s">
        <v>256</v>
      </c>
      <c r="L29" s="95">
        <f>SUMIF('資源化量内訳'!$A$7:$C$56,'ごみ集計結果'!$A$1,'資源化量内訳'!S$7:S$56)+SUMIF('資源化量内訳'!$A$7:$C$56,'ごみ集計結果'!$A$1,'資源化量内訳'!AA$7:AA$56)</f>
        <v>2054</v>
      </c>
      <c r="M29" s="52">
        <f>SUMIF('資源化量内訳'!$A$7:$C$56,'ごみ集計結果'!$A$1,'資源化量内訳'!BW$7:BW$56)</f>
        <v>39</v>
      </c>
    </row>
    <row r="30" spans="11:13" ht="15" customHeight="1">
      <c r="K30" s="92" t="s">
        <v>286</v>
      </c>
      <c r="L30" s="181">
        <f>SUM(L23:L29)</f>
        <v>34779</v>
      </c>
      <c r="M30" s="182">
        <f>SUM(M23:M29)</f>
        <v>10327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佐賀県のごみ処理フローシート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165</v>
      </c>
      <c r="B2" s="296"/>
      <c r="C2" s="296"/>
      <c r="D2" s="296"/>
      <c r="E2" s="104"/>
      <c r="F2" s="105" t="s">
        <v>108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109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206</v>
      </c>
      <c r="G3" s="115">
        <f>'ごみ集計結果'!J19</f>
        <v>1675</v>
      </c>
      <c r="H3" s="104"/>
      <c r="I3" s="107"/>
      <c r="J3" s="108"/>
      <c r="K3" s="104"/>
      <c r="L3" s="104"/>
      <c r="M3" s="108"/>
      <c r="N3" s="108"/>
      <c r="O3" s="104"/>
      <c r="P3" s="114" t="s">
        <v>216</v>
      </c>
      <c r="Q3" s="115">
        <f>G3+N5+Q9</f>
        <v>30605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110</v>
      </c>
      <c r="G5" s="110"/>
      <c r="H5" s="104"/>
      <c r="I5" s="118" t="s">
        <v>111</v>
      </c>
      <c r="J5" s="110"/>
      <c r="K5" s="104"/>
      <c r="L5" s="119" t="s">
        <v>112</v>
      </c>
      <c r="M5" s="156" t="s">
        <v>218</v>
      </c>
      <c r="N5" s="120">
        <f>'ごみ集計結果'!L10</f>
        <v>23272</v>
      </c>
      <c r="O5" s="104"/>
      <c r="P5" s="104"/>
      <c r="Q5" s="104"/>
    </row>
    <row r="6" spans="1:17" s="111" customFormat="1" ht="21.75" customHeight="1" thickBot="1">
      <c r="A6" s="117"/>
      <c r="B6" s="293" t="s">
        <v>113</v>
      </c>
      <c r="C6" s="293"/>
      <c r="D6" s="293"/>
      <c r="E6" s="104"/>
      <c r="F6" s="114" t="s">
        <v>207</v>
      </c>
      <c r="G6" s="115">
        <f>'ごみ集計結果'!J4</f>
        <v>232091</v>
      </c>
      <c r="H6" s="104"/>
      <c r="I6" s="114" t="s">
        <v>210</v>
      </c>
      <c r="J6" s="115">
        <f>G6+N8</f>
        <v>240570</v>
      </c>
      <c r="K6" s="104"/>
      <c r="L6" s="121" t="s">
        <v>114</v>
      </c>
      <c r="M6" s="158" t="s">
        <v>219</v>
      </c>
      <c r="N6" s="122">
        <f>'ごみ集計結果'!M10</f>
        <v>1096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115</v>
      </c>
      <c r="C8" s="124" t="s">
        <v>202</v>
      </c>
      <c r="D8" s="125">
        <f>'ごみ集計結果'!D7</f>
        <v>0</v>
      </c>
      <c r="E8" s="104"/>
      <c r="F8" s="104"/>
      <c r="G8" s="117"/>
      <c r="H8" s="104"/>
      <c r="I8" s="126"/>
      <c r="L8" s="127" t="s">
        <v>116</v>
      </c>
      <c r="M8" s="130" t="s">
        <v>209</v>
      </c>
      <c r="N8" s="125">
        <f>N10+N14+N18+N22+N26</f>
        <v>8479</v>
      </c>
      <c r="O8" s="104"/>
      <c r="P8" s="109" t="s">
        <v>117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217</v>
      </c>
      <c r="Q9" s="115">
        <f>N11+N15+N19+N23+N27</f>
        <v>5658</v>
      </c>
    </row>
    <row r="10" spans="1:17" s="111" customFormat="1" ht="21.75" customHeight="1" thickBot="1">
      <c r="A10" s="117"/>
      <c r="B10" s="123" t="s">
        <v>118</v>
      </c>
      <c r="C10" s="155" t="s">
        <v>197</v>
      </c>
      <c r="D10" s="125">
        <f>'ごみ集計結果'!D8</f>
        <v>210312</v>
      </c>
      <c r="E10" s="104"/>
      <c r="F10" s="104"/>
      <c r="G10" s="117"/>
      <c r="H10" s="104"/>
      <c r="I10" s="118" t="s">
        <v>119</v>
      </c>
      <c r="J10" s="110"/>
      <c r="K10" s="104"/>
      <c r="L10" s="119" t="s">
        <v>116</v>
      </c>
      <c r="M10" s="156" t="s">
        <v>220</v>
      </c>
      <c r="N10" s="120">
        <f>'ごみ集計結果'!K11</f>
        <v>6533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211</v>
      </c>
      <c r="J11" s="115">
        <f>'ごみ集計結果'!J11</f>
        <v>12209</v>
      </c>
      <c r="K11" s="104"/>
      <c r="L11" s="131" t="s">
        <v>117</v>
      </c>
      <c r="M11" s="160" t="s">
        <v>221</v>
      </c>
      <c r="N11" s="132">
        <f>'ごみ集計結果'!L11</f>
        <v>3705</v>
      </c>
      <c r="O11" s="104"/>
      <c r="P11" s="104"/>
      <c r="Q11" s="104"/>
    </row>
    <row r="12" spans="1:17" s="111" customFormat="1" ht="21.75" customHeight="1" thickBot="1">
      <c r="A12" s="117"/>
      <c r="B12" s="123" t="s">
        <v>120</v>
      </c>
      <c r="C12" s="155" t="s">
        <v>198</v>
      </c>
      <c r="D12" s="125">
        <f>'ごみ集計結果'!D9</f>
        <v>12671</v>
      </c>
      <c r="E12" s="104"/>
      <c r="F12" s="104"/>
      <c r="G12" s="117"/>
      <c r="H12" s="104"/>
      <c r="I12" s="107"/>
      <c r="J12" s="117"/>
      <c r="K12" s="104"/>
      <c r="L12" s="133" t="s">
        <v>114</v>
      </c>
      <c r="M12" s="159" t="s">
        <v>222</v>
      </c>
      <c r="N12" s="115">
        <f>'ごみ集計結果'!M11</f>
        <v>1960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121</v>
      </c>
      <c r="C14" s="155" t="s">
        <v>199</v>
      </c>
      <c r="D14" s="125">
        <f>'ごみ集計結果'!D10</f>
        <v>24181</v>
      </c>
      <c r="E14" s="104"/>
      <c r="F14" s="104"/>
      <c r="G14" s="117"/>
      <c r="H14" s="104"/>
      <c r="I14" s="105" t="s">
        <v>122</v>
      </c>
      <c r="J14" s="110"/>
      <c r="K14" s="104"/>
      <c r="L14" s="119" t="s">
        <v>116</v>
      </c>
      <c r="M14" s="156" t="s">
        <v>223</v>
      </c>
      <c r="N14" s="120">
        <f>'ごみ集計結果'!K12</f>
        <v>1946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212</v>
      </c>
      <c r="J15" s="115">
        <f>'ごみ集計結果'!J12</f>
        <v>20295</v>
      </c>
      <c r="K15" s="104"/>
      <c r="L15" s="131" t="s">
        <v>117</v>
      </c>
      <c r="M15" s="160" t="s">
        <v>224</v>
      </c>
      <c r="N15" s="132">
        <f>'ごみ集計結果'!L12</f>
        <v>1650</v>
      </c>
      <c r="O15" s="104"/>
    </row>
    <row r="16" spans="1:15" s="111" customFormat="1" ht="21.75" customHeight="1" thickBot="1">
      <c r="A16" s="117"/>
      <c r="B16" s="139" t="s">
        <v>123</v>
      </c>
      <c r="C16" s="155" t="s">
        <v>200</v>
      </c>
      <c r="D16" s="125">
        <f>'ごみ集計結果'!D11</f>
        <v>93</v>
      </c>
      <c r="E16" s="104"/>
      <c r="H16" s="104"/>
      <c r="I16" s="107"/>
      <c r="J16" s="117"/>
      <c r="K16" s="104"/>
      <c r="L16" s="133" t="s">
        <v>114</v>
      </c>
      <c r="M16" s="159" t="s">
        <v>225</v>
      </c>
      <c r="N16" s="115">
        <f>'ごみ集計結果'!M12</f>
        <v>16507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124</v>
      </c>
      <c r="C18" s="155" t="s">
        <v>201</v>
      </c>
      <c r="D18" s="125">
        <f>'ごみ集計結果'!D12</f>
        <v>4882</v>
      </c>
      <c r="E18" s="104"/>
      <c r="F18" s="118" t="s">
        <v>125</v>
      </c>
      <c r="G18" s="106"/>
      <c r="H18" s="104"/>
      <c r="I18" s="118" t="s">
        <v>126</v>
      </c>
      <c r="J18" s="110"/>
      <c r="K18" s="104"/>
      <c r="L18" s="119" t="s">
        <v>116</v>
      </c>
      <c r="M18" s="156" t="s">
        <v>226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32807</v>
      </c>
      <c r="H19" s="104"/>
      <c r="I19" s="114" t="s">
        <v>213</v>
      </c>
      <c r="J19" s="115">
        <f>'ごみ集計結果'!J13</f>
        <v>0</v>
      </c>
      <c r="K19" s="104"/>
      <c r="L19" s="131" t="s">
        <v>117</v>
      </c>
      <c r="M19" s="160" t="s">
        <v>227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127</v>
      </c>
      <c r="C20" s="155" t="s">
        <v>203</v>
      </c>
      <c r="D20" s="125">
        <f>'ごみ集計結果'!D14</f>
        <v>29650</v>
      </c>
      <c r="E20" s="104"/>
      <c r="F20" s="104"/>
      <c r="G20" s="117"/>
      <c r="H20" s="104"/>
      <c r="I20" s="107"/>
      <c r="J20" s="117"/>
      <c r="K20" s="104"/>
      <c r="L20" s="133" t="s">
        <v>114</v>
      </c>
      <c r="M20" s="159" t="s">
        <v>228</v>
      </c>
      <c r="N20" s="115">
        <f>'ごみ集計結果'!M13</f>
        <v>0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128</v>
      </c>
      <c r="C22" s="130" t="s">
        <v>204</v>
      </c>
      <c r="D22" s="125">
        <f>'ごみ集計結果'!D15</f>
        <v>833</v>
      </c>
      <c r="E22" s="104"/>
      <c r="F22" s="104"/>
      <c r="G22" s="117"/>
      <c r="H22" s="104"/>
      <c r="I22" s="118" t="s">
        <v>129</v>
      </c>
      <c r="J22" s="110"/>
      <c r="K22" s="104"/>
      <c r="L22" s="119" t="s">
        <v>116</v>
      </c>
      <c r="M22" s="156" t="s">
        <v>229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214</v>
      </c>
      <c r="J23" s="115">
        <f>'ごみ集計結果'!J14</f>
        <v>0</v>
      </c>
      <c r="K23" s="104"/>
      <c r="L23" s="131" t="s">
        <v>117</v>
      </c>
      <c r="M23" s="160" t="s">
        <v>230</v>
      </c>
      <c r="N23" s="132">
        <f>'ごみ集計結果'!L14</f>
        <v>0</v>
      </c>
      <c r="O23" s="104"/>
      <c r="Q23" s="104"/>
    </row>
    <row r="24" spans="1:16" s="111" customFormat="1" ht="21.75" customHeight="1" thickBot="1">
      <c r="A24" s="117"/>
      <c r="B24" s="143" t="s">
        <v>130</v>
      </c>
      <c r="C24" s="130" t="s">
        <v>205</v>
      </c>
      <c r="D24" s="125">
        <f>'ごみ集計結果'!M30</f>
        <v>10327</v>
      </c>
      <c r="E24" s="104"/>
      <c r="F24" s="104"/>
      <c r="G24" s="117"/>
      <c r="H24" s="104"/>
      <c r="I24" s="107"/>
      <c r="J24" s="108"/>
      <c r="K24" s="104"/>
      <c r="L24" s="133" t="s">
        <v>114</v>
      </c>
      <c r="M24" s="159" t="s">
        <v>132</v>
      </c>
      <c r="N24" s="115">
        <f>'ごみ集計結果'!M14</f>
        <v>0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131</v>
      </c>
      <c r="J26" s="110"/>
      <c r="K26" s="104"/>
      <c r="L26" s="145" t="s">
        <v>116</v>
      </c>
      <c r="M26" s="157" t="s">
        <v>133</v>
      </c>
      <c r="N26" s="120">
        <f>'ごみ集計結果'!K15</f>
        <v>0</v>
      </c>
      <c r="O26" s="144"/>
      <c r="P26" s="104" t="s">
        <v>190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215</v>
      </c>
      <c r="J27" s="115">
        <f>'ごみ集計結果'!J15</f>
        <v>303</v>
      </c>
      <c r="K27" s="104"/>
      <c r="L27" s="133" t="s">
        <v>117</v>
      </c>
      <c r="M27" s="159" t="s">
        <v>134</v>
      </c>
      <c r="N27" s="122">
        <f>'ごみ集計結果'!L15</f>
        <v>303</v>
      </c>
      <c r="O27" s="104"/>
      <c r="P27" s="294">
        <f>N12+N16+N20+N24+N6</f>
        <v>19563</v>
      </c>
      <c r="Q27" s="294"/>
    </row>
    <row r="28" spans="1:17" s="111" customFormat="1" ht="21.75" customHeight="1" thickBot="1">
      <c r="A28" s="104"/>
      <c r="B28" s="161" t="s">
        <v>192</v>
      </c>
      <c r="C28" s="146" t="s">
        <v>135</v>
      </c>
      <c r="D28" s="147">
        <f>'ごみ集計結果'!D3</f>
        <v>880581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193</v>
      </c>
      <c r="C29" s="163" t="s">
        <v>136</v>
      </c>
      <c r="D29" s="149">
        <f>'ごみ集計結果'!D4</f>
        <v>0</v>
      </c>
      <c r="E29" s="104"/>
      <c r="F29" s="118" t="s">
        <v>194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195</v>
      </c>
      <c r="Q29" s="128"/>
    </row>
    <row r="30" spans="1:17" s="111" customFormat="1" ht="21.75" customHeight="1" thickBot="1">
      <c r="A30" s="104"/>
      <c r="B30" s="162" t="s">
        <v>191</v>
      </c>
      <c r="C30" s="164" t="s">
        <v>137</v>
      </c>
      <c r="D30" s="150">
        <f>'ごみ集計結果'!D5</f>
        <v>880581</v>
      </c>
      <c r="E30" s="104"/>
      <c r="F30" s="114" t="s">
        <v>208</v>
      </c>
      <c r="G30" s="115">
        <f>'ごみ集計結果'!J18</f>
        <v>15216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34779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2005-09-29T03:25:36Z</dcterms:modified>
  <cp:category/>
  <cp:version/>
  <cp:contentType/>
  <cp:contentStatus/>
</cp:coreProperties>
</file>