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</externalReferences>
  <definedNames>
    <definedName name="DH_し尿3">#REF!</definedName>
    <definedName name="DH_し尿31">#REF!</definedName>
    <definedName name="DH_し尿33">#REF!</definedName>
    <definedName name="M_ごみ処理" localSheetId="5">#REF!</definedName>
    <definedName name="M_ごみ処理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'ごみ処理概要'!$A$2:$AQ$60</definedName>
    <definedName name="_xlnm.Print_Area" localSheetId="2">'ごみ処理量内訳'!$A$2:$AJ$60</definedName>
    <definedName name="_xlnm.Print_Area" localSheetId="1">'ごみ搬入量内訳'!$A$2:$AH$60</definedName>
    <definedName name="_xlnm.Print_Area" localSheetId="3">'資源化量内訳'!$A$2:$BW$60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<sst xmlns="http://schemas.openxmlformats.org/spreadsheetml/2006/main" count="1263" uniqueCount="336">
  <si>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</si>
  <si>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</si>
  <si>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</si>
  <si>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</si>
  <si>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</si>
  <si>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</si>
  <si>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</si>
  <si>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</si>
  <si>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</si>
  <si>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</si>
  <si>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</si>
  <si>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</si>
  <si>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</si>
  <si>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</si>
  <si>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</si>
  <si>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</si>
  <si>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</si>
  <si>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</si>
  <si>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</si>
  <si>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</si>
  <si>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</si>
  <si>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</si>
  <si>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</si>
  <si>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</si>
  <si>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</si>
  <si>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35322</t>
  </si>
  <si>
    <t>由宇町</t>
  </si>
  <si>
    <t>35323</t>
  </si>
  <si>
    <t>玖珂町</t>
  </si>
  <si>
    <t>35324</t>
  </si>
  <si>
    <t>本郷村</t>
  </si>
  <si>
    <t>35325</t>
  </si>
  <si>
    <t>周東町</t>
  </si>
  <si>
    <t>35326</t>
  </si>
  <si>
    <t>錦町</t>
  </si>
  <si>
    <t>35327</t>
  </si>
  <si>
    <t>大畠町</t>
  </si>
  <si>
    <t>35328</t>
  </si>
  <si>
    <t>35329</t>
  </si>
  <si>
    <t>35341</t>
  </si>
  <si>
    <t>上関町</t>
  </si>
  <si>
    <t>35342</t>
  </si>
  <si>
    <t>35343</t>
  </si>
  <si>
    <t>田布施町</t>
  </si>
  <si>
    <t>35344</t>
  </si>
  <si>
    <t>平生町</t>
  </si>
  <si>
    <t>35381</t>
  </si>
  <si>
    <t>徳地町</t>
  </si>
  <si>
    <t>35401</t>
  </si>
  <si>
    <t>秋穂町</t>
  </si>
  <si>
    <t>布類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</si>
  <si>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</si>
  <si>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</si>
  <si>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</si>
  <si>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t>大島町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</si>
  <si>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</si>
  <si>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</si>
  <si>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</si>
  <si>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</si>
  <si>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</si>
  <si>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</si>
  <si>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</si>
  <si>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</si>
  <si>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</si>
  <si>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</si>
  <si>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</si>
  <si>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</si>
  <si>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</si>
  <si>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</si>
  <si>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</si>
  <si>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</si>
  <si>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</si>
  <si>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</si>
  <si>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</si>
  <si>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</si>
  <si>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</si>
  <si>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</si>
  <si>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</si>
  <si>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</si>
  <si>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</si>
  <si>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t>美川町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</si>
  <si>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</si>
  <si>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</si>
  <si>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</si>
  <si>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</si>
  <si>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</si>
  <si>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</si>
  <si>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</si>
  <si>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川上村</t>
  </si>
  <si>
    <t>ﾍﾟｯﾄﾎﾞﾄﾙ</t>
  </si>
  <si>
    <t>ﾌﾟﾗｽﾁｯｸ類</t>
  </si>
  <si>
    <t>菊川町</t>
  </si>
  <si>
    <t>豊田町</t>
  </si>
  <si>
    <t>東和町</t>
  </si>
  <si>
    <t>山陽町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</si>
  <si>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</si>
  <si>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</si>
  <si>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合計：施設処理＋直接資源化＋直接最終処分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</si>
  <si>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</si>
  <si>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</si>
  <si>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</si>
  <si>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</si>
  <si>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</si>
  <si>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</si>
  <si>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</si>
  <si>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</si>
  <si>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</si>
  <si>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</si>
  <si>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</si>
  <si>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</si>
  <si>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</si>
  <si>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</si>
  <si>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</si>
  <si>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山口県</t>
  </si>
  <si>
    <t>35201</t>
  </si>
  <si>
    <t>下関市</t>
  </si>
  <si>
    <t>山口県</t>
  </si>
  <si>
    <t>35215</t>
  </si>
  <si>
    <t>周南市</t>
  </si>
  <si>
    <t>35506</t>
  </si>
  <si>
    <t>須佐町</t>
  </si>
  <si>
    <t>35507</t>
  </si>
  <si>
    <t>35508</t>
  </si>
  <si>
    <t>福栄村</t>
  </si>
  <si>
    <t>山口県合計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</si>
  <si>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</si>
  <si>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</si>
  <si>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</si>
  <si>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</si>
  <si>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</si>
  <si>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</si>
  <si>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</si>
  <si>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</si>
  <si>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</si>
  <si>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</si>
  <si>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</si>
  <si>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</si>
  <si>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35209</t>
  </si>
  <si>
    <t>小野田市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</si>
  <si>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</si>
  <si>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</si>
  <si>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</si>
  <si>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</si>
  <si>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</si>
  <si>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</si>
  <si>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</si>
  <si>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</si>
  <si>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35301</t>
  </si>
  <si>
    <t>久賀町</t>
  </si>
  <si>
    <t>35302</t>
  </si>
  <si>
    <t>35303</t>
  </si>
  <si>
    <t>35304</t>
  </si>
  <si>
    <t>橘町</t>
  </si>
  <si>
    <t>35321</t>
  </si>
  <si>
    <t>和木町</t>
  </si>
  <si>
    <t>35402</t>
  </si>
  <si>
    <t>小郡町</t>
  </si>
  <si>
    <t>35403</t>
  </si>
  <si>
    <t>阿知須町</t>
  </si>
  <si>
    <t>35421</t>
  </si>
  <si>
    <t>35422</t>
  </si>
  <si>
    <t>35441</t>
  </si>
  <si>
    <t>35442</t>
  </si>
  <si>
    <t>35443</t>
  </si>
  <si>
    <t>35444</t>
  </si>
  <si>
    <t>豊北町</t>
  </si>
  <si>
    <t>35461</t>
  </si>
  <si>
    <t>美東町</t>
  </si>
  <si>
    <t>35462</t>
  </si>
  <si>
    <t>秋芳町</t>
  </si>
  <si>
    <t>35481</t>
  </si>
  <si>
    <t>35482</t>
  </si>
  <si>
    <t>日置町</t>
  </si>
  <si>
    <t>35483</t>
  </si>
  <si>
    <t>油谷町</t>
  </si>
  <si>
    <t>35501</t>
  </si>
  <si>
    <t>35502</t>
  </si>
  <si>
    <t>阿武町</t>
  </si>
  <si>
    <t>35503</t>
  </si>
  <si>
    <t>田万川町</t>
  </si>
  <si>
    <t>35504</t>
  </si>
  <si>
    <t>阿東町</t>
  </si>
  <si>
    <t>35505</t>
  </si>
  <si>
    <t>むつみ村</t>
  </si>
  <si>
    <t>（平成15年度実績）</t>
  </si>
  <si>
    <t>ごみ処理の概要（平成１５年度実績）</t>
  </si>
  <si>
    <t>ごみ資源化の状況（平成１５年度実績）</t>
  </si>
  <si>
    <t>ごみ処理の状況（平成１５年度実績）</t>
  </si>
  <si>
    <t>ごみ搬入量の状況（平成１５年度実績）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</si>
  <si>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</si>
  <si>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</si>
  <si>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</si>
  <si>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</si>
  <si>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</si>
  <si>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</si>
  <si>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</si>
  <si>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</si>
  <si>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</si>
  <si>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</si>
  <si>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</si>
  <si>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</si>
  <si>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</si>
  <si>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</si>
  <si>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</si>
  <si>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</si>
  <si>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</si>
  <si>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</si>
  <si>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</si>
  <si>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</si>
  <si>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</si>
  <si>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</si>
  <si>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</si>
  <si>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</si>
  <si>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</si>
  <si>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</si>
  <si>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</si>
  <si>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</si>
  <si>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</si>
  <si>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</si>
  <si>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</si>
  <si>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</si>
  <si>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</si>
  <si>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</si>
  <si>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</si>
  <si>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</si>
  <si>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</si>
  <si>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</si>
  <si>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</si>
  <si>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</si>
  <si>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</si>
  <si>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</si>
  <si>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</si>
  <si>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</si>
  <si>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</si>
  <si>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</si>
  <si>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</si>
  <si>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</si>
  <si>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</si>
  <si>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</si>
  <si>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</si>
  <si>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</si>
  <si>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</si>
  <si>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</si>
  <si>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</si>
  <si>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</si>
  <si>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</si>
  <si>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</si>
  <si>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</si>
  <si>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</si>
  <si>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</si>
  <si>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</si>
  <si>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</si>
  <si>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</si>
  <si>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</si>
  <si>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</si>
  <si>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</si>
  <si>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</si>
  <si>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</si>
  <si>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</si>
  <si>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</si>
  <si>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</si>
  <si>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</si>
  <si>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</si>
  <si>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</si>
  <si>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</si>
  <si>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</si>
  <si>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</si>
  <si>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</si>
  <si>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</si>
  <si>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</si>
  <si>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</si>
  <si>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</si>
  <si>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</si>
  <si>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</si>
  <si>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</si>
  <si>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</si>
  <si>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</si>
  <si>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</si>
  <si>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</si>
  <si>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</si>
  <si>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</si>
  <si>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</si>
  <si>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</si>
  <si>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</si>
  <si>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</si>
  <si>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</si>
  <si>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</si>
  <si>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</si>
  <si>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</si>
  <si>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</si>
  <si>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</si>
  <si>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</si>
  <si>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</si>
  <si>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</si>
  <si>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</si>
  <si>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</si>
  <si>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</si>
  <si>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</si>
  <si>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</si>
  <si>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豊浦町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</si>
  <si>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</si>
  <si>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</si>
  <si>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</si>
  <si>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</si>
  <si>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</si>
  <si>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</si>
  <si>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美和町</t>
  </si>
  <si>
    <t>楠町</t>
  </si>
  <si>
    <t>大和町</t>
  </si>
  <si>
    <t>旭村</t>
  </si>
  <si>
    <t>三隅町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</si>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</sst>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5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3" fillId="0" borderId="13" xfId="24" applyFont="1" applyBorder="1" applyAlignment="1">
      <alignment vertical="center"/>
      <protection/>
    </xf>
    <xf numFmtId="38" fontId="6" fillId="0" borderId="13" xfId="17" applyFont="1" applyBorder="1" applyAlignment="1">
      <alignment horizontal="right" vertical="center"/>
    </xf>
    <xf numFmtId="176" fontId="6" fillId="0" borderId="13" xfId="17" applyNumberFormat="1" applyFont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49" fontId="3" fillId="0" borderId="13" xfId="24" applyNumberFormat="1" applyFont="1" applyBorder="1" applyAlignment="1">
      <alignment horizontal="center" vertical="center"/>
      <protection/>
    </xf>
    <xf numFmtId="0" fontId="20" fillId="0" borderId="0" xfId="21" applyFont="1" applyAlignment="1" quotePrefix="1">
      <alignment horizontal="left" vertical="center"/>
      <protection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5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5" applyFont="1" applyFill="1" applyBorder="1" applyAlignment="1" quotePrefix="1">
      <alignment horizontal="left" vertical="center" wrapText="1"/>
      <protection/>
    </xf>
    <xf numFmtId="0" fontId="7" fillId="2" borderId="9" xfId="25" applyFont="1" applyFill="1" applyBorder="1" applyAlignment="1" quotePrefix="1">
      <alignment horizontal="left" vertical="center" wrapText="1"/>
      <protection/>
    </xf>
    <xf numFmtId="0" fontId="7" fillId="2" borderId="4" xfId="25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全項目データ" xfId="24"/>
    <cellStyle name="標準_表ごみPrg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60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185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22" t="s">
        <v>4</v>
      </c>
      <c r="B2" s="222" t="s">
        <v>5</v>
      </c>
      <c r="C2" s="203" t="s">
        <v>6</v>
      </c>
      <c r="D2" s="208" t="s">
        <v>98</v>
      </c>
      <c r="E2" s="220"/>
      <c r="F2" s="208" t="s">
        <v>99</v>
      </c>
      <c r="G2" s="220"/>
      <c r="H2" s="220"/>
      <c r="I2" s="221"/>
      <c r="J2" s="215" t="s">
        <v>288</v>
      </c>
      <c r="K2" s="216"/>
      <c r="L2" s="217"/>
      <c r="M2" s="203" t="s">
        <v>289</v>
      </c>
      <c r="N2" s="7" t="s">
        <v>100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101</v>
      </c>
      <c r="AF2" s="208" t="s">
        <v>102</v>
      </c>
      <c r="AG2" s="209"/>
      <c r="AH2" s="209"/>
      <c r="AI2" s="209"/>
      <c r="AJ2" s="209"/>
      <c r="AK2" s="209"/>
      <c r="AL2" s="210"/>
      <c r="AM2" s="211" t="s">
        <v>103</v>
      </c>
      <c r="AN2" s="208" t="s">
        <v>104</v>
      </c>
      <c r="AO2" s="213"/>
      <c r="AP2" s="213"/>
      <c r="AQ2" s="214"/>
    </row>
    <row r="3" spans="1:43" ht="22.5" customHeight="1">
      <c r="A3" s="223"/>
      <c r="B3" s="198"/>
      <c r="C3" s="200"/>
      <c r="D3" s="11"/>
      <c r="E3" s="203" t="s">
        <v>105</v>
      </c>
      <c r="F3" s="203" t="s">
        <v>106</v>
      </c>
      <c r="G3" s="203" t="s">
        <v>107</v>
      </c>
      <c r="H3" s="203" t="s">
        <v>108</v>
      </c>
      <c r="I3" s="12" t="s">
        <v>290</v>
      </c>
      <c r="J3" s="211" t="s">
        <v>51</v>
      </c>
      <c r="K3" s="211" t="s">
        <v>52</v>
      </c>
      <c r="L3" s="211" t="s">
        <v>53</v>
      </c>
      <c r="M3" s="218"/>
      <c r="N3" s="203" t="s">
        <v>109</v>
      </c>
      <c r="O3" s="203" t="s">
        <v>328</v>
      </c>
      <c r="P3" s="205" t="s">
        <v>291</v>
      </c>
      <c r="Q3" s="206"/>
      <c r="R3" s="206"/>
      <c r="S3" s="206"/>
      <c r="T3" s="206"/>
      <c r="U3" s="207"/>
      <c r="V3" s="14" t="s">
        <v>292</v>
      </c>
      <c r="W3" s="8"/>
      <c r="X3" s="8"/>
      <c r="Y3" s="8"/>
      <c r="Z3" s="8"/>
      <c r="AA3" s="8"/>
      <c r="AB3" s="8"/>
      <c r="AC3" s="15"/>
      <c r="AD3" s="12" t="s">
        <v>290</v>
      </c>
      <c r="AE3" s="212"/>
      <c r="AF3" s="203" t="s">
        <v>7</v>
      </c>
      <c r="AG3" s="203" t="s">
        <v>300</v>
      </c>
      <c r="AH3" s="203" t="s">
        <v>8</v>
      </c>
      <c r="AI3" s="203" t="s">
        <v>9</v>
      </c>
      <c r="AJ3" s="203" t="s">
        <v>10</v>
      </c>
      <c r="AK3" s="203" t="s">
        <v>11</v>
      </c>
      <c r="AL3" s="12" t="s">
        <v>293</v>
      </c>
      <c r="AM3" s="212"/>
      <c r="AN3" s="203" t="s">
        <v>12</v>
      </c>
      <c r="AO3" s="203" t="s">
        <v>13</v>
      </c>
      <c r="AP3" s="203" t="s">
        <v>14</v>
      </c>
      <c r="AQ3" s="12" t="s">
        <v>290</v>
      </c>
    </row>
    <row r="4" spans="1:43" ht="22.5" customHeight="1">
      <c r="A4" s="223"/>
      <c r="B4" s="198"/>
      <c r="C4" s="200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290</v>
      </c>
      <c r="Q4" s="6" t="s">
        <v>15</v>
      </c>
      <c r="R4" s="6" t="s">
        <v>16</v>
      </c>
      <c r="S4" s="6" t="s">
        <v>189</v>
      </c>
      <c r="T4" s="6" t="s">
        <v>190</v>
      </c>
      <c r="U4" s="6" t="s">
        <v>191</v>
      </c>
      <c r="V4" s="12" t="s">
        <v>290</v>
      </c>
      <c r="W4" s="6" t="s">
        <v>294</v>
      </c>
      <c r="X4" s="6" t="s">
        <v>323</v>
      </c>
      <c r="Y4" s="6" t="s">
        <v>295</v>
      </c>
      <c r="Z4" s="18" t="s">
        <v>330</v>
      </c>
      <c r="AA4" s="6" t="s">
        <v>296</v>
      </c>
      <c r="AB4" s="18" t="s">
        <v>50</v>
      </c>
      <c r="AC4" s="6" t="s">
        <v>324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223"/>
      <c r="B5" s="198"/>
      <c r="C5" s="200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224"/>
      <c r="B6" s="199"/>
      <c r="C6" s="195"/>
      <c r="D6" s="21" t="s">
        <v>297</v>
      </c>
      <c r="E6" s="21" t="s">
        <v>297</v>
      </c>
      <c r="F6" s="22" t="s">
        <v>192</v>
      </c>
      <c r="G6" s="22" t="s">
        <v>192</v>
      </c>
      <c r="H6" s="22" t="s">
        <v>192</v>
      </c>
      <c r="I6" s="22" t="s">
        <v>192</v>
      </c>
      <c r="J6" s="23" t="s">
        <v>298</v>
      </c>
      <c r="K6" s="23" t="s">
        <v>298</v>
      </c>
      <c r="L6" s="23" t="s">
        <v>298</v>
      </c>
      <c r="M6" s="22" t="s">
        <v>192</v>
      </c>
      <c r="N6" s="22" t="s">
        <v>192</v>
      </c>
      <c r="O6" s="22" t="s">
        <v>192</v>
      </c>
      <c r="P6" s="22" t="s">
        <v>192</v>
      </c>
      <c r="Q6" s="22" t="s">
        <v>192</v>
      </c>
      <c r="R6" s="22" t="s">
        <v>192</v>
      </c>
      <c r="S6" s="22" t="s">
        <v>192</v>
      </c>
      <c r="T6" s="22" t="s">
        <v>192</v>
      </c>
      <c r="U6" s="22" t="s">
        <v>192</v>
      </c>
      <c r="V6" s="22" t="s">
        <v>192</v>
      </c>
      <c r="W6" s="22" t="s">
        <v>192</v>
      </c>
      <c r="X6" s="22" t="s">
        <v>192</v>
      </c>
      <c r="Y6" s="22" t="s">
        <v>192</v>
      </c>
      <c r="Z6" s="22" t="s">
        <v>192</v>
      </c>
      <c r="AA6" s="22" t="s">
        <v>192</v>
      </c>
      <c r="AB6" s="22" t="s">
        <v>192</v>
      </c>
      <c r="AC6" s="22" t="s">
        <v>192</v>
      </c>
      <c r="AD6" s="22" t="s">
        <v>192</v>
      </c>
      <c r="AE6" s="22" t="s">
        <v>193</v>
      </c>
      <c r="AF6" s="22" t="s">
        <v>192</v>
      </c>
      <c r="AG6" s="22" t="s">
        <v>192</v>
      </c>
      <c r="AH6" s="22" t="s">
        <v>192</v>
      </c>
      <c r="AI6" s="22" t="s">
        <v>192</v>
      </c>
      <c r="AJ6" s="22" t="s">
        <v>192</v>
      </c>
      <c r="AK6" s="22" t="s">
        <v>192</v>
      </c>
      <c r="AL6" s="22" t="s">
        <v>192</v>
      </c>
      <c r="AM6" s="22" t="s">
        <v>193</v>
      </c>
      <c r="AN6" s="22" t="s">
        <v>192</v>
      </c>
      <c r="AO6" s="22" t="s">
        <v>192</v>
      </c>
      <c r="AP6" s="22" t="s">
        <v>192</v>
      </c>
      <c r="AQ6" s="22" t="s">
        <v>192</v>
      </c>
    </row>
    <row r="7" spans="1:43" ht="13.5" customHeight="1">
      <c r="A7" s="185" t="s">
        <v>113</v>
      </c>
      <c r="B7" s="186" t="s">
        <v>114</v>
      </c>
      <c r="C7" s="46" t="s">
        <v>115</v>
      </c>
      <c r="D7" s="47">
        <v>246475</v>
      </c>
      <c r="E7" s="47">
        <v>246475</v>
      </c>
      <c r="F7" s="47">
        <f>'ごみ搬入量内訳'!H7</f>
        <v>102049</v>
      </c>
      <c r="G7" s="47">
        <f>'ごみ搬入量内訳'!AG7</f>
        <v>26469</v>
      </c>
      <c r="H7" s="47">
        <f>'ごみ搬入量内訳'!AH7</f>
        <v>0</v>
      </c>
      <c r="I7" s="47">
        <f aca="true" t="shared" si="0" ref="I7:I60">SUM(F7:H7)</f>
        <v>128518</v>
      </c>
      <c r="J7" s="47">
        <f aca="true" t="shared" si="1" ref="J7:J60">I7/D7/366*1000000</f>
        <v>1424.6559549760918</v>
      </c>
      <c r="K7" s="47">
        <f>('ごみ搬入量内訳'!E7+'ごみ搬入量内訳'!AH7)/'ごみ処理概要'!D7/366*1000000</f>
        <v>739.486874216064</v>
      </c>
      <c r="L7" s="47">
        <f>'ごみ搬入量内訳'!F7/'ごみ処理概要'!D7/366*1000000</f>
        <v>685.1690807600279</v>
      </c>
      <c r="M7" s="47">
        <f>'資源化量内訳'!BP7</f>
        <v>3141</v>
      </c>
      <c r="N7" s="47">
        <f>'ごみ処理量内訳'!E7</f>
        <v>92316</v>
      </c>
      <c r="O7" s="47">
        <f>'ごみ処理量内訳'!L7</f>
        <v>11541</v>
      </c>
      <c r="P7" s="47">
        <f aca="true" t="shared" si="2" ref="P7:P60">SUM(Q7:U7)</f>
        <v>17136</v>
      </c>
      <c r="Q7" s="47">
        <f>'ごみ処理量内訳'!G7</f>
        <v>8631</v>
      </c>
      <c r="R7" s="47">
        <f>'ごみ処理量内訳'!H7</f>
        <v>8505</v>
      </c>
      <c r="S7" s="47">
        <f>'ごみ処理量内訳'!I7</f>
        <v>0</v>
      </c>
      <c r="T7" s="47">
        <f>'ごみ処理量内訳'!J7</f>
        <v>0</v>
      </c>
      <c r="U7" s="47">
        <f>'ごみ処理量内訳'!K7</f>
        <v>0</v>
      </c>
      <c r="V7" s="47">
        <f aca="true" t="shared" si="3" ref="V7:V60">SUM(W7:AC7)</f>
        <v>7525</v>
      </c>
      <c r="W7" s="47">
        <f>'資源化量内訳'!M7</f>
        <v>7525</v>
      </c>
      <c r="X7" s="47">
        <f>'資源化量内訳'!N7</f>
        <v>0</v>
      </c>
      <c r="Y7" s="47">
        <f>'資源化量内訳'!O7</f>
        <v>0</v>
      </c>
      <c r="Z7" s="47">
        <f>'資源化量内訳'!P7</f>
        <v>0</v>
      </c>
      <c r="AA7" s="47">
        <f>'資源化量内訳'!Q7</f>
        <v>0</v>
      </c>
      <c r="AB7" s="47">
        <f>'資源化量内訳'!R7</f>
        <v>0</v>
      </c>
      <c r="AC7" s="47">
        <f>'資源化量内訳'!S7</f>
        <v>0</v>
      </c>
      <c r="AD7" s="47">
        <f aca="true" t="shared" si="4" ref="AD7:AD60">N7+O7+P7+V7</f>
        <v>128518</v>
      </c>
      <c r="AE7" s="48">
        <f aca="true" t="shared" si="5" ref="AE7:AE60">(N7+P7+V7)/AD7*100</f>
        <v>91.01993495074619</v>
      </c>
      <c r="AF7" s="47">
        <f>'資源化量内訳'!AB7</f>
        <v>0</v>
      </c>
      <c r="AG7" s="47">
        <f>'資源化量内訳'!AJ7</f>
        <v>264</v>
      </c>
      <c r="AH7" s="47">
        <f>'資源化量内訳'!AR7</f>
        <v>4994</v>
      </c>
      <c r="AI7" s="47">
        <f>'資源化量内訳'!AZ7</f>
        <v>0</v>
      </c>
      <c r="AJ7" s="47">
        <f>'資源化量内訳'!BH7</f>
        <v>0</v>
      </c>
      <c r="AK7" s="47" t="s">
        <v>95</v>
      </c>
      <c r="AL7" s="47">
        <f aca="true" t="shared" si="6" ref="AL7:AL60">SUM(AF7:AJ7)</f>
        <v>5258</v>
      </c>
      <c r="AM7" s="48">
        <f aca="true" t="shared" si="7" ref="AM7:AM60">(V7+AL7+M7)/(M7+AD7)*100</f>
        <v>12.094881474111151</v>
      </c>
      <c r="AN7" s="47">
        <f>'ごみ処理量内訳'!AC7</f>
        <v>11541</v>
      </c>
      <c r="AO7" s="47">
        <f>'ごみ処理量内訳'!AD7</f>
        <v>11238</v>
      </c>
      <c r="AP7" s="47">
        <f>'ごみ処理量内訳'!AE7</f>
        <v>2270</v>
      </c>
      <c r="AQ7" s="47">
        <f aca="true" t="shared" si="8" ref="AQ7:AQ60">SUM(AN7:AP7)</f>
        <v>25049</v>
      </c>
    </row>
    <row r="8" spans="1:43" ht="13.5" customHeight="1">
      <c r="A8" s="185" t="s">
        <v>113</v>
      </c>
      <c r="B8" s="186" t="s">
        <v>125</v>
      </c>
      <c r="C8" s="46" t="s">
        <v>126</v>
      </c>
      <c r="D8" s="47">
        <v>173889</v>
      </c>
      <c r="E8" s="47">
        <v>173889</v>
      </c>
      <c r="F8" s="47">
        <f>'ごみ搬入量内訳'!H8</f>
        <v>43213</v>
      </c>
      <c r="G8" s="47">
        <f>'ごみ搬入量内訳'!AG8</f>
        <v>29765</v>
      </c>
      <c r="H8" s="47">
        <f>'ごみ搬入量内訳'!AH8</f>
        <v>0</v>
      </c>
      <c r="I8" s="47">
        <f t="shared" si="0"/>
        <v>72978</v>
      </c>
      <c r="J8" s="47">
        <f t="shared" si="1"/>
        <v>1146.6708223231533</v>
      </c>
      <c r="K8" s="47">
        <f>('ごみ搬入量内訳'!E8+'ごみ搬入量内訳'!AH8)/'ごみ処理概要'!D8/366*1000000</f>
        <v>678.986629464365</v>
      </c>
      <c r="L8" s="47">
        <f>'ごみ搬入量内訳'!F8/'ごみ処理概要'!D8/366*1000000</f>
        <v>467.6841928587884</v>
      </c>
      <c r="M8" s="47">
        <f>'資源化量内訳'!BP8</f>
        <v>5889</v>
      </c>
      <c r="N8" s="47">
        <f>'ごみ処理量内訳'!E8</f>
        <v>52702</v>
      </c>
      <c r="O8" s="47">
        <f>'ごみ処理量内訳'!L8</f>
        <v>5795</v>
      </c>
      <c r="P8" s="47">
        <f t="shared" si="2"/>
        <v>10209</v>
      </c>
      <c r="Q8" s="47">
        <f>'ごみ処理量内訳'!G8</f>
        <v>0</v>
      </c>
      <c r="R8" s="47">
        <f>'ごみ処理量内訳'!H8</f>
        <v>10209</v>
      </c>
      <c r="S8" s="47">
        <f>'ごみ処理量内訳'!I8</f>
        <v>0</v>
      </c>
      <c r="T8" s="47">
        <f>'ごみ処理量内訳'!J8</f>
        <v>0</v>
      </c>
      <c r="U8" s="47">
        <f>'ごみ処理量内訳'!K8</f>
        <v>0</v>
      </c>
      <c r="V8" s="47">
        <f t="shared" si="3"/>
        <v>4267</v>
      </c>
      <c r="W8" s="47">
        <f>'資源化量内訳'!M8</f>
        <v>4169</v>
      </c>
      <c r="X8" s="47">
        <f>'資源化量内訳'!N8</f>
        <v>0</v>
      </c>
      <c r="Y8" s="47">
        <f>'資源化量内訳'!O8</f>
        <v>0</v>
      </c>
      <c r="Z8" s="47">
        <f>'資源化量内訳'!P8</f>
        <v>0</v>
      </c>
      <c r="AA8" s="47">
        <f>'資源化量内訳'!Q8</f>
        <v>0</v>
      </c>
      <c r="AB8" s="47">
        <f>'資源化量内訳'!R8</f>
        <v>0</v>
      </c>
      <c r="AC8" s="47">
        <f>'資源化量内訳'!S8</f>
        <v>98</v>
      </c>
      <c r="AD8" s="47">
        <f t="shared" si="4"/>
        <v>72973</v>
      </c>
      <c r="AE8" s="48">
        <f t="shared" si="5"/>
        <v>92.05870664492346</v>
      </c>
      <c r="AF8" s="47">
        <f>'資源化量内訳'!AB8</f>
        <v>422</v>
      </c>
      <c r="AG8" s="47">
        <f>'資源化量内訳'!AJ8</f>
        <v>0</v>
      </c>
      <c r="AH8" s="47">
        <f>'資源化量内訳'!AR8</f>
        <v>6857</v>
      </c>
      <c r="AI8" s="47">
        <f>'資源化量内訳'!AZ8</f>
        <v>0</v>
      </c>
      <c r="AJ8" s="47">
        <f>'資源化量内訳'!BH8</f>
        <v>0</v>
      </c>
      <c r="AK8" s="47" t="s">
        <v>95</v>
      </c>
      <c r="AL8" s="47">
        <f t="shared" si="6"/>
        <v>7279</v>
      </c>
      <c r="AM8" s="48">
        <f t="shared" si="7"/>
        <v>22.108239709872944</v>
      </c>
      <c r="AN8" s="47">
        <f>'ごみ処理量内訳'!AC8</f>
        <v>5795</v>
      </c>
      <c r="AO8" s="47">
        <f>'ごみ処理量内訳'!AD8</f>
        <v>4965</v>
      </c>
      <c r="AP8" s="47">
        <f>'ごみ処理量内訳'!AE8</f>
        <v>1861</v>
      </c>
      <c r="AQ8" s="47">
        <f t="shared" si="8"/>
        <v>12621</v>
      </c>
    </row>
    <row r="9" spans="1:43" ht="13.5" customHeight="1">
      <c r="A9" s="185" t="s">
        <v>113</v>
      </c>
      <c r="B9" s="186" t="s">
        <v>127</v>
      </c>
      <c r="C9" s="46" t="s">
        <v>128</v>
      </c>
      <c r="D9" s="47">
        <v>139537</v>
      </c>
      <c r="E9" s="47">
        <v>139537</v>
      </c>
      <c r="F9" s="47">
        <f>'ごみ搬入量内訳'!H9</f>
        <v>57135</v>
      </c>
      <c r="G9" s="47">
        <f>'ごみ搬入量内訳'!AG9</f>
        <v>15413</v>
      </c>
      <c r="H9" s="47">
        <f>'ごみ搬入量内訳'!AH9</f>
        <v>0</v>
      </c>
      <c r="I9" s="47">
        <f t="shared" si="0"/>
        <v>72548</v>
      </c>
      <c r="J9" s="47">
        <f t="shared" si="1"/>
        <v>1420.5449395857206</v>
      </c>
      <c r="K9" s="47">
        <f>('ごみ搬入量内訳'!E9+'ごみ搬入量内訳'!AH9)/'ごみ処理概要'!D9/366*1000000</f>
        <v>743.3052110549365</v>
      </c>
      <c r="L9" s="47">
        <f>'ごみ搬入量内訳'!F9/'ごみ処理概要'!D9/366*1000000</f>
        <v>677.2397285307841</v>
      </c>
      <c r="M9" s="47">
        <f>'資源化量内訳'!BP9</f>
        <v>2823</v>
      </c>
      <c r="N9" s="47">
        <f>'ごみ処理量内訳'!E9</f>
        <v>51937</v>
      </c>
      <c r="O9" s="47">
        <f>'ごみ処理量内訳'!L9</f>
        <v>14538</v>
      </c>
      <c r="P9" s="47">
        <f t="shared" si="2"/>
        <v>2300</v>
      </c>
      <c r="Q9" s="47">
        <f>'ごみ処理量内訳'!G9</f>
        <v>0</v>
      </c>
      <c r="R9" s="47">
        <f>'ごみ処理量内訳'!H9</f>
        <v>2300</v>
      </c>
      <c r="S9" s="47">
        <f>'ごみ処理量内訳'!I9</f>
        <v>0</v>
      </c>
      <c r="T9" s="47">
        <f>'ごみ処理量内訳'!J9</f>
        <v>0</v>
      </c>
      <c r="U9" s="47">
        <f>'ごみ処理量内訳'!K9</f>
        <v>0</v>
      </c>
      <c r="V9" s="47">
        <f t="shared" si="3"/>
        <v>3773</v>
      </c>
      <c r="W9" s="47">
        <f>'資源化量内訳'!M9</f>
        <v>3695</v>
      </c>
      <c r="X9" s="47">
        <f>'資源化量内訳'!N9</f>
        <v>25</v>
      </c>
      <c r="Y9" s="47">
        <f>'資源化量内訳'!O9</f>
        <v>0</v>
      </c>
      <c r="Z9" s="47">
        <f>'資源化量内訳'!P9</f>
        <v>0</v>
      </c>
      <c r="AA9" s="47">
        <f>'資源化量内訳'!Q9</f>
        <v>0</v>
      </c>
      <c r="AB9" s="47">
        <f>'資源化量内訳'!R9</f>
        <v>0</v>
      </c>
      <c r="AC9" s="47">
        <f>'資源化量内訳'!S9</f>
        <v>53</v>
      </c>
      <c r="AD9" s="47">
        <f t="shared" si="4"/>
        <v>72548</v>
      </c>
      <c r="AE9" s="48">
        <f t="shared" si="5"/>
        <v>79.96085350388708</v>
      </c>
      <c r="AF9" s="47">
        <f>'資源化量内訳'!AB9</f>
        <v>5902</v>
      </c>
      <c r="AG9" s="47">
        <f>'資源化量内訳'!AJ9</f>
        <v>0</v>
      </c>
      <c r="AH9" s="47">
        <f>'資源化量内訳'!AR9</f>
        <v>2300</v>
      </c>
      <c r="AI9" s="47">
        <f>'資源化量内訳'!AZ9</f>
        <v>0</v>
      </c>
      <c r="AJ9" s="47">
        <f>'資源化量内訳'!BH9</f>
        <v>0</v>
      </c>
      <c r="AK9" s="47" t="s">
        <v>95</v>
      </c>
      <c r="AL9" s="47">
        <f t="shared" si="6"/>
        <v>8202</v>
      </c>
      <c r="AM9" s="48">
        <f t="shared" si="7"/>
        <v>19.633546058828994</v>
      </c>
      <c r="AN9" s="47">
        <f>'ごみ処理量内訳'!AC9</f>
        <v>14538</v>
      </c>
      <c r="AO9" s="47">
        <f>'ごみ処理量内訳'!AD9</f>
        <v>0</v>
      </c>
      <c r="AP9" s="47">
        <f>'ごみ処理量内訳'!AE9</f>
        <v>0</v>
      </c>
      <c r="AQ9" s="47">
        <f t="shared" si="8"/>
        <v>14538</v>
      </c>
    </row>
    <row r="10" spans="1:43" ht="13.5" customHeight="1">
      <c r="A10" s="185" t="s">
        <v>113</v>
      </c>
      <c r="B10" s="186" t="s">
        <v>129</v>
      </c>
      <c r="C10" s="46" t="s">
        <v>130</v>
      </c>
      <c r="D10" s="47">
        <v>45569</v>
      </c>
      <c r="E10" s="47">
        <v>45555</v>
      </c>
      <c r="F10" s="47">
        <f>'ごみ搬入量内訳'!H10</f>
        <v>15313</v>
      </c>
      <c r="G10" s="47">
        <f>'ごみ搬入量内訳'!AG10</f>
        <v>4491</v>
      </c>
      <c r="H10" s="47">
        <f>'ごみ搬入量内訳'!AH10</f>
        <v>10</v>
      </c>
      <c r="I10" s="47">
        <f t="shared" si="0"/>
        <v>19814</v>
      </c>
      <c r="J10" s="47">
        <f t="shared" si="1"/>
        <v>1188.0140451152743</v>
      </c>
      <c r="K10" s="47">
        <f>('ごみ搬入量内訳'!E10+'ごみ搬入量内訳'!AH10)/'ごみ処理概要'!D10/366*1000000</f>
        <v>817.7114942607302</v>
      </c>
      <c r="L10" s="47">
        <f>'ごみ搬入量内訳'!F10/'ごみ処理概要'!D10/366*1000000</f>
        <v>370.3025508545439</v>
      </c>
      <c r="M10" s="47">
        <f>'資源化量内訳'!BP10</f>
        <v>488</v>
      </c>
      <c r="N10" s="47">
        <f>'ごみ処理量内訳'!E10</f>
        <v>15052</v>
      </c>
      <c r="O10" s="47">
        <f>'ごみ処理量内訳'!L10</f>
        <v>1886</v>
      </c>
      <c r="P10" s="47">
        <f t="shared" si="2"/>
        <v>4619</v>
      </c>
      <c r="Q10" s="47">
        <f>'ごみ処理量内訳'!G10</f>
        <v>2380</v>
      </c>
      <c r="R10" s="47">
        <f>'ごみ処理量内訳'!H10</f>
        <v>2239</v>
      </c>
      <c r="S10" s="47">
        <f>'ごみ処理量内訳'!I10</f>
        <v>0</v>
      </c>
      <c r="T10" s="47">
        <f>'ごみ処理量内訳'!J10</f>
        <v>0</v>
      </c>
      <c r="U10" s="47">
        <f>'ごみ処理量内訳'!K10</f>
        <v>0</v>
      </c>
      <c r="V10" s="47">
        <f t="shared" si="3"/>
        <v>0</v>
      </c>
      <c r="W10" s="47">
        <f>'資源化量内訳'!M10</f>
        <v>0</v>
      </c>
      <c r="X10" s="47">
        <f>'資源化量内訳'!N10</f>
        <v>0</v>
      </c>
      <c r="Y10" s="47">
        <f>'資源化量内訳'!O10</f>
        <v>0</v>
      </c>
      <c r="Z10" s="47">
        <f>'資源化量内訳'!P10</f>
        <v>0</v>
      </c>
      <c r="AA10" s="47">
        <f>'資源化量内訳'!Q10</f>
        <v>0</v>
      </c>
      <c r="AB10" s="47">
        <f>'資源化量内訳'!R10</f>
        <v>0</v>
      </c>
      <c r="AC10" s="47">
        <f>'資源化量内訳'!S10</f>
        <v>0</v>
      </c>
      <c r="AD10" s="47">
        <f t="shared" si="4"/>
        <v>21557</v>
      </c>
      <c r="AE10" s="48">
        <f t="shared" si="5"/>
        <v>91.25110173029643</v>
      </c>
      <c r="AF10" s="47">
        <f>'資源化量内訳'!AB10</f>
        <v>1676</v>
      </c>
      <c r="AG10" s="47">
        <f>'資源化量内訳'!AJ10</f>
        <v>295</v>
      </c>
      <c r="AH10" s="47">
        <f>'資源化量内訳'!AR10</f>
        <v>1742</v>
      </c>
      <c r="AI10" s="47">
        <f>'資源化量内訳'!AZ10</f>
        <v>0</v>
      </c>
      <c r="AJ10" s="47">
        <f>'資源化量内訳'!BH10</f>
        <v>0</v>
      </c>
      <c r="AK10" s="47" t="s">
        <v>95</v>
      </c>
      <c r="AL10" s="47">
        <f t="shared" si="6"/>
        <v>3713</v>
      </c>
      <c r="AM10" s="48">
        <f t="shared" si="7"/>
        <v>19.056475391245183</v>
      </c>
      <c r="AN10" s="47">
        <f>'ごみ処理量内訳'!AC10</f>
        <v>1886</v>
      </c>
      <c r="AO10" s="47">
        <f>'ごみ処理量内訳'!AD10</f>
        <v>50</v>
      </c>
      <c r="AP10" s="47">
        <f>'ごみ処理量内訳'!AE10</f>
        <v>0</v>
      </c>
      <c r="AQ10" s="47">
        <f t="shared" si="8"/>
        <v>1936</v>
      </c>
    </row>
    <row r="11" spans="1:43" ht="13.5" customHeight="1">
      <c r="A11" s="185" t="s">
        <v>113</v>
      </c>
      <c r="B11" s="186" t="s">
        <v>131</v>
      </c>
      <c r="C11" s="46" t="s">
        <v>132</v>
      </c>
      <c r="D11" s="47">
        <v>119502</v>
      </c>
      <c r="E11" s="47">
        <v>119502</v>
      </c>
      <c r="F11" s="47">
        <f>'ごみ搬入量内訳'!H11</f>
        <v>40419</v>
      </c>
      <c r="G11" s="47">
        <f>'ごみ搬入量内訳'!AG11</f>
        <v>10302</v>
      </c>
      <c r="H11" s="47">
        <f>'ごみ搬入量内訳'!AH11</f>
        <v>0</v>
      </c>
      <c r="I11" s="47">
        <f t="shared" si="0"/>
        <v>50721</v>
      </c>
      <c r="J11" s="47">
        <f t="shared" si="1"/>
        <v>1159.662325426476</v>
      </c>
      <c r="K11" s="47">
        <f>('ごみ搬入量内訳'!E11+'ごみ搬入量内訳'!AH11)/'ごみ処理概要'!D11/366*1000000</f>
        <v>729.8732362254174</v>
      </c>
      <c r="L11" s="47">
        <f>'ごみ搬入量内訳'!F11/'ごみ処理概要'!D11/366*1000000</f>
        <v>429.78908920105874</v>
      </c>
      <c r="M11" s="47">
        <f>'資源化量内訳'!BP11</f>
        <v>2210</v>
      </c>
      <c r="N11" s="47">
        <f>'ごみ処理量内訳'!E11</f>
        <v>42353</v>
      </c>
      <c r="O11" s="47">
        <f>'ごみ処理量内訳'!L11</f>
        <v>764</v>
      </c>
      <c r="P11" s="47">
        <f t="shared" si="2"/>
        <v>5342</v>
      </c>
      <c r="Q11" s="47">
        <f>'ごみ処理量内訳'!G11</f>
        <v>5070</v>
      </c>
      <c r="R11" s="47">
        <f>'ごみ処理量内訳'!H11</f>
        <v>272</v>
      </c>
      <c r="S11" s="47">
        <f>'ごみ処理量内訳'!I11</f>
        <v>0</v>
      </c>
      <c r="T11" s="47">
        <f>'ごみ処理量内訳'!J11</f>
        <v>0</v>
      </c>
      <c r="U11" s="47">
        <f>'ごみ処理量内訳'!K11</f>
        <v>0</v>
      </c>
      <c r="V11" s="47">
        <f t="shared" si="3"/>
        <v>2534</v>
      </c>
      <c r="W11" s="47">
        <f>'資源化量内訳'!M11</f>
        <v>1737</v>
      </c>
      <c r="X11" s="47">
        <f>'資源化量内訳'!N11</f>
        <v>0</v>
      </c>
      <c r="Y11" s="47">
        <f>'資源化量内訳'!O11</f>
        <v>791</v>
      </c>
      <c r="Z11" s="47">
        <f>'資源化量内訳'!P11</f>
        <v>0</v>
      </c>
      <c r="AA11" s="47">
        <f>'資源化量内訳'!Q11</f>
        <v>0</v>
      </c>
      <c r="AB11" s="47">
        <f>'資源化量内訳'!R11</f>
        <v>0</v>
      </c>
      <c r="AC11" s="47">
        <f>'資源化量内訳'!S11</f>
        <v>6</v>
      </c>
      <c r="AD11" s="47">
        <f t="shared" si="4"/>
        <v>50993</v>
      </c>
      <c r="AE11" s="48">
        <f t="shared" si="5"/>
        <v>98.50175514286275</v>
      </c>
      <c r="AF11" s="47">
        <f>'資源化量内訳'!AB11</f>
        <v>842</v>
      </c>
      <c r="AG11" s="47">
        <f>'資源化量内訳'!AJ11</f>
        <v>1220</v>
      </c>
      <c r="AH11" s="47">
        <f>'資源化量内訳'!AR11</f>
        <v>272</v>
      </c>
      <c r="AI11" s="47">
        <f>'資源化量内訳'!AZ11</f>
        <v>0</v>
      </c>
      <c r="AJ11" s="47">
        <f>'資源化量内訳'!BH11</f>
        <v>0</v>
      </c>
      <c r="AK11" s="47" t="s">
        <v>95</v>
      </c>
      <c r="AL11" s="47">
        <f t="shared" si="6"/>
        <v>2334</v>
      </c>
      <c r="AM11" s="48">
        <f t="shared" si="7"/>
        <v>13.303761066105293</v>
      </c>
      <c r="AN11" s="47">
        <f>'ごみ処理量内訳'!AC11</f>
        <v>764</v>
      </c>
      <c r="AO11" s="47">
        <f>'ごみ処理量内訳'!AD11</f>
        <v>6758</v>
      </c>
      <c r="AP11" s="47">
        <f>'ごみ処理量内訳'!AE11</f>
        <v>1195</v>
      </c>
      <c r="AQ11" s="47">
        <f t="shared" si="8"/>
        <v>8717</v>
      </c>
    </row>
    <row r="12" spans="1:43" ht="13.5" customHeight="1">
      <c r="A12" s="185" t="s">
        <v>113</v>
      </c>
      <c r="B12" s="186" t="s">
        <v>133</v>
      </c>
      <c r="C12" s="46" t="s">
        <v>134</v>
      </c>
      <c r="D12" s="47">
        <v>55044</v>
      </c>
      <c r="E12" s="47">
        <v>55044</v>
      </c>
      <c r="F12" s="47">
        <f>'ごみ搬入量内訳'!H12</f>
        <v>24106</v>
      </c>
      <c r="G12" s="47">
        <f>'ごみ搬入量内訳'!AG12</f>
        <v>2620</v>
      </c>
      <c r="H12" s="47">
        <f>'ごみ搬入量内訳'!AH12</f>
        <v>0</v>
      </c>
      <c r="I12" s="47">
        <f t="shared" si="0"/>
        <v>26726</v>
      </c>
      <c r="J12" s="47">
        <f t="shared" si="1"/>
        <v>1326.6088569780043</v>
      </c>
      <c r="K12" s="47">
        <f>('ごみ搬入量内訳'!E12+'ごみ搬入量内訳'!AH12)/'ごみ処理概要'!D12/366*1000000</f>
        <v>793.8507614176915</v>
      </c>
      <c r="L12" s="47">
        <f>'ごみ搬入量内訳'!F12/'ごみ処理概要'!D12/366*1000000</f>
        <v>532.7580955603129</v>
      </c>
      <c r="M12" s="47">
        <f>'資源化量内訳'!BP12</f>
        <v>362</v>
      </c>
      <c r="N12" s="47">
        <f>'ごみ処理量内訳'!E12</f>
        <v>16100</v>
      </c>
      <c r="O12" s="47">
        <f>'ごみ処理量内訳'!L12</f>
        <v>3765</v>
      </c>
      <c r="P12" s="47">
        <f t="shared" si="2"/>
        <v>5152</v>
      </c>
      <c r="Q12" s="47">
        <f>'ごみ処理量内訳'!G12</f>
        <v>4035</v>
      </c>
      <c r="R12" s="47">
        <f>'ごみ処理量内訳'!H12</f>
        <v>1117</v>
      </c>
      <c r="S12" s="47">
        <f>'ごみ処理量内訳'!I12</f>
        <v>0</v>
      </c>
      <c r="T12" s="47">
        <f>'ごみ処理量内訳'!J12</f>
        <v>0</v>
      </c>
      <c r="U12" s="47">
        <f>'ごみ処理量内訳'!K12</f>
        <v>0</v>
      </c>
      <c r="V12" s="47">
        <f t="shared" si="3"/>
        <v>1709</v>
      </c>
      <c r="W12" s="47">
        <f>'資源化量内訳'!M12</f>
        <v>1538</v>
      </c>
      <c r="X12" s="47">
        <f>'資源化量内訳'!N12</f>
        <v>0</v>
      </c>
      <c r="Y12" s="47">
        <f>'資源化量内訳'!O12</f>
        <v>0</v>
      </c>
      <c r="Z12" s="47">
        <f>'資源化量内訳'!P12</f>
        <v>61</v>
      </c>
      <c r="AA12" s="47">
        <f>'資源化量内訳'!Q12</f>
        <v>0</v>
      </c>
      <c r="AB12" s="47">
        <f>'資源化量内訳'!R12</f>
        <v>110</v>
      </c>
      <c r="AC12" s="47">
        <f>'資源化量内訳'!S12</f>
        <v>0</v>
      </c>
      <c r="AD12" s="47">
        <f t="shared" si="4"/>
        <v>26726</v>
      </c>
      <c r="AE12" s="48">
        <f t="shared" si="5"/>
        <v>85.91259447728802</v>
      </c>
      <c r="AF12" s="47">
        <f>'資源化量内訳'!AB12</f>
        <v>1255</v>
      </c>
      <c r="AG12" s="47">
        <f>'資源化量内訳'!AJ12</f>
        <v>0</v>
      </c>
      <c r="AH12" s="47">
        <f>'資源化量内訳'!AR12</f>
        <v>832</v>
      </c>
      <c r="AI12" s="47">
        <f>'資源化量内訳'!AZ12</f>
        <v>0</v>
      </c>
      <c r="AJ12" s="47">
        <f>'資源化量内訳'!BH12</f>
        <v>0</v>
      </c>
      <c r="AK12" s="47" t="s">
        <v>95</v>
      </c>
      <c r="AL12" s="47">
        <f t="shared" si="6"/>
        <v>2087</v>
      </c>
      <c r="AM12" s="48">
        <f t="shared" si="7"/>
        <v>15.349970466627289</v>
      </c>
      <c r="AN12" s="47">
        <f>'ごみ処理量内訳'!AC12</f>
        <v>3765</v>
      </c>
      <c r="AO12" s="47">
        <f>'ごみ処理量内訳'!AD12</f>
        <v>385</v>
      </c>
      <c r="AP12" s="47">
        <f>'ごみ処理量内訳'!AE12</f>
        <v>285</v>
      </c>
      <c r="AQ12" s="47">
        <f t="shared" si="8"/>
        <v>4435</v>
      </c>
    </row>
    <row r="13" spans="1:43" ht="13.5" customHeight="1">
      <c r="A13" s="185" t="s">
        <v>113</v>
      </c>
      <c r="B13" s="186" t="s">
        <v>135</v>
      </c>
      <c r="C13" s="46" t="s">
        <v>136</v>
      </c>
      <c r="D13" s="47">
        <v>107859</v>
      </c>
      <c r="E13" s="47">
        <v>107859</v>
      </c>
      <c r="F13" s="47">
        <f>'ごみ搬入量内訳'!H13</f>
        <v>38010</v>
      </c>
      <c r="G13" s="47">
        <f>'ごみ搬入量内訳'!AG13</f>
        <v>6089</v>
      </c>
      <c r="H13" s="47">
        <f>'ごみ搬入量内訳'!AH13</f>
        <v>0</v>
      </c>
      <c r="I13" s="47">
        <f t="shared" si="0"/>
        <v>44099</v>
      </c>
      <c r="J13" s="47">
        <f t="shared" si="1"/>
        <v>1117.0979801245269</v>
      </c>
      <c r="K13" s="47">
        <f>('ごみ搬入量内訳'!E13+'ごみ搬入量内訳'!AH13)/'ごみ処理概要'!D13/366*1000000</f>
        <v>717.6440685033186</v>
      </c>
      <c r="L13" s="47">
        <f>'ごみ搬入量内訳'!F13/'ごみ処理概要'!D13/366*1000000</f>
        <v>399.4539116212084</v>
      </c>
      <c r="M13" s="47">
        <f>'資源化量内訳'!BP13</f>
        <v>100</v>
      </c>
      <c r="N13" s="47">
        <f>'ごみ処理量内訳'!E13</f>
        <v>32343</v>
      </c>
      <c r="O13" s="47">
        <f>'ごみ処理量内訳'!L13</f>
        <v>20</v>
      </c>
      <c r="P13" s="47">
        <f t="shared" si="2"/>
        <v>7276</v>
      </c>
      <c r="Q13" s="47">
        <f>'ごみ処理量内訳'!G13</f>
        <v>0</v>
      </c>
      <c r="R13" s="47">
        <f>'ごみ処理量内訳'!H13</f>
        <v>7276</v>
      </c>
      <c r="S13" s="47">
        <f>'ごみ処理量内訳'!I13</f>
        <v>0</v>
      </c>
      <c r="T13" s="47">
        <f>'ごみ処理量内訳'!J13</f>
        <v>0</v>
      </c>
      <c r="U13" s="47">
        <f>'ごみ処理量内訳'!K13</f>
        <v>0</v>
      </c>
      <c r="V13" s="47">
        <f t="shared" si="3"/>
        <v>4475</v>
      </c>
      <c r="W13" s="47">
        <f>'資源化量内訳'!M13</f>
        <v>4209</v>
      </c>
      <c r="X13" s="47">
        <f>'資源化量内訳'!N13</f>
        <v>124</v>
      </c>
      <c r="Y13" s="47">
        <f>'資源化量内訳'!O13</f>
        <v>0</v>
      </c>
      <c r="Z13" s="47">
        <f>'資源化量内訳'!P13</f>
        <v>0</v>
      </c>
      <c r="AA13" s="47">
        <f>'資源化量内訳'!Q13</f>
        <v>0</v>
      </c>
      <c r="AB13" s="47">
        <f>'資源化量内訳'!R13</f>
        <v>142</v>
      </c>
      <c r="AC13" s="47">
        <f>'資源化量内訳'!S13</f>
        <v>0</v>
      </c>
      <c r="AD13" s="47">
        <f t="shared" si="4"/>
        <v>44114</v>
      </c>
      <c r="AE13" s="48">
        <f t="shared" si="5"/>
        <v>99.95466291880129</v>
      </c>
      <c r="AF13" s="47">
        <f>'資源化量内訳'!AB13</f>
        <v>2758</v>
      </c>
      <c r="AG13" s="47">
        <f>'資源化量内訳'!AJ13</f>
        <v>0</v>
      </c>
      <c r="AH13" s="47">
        <f>'資源化量内訳'!AR13</f>
        <v>4582</v>
      </c>
      <c r="AI13" s="47">
        <f>'資源化量内訳'!AZ13</f>
        <v>0</v>
      </c>
      <c r="AJ13" s="47">
        <f>'資源化量内訳'!BH13</f>
        <v>0</v>
      </c>
      <c r="AK13" s="47" t="s">
        <v>95</v>
      </c>
      <c r="AL13" s="47">
        <f t="shared" si="6"/>
        <v>7340</v>
      </c>
      <c r="AM13" s="48">
        <f t="shared" si="7"/>
        <v>26.948477857692133</v>
      </c>
      <c r="AN13" s="47">
        <f>'ごみ処理量内訳'!AC13</f>
        <v>20</v>
      </c>
      <c r="AO13" s="47">
        <f>'ごみ処理量内訳'!AD13</f>
        <v>499</v>
      </c>
      <c r="AP13" s="47">
        <f>'ごみ処理量内訳'!AE13</f>
        <v>1265</v>
      </c>
      <c r="AQ13" s="47">
        <f t="shared" si="8"/>
        <v>1784</v>
      </c>
    </row>
    <row r="14" spans="1:43" ht="13.5" customHeight="1">
      <c r="A14" s="185" t="s">
        <v>113</v>
      </c>
      <c r="B14" s="186" t="s">
        <v>137</v>
      </c>
      <c r="C14" s="46" t="s">
        <v>138</v>
      </c>
      <c r="D14" s="47">
        <v>45609</v>
      </c>
      <c r="E14" s="47">
        <v>45599</v>
      </c>
      <c r="F14" s="47">
        <f>'ごみ搬入量内訳'!H14</f>
        <v>16445</v>
      </c>
      <c r="G14" s="47">
        <f>'ごみ搬入量内訳'!AG14</f>
        <v>8244</v>
      </c>
      <c r="H14" s="47">
        <f>'ごみ搬入量内訳'!AH14</f>
        <v>3</v>
      </c>
      <c r="I14" s="47">
        <f t="shared" si="0"/>
        <v>24692</v>
      </c>
      <c r="J14" s="47">
        <f t="shared" si="1"/>
        <v>1479.1922838544353</v>
      </c>
      <c r="K14" s="47">
        <f>('ごみ搬入量内訳'!E14+'ごみ搬入量内訳'!AH14)/'ごみ処理概要'!D14/366*1000000</f>
        <v>985.3294461703287</v>
      </c>
      <c r="L14" s="47">
        <f>'ごみ搬入量内訳'!F14/'ごみ処理概要'!D14/366*1000000</f>
        <v>493.86283768410675</v>
      </c>
      <c r="M14" s="47">
        <f>'資源化量内訳'!BP14</f>
        <v>564</v>
      </c>
      <c r="N14" s="47">
        <f>'ごみ処理量内訳'!E14</f>
        <v>20816</v>
      </c>
      <c r="O14" s="47">
        <f>'ごみ処理量内訳'!L14</f>
        <v>487</v>
      </c>
      <c r="P14" s="47">
        <f t="shared" si="2"/>
        <v>334</v>
      </c>
      <c r="Q14" s="47">
        <f>'ごみ処理量内訳'!G14</f>
        <v>3</v>
      </c>
      <c r="R14" s="47">
        <f>'ごみ処理量内訳'!H14</f>
        <v>331</v>
      </c>
      <c r="S14" s="47">
        <f>'ごみ処理量内訳'!I14</f>
        <v>0</v>
      </c>
      <c r="T14" s="47">
        <f>'ごみ処理量内訳'!J14</f>
        <v>0</v>
      </c>
      <c r="U14" s="47">
        <f>'ごみ処理量内訳'!K14</f>
        <v>0</v>
      </c>
      <c r="V14" s="47">
        <f t="shared" si="3"/>
        <v>1904</v>
      </c>
      <c r="W14" s="47">
        <f>'資源化量内訳'!M14</f>
        <v>970</v>
      </c>
      <c r="X14" s="47">
        <f>'資源化量内訳'!N14</f>
        <v>375</v>
      </c>
      <c r="Y14" s="47">
        <f>'資源化量内訳'!O14</f>
        <v>527</v>
      </c>
      <c r="Z14" s="47">
        <f>'資源化量内訳'!P14</f>
        <v>0</v>
      </c>
      <c r="AA14" s="47">
        <f>'資源化量内訳'!Q14</f>
        <v>0</v>
      </c>
      <c r="AB14" s="47">
        <f>'資源化量内訳'!R14</f>
        <v>32</v>
      </c>
      <c r="AC14" s="47">
        <f>'資源化量内訳'!S14</f>
        <v>0</v>
      </c>
      <c r="AD14" s="47">
        <f t="shared" si="4"/>
        <v>23541</v>
      </c>
      <c r="AE14" s="48">
        <f t="shared" si="5"/>
        <v>97.93126885009133</v>
      </c>
      <c r="AF14" s="47">
        <f>'資源化量内訳'!AB14</f>
        <v>2037</v>
      </c>
      <c r="AG14" s="47">
        <f>'資源化量内訳'!AJ14</f>
        <v>0</v>
      </c>
      <c r="AH14" s="47">
        <f>'資源化量内訳'!AR14</f>
        <v>331</v>
      </c>
      <c r="AI14" s="47">
        <f>'資源化量内訳'!AZ14</f>
        <v>0</v>
      </c>
      <c r="AJ14" s="47">
        <f>'資源化量内訳'!BH14</f>
        <v>0</v>
      </c>
      <c r="AK14" s="47" t="s">
        <v>95</v>
      </c>
      <c r="AL14" s="47">
        <f t="shared" si="6"/>
        <v>2368</v>
      </c>
      <c r="AM14" s="48">
        <f t="shared" si="7"/>
        <v>20.062227753578096</v>
      </c>
      <c r="AN14" s="47">
        <f>'ごみ処理量内訳'!AC14</f>
        <v>487</v>
      </c>
      <c r="AO14" s="47">
        <f>'ごみ処理量内訳'!AD14</f>
        <v>196</v>
      </c>
      <c r="AP14" s="47">
        <f>'ごみ処理量内訳'!AE14</f>
        <v>3</v>
      </c>
      <c r="AQ14" s="47">
        <f t="shared" si="8"/>
        <v>686</v>
      </c>
    </row>
    <row r="15" spans="1:43" ht="13.5" customHeight="1">
      <c r="A15" s="185" t="s">
        <v>113</v>
      </c>
      <c r="B15" s="186" t="s">
        <v>139</v>
      </c>
      <c r="C15" s="46" t="s">
        <v>140</v>
      </c>
      <c r="D15" s="47">
        <v>47560</v>
      </c>
      <c r="E15" s="47">
        <v>47560</v>
      </c>
      <c r="F15" s="47">
        <f>'ごみ搬入量内訳'!H15</f>
        <v>16254</v>
      </c>
      <c r="G15" s="47">
        <f>'ごみ搬入量内訳'!AG15</f>
        <v>1429</v>
      </c>
      <c r="H15" s="47">
        <f>'ごみ搬入量内訳'!AH15</f>
        <v>0</v>
      </c>
      <c r="I15" s="47">
        <f t="shared" si="0"/>
        <v>17683</v>
      </c>
      <c r="J15" s="47">
        <f t="shared" si="1"/>
        <v>1015.8580246062495</v>
      </c>
      <c r="K15" s="47">
        <f>('ごみ搬入量内訳'!E15+'ごみ搬入量内訳'!AH15)/'ごみ処理概要'!D15/366*1000000</f>
        <v>758.5471558503035</v>
      </c>
      <c r="L15" s="47">
        <f>'ごみ搬入量内訳'!F15/'ごみ処理概要'!D15/366*1000000</f>
        <v>257.3108687559459</v>
      </c>
      <c r="M15" s="47">
        <f>'資源化量内訳'!BP15</f>
        <v>1544</v>
      </c>
      <c r="N15" s="47">
        <f>'ごみ処理量内訳'!E15</f>
        <v>11920</v>
      </c>
      <c r="O15" s="47">
        <f>'ごみ処理量内訳'!L15</f>
        <v>1918</v>
      </c>
      <c r="P15" s="47">
        <f t="shared" si="2"/>
        <v>3509</v>
      </c>
      <c r="Q15" s="47">
        <f>'ごみ処理量内訳'!G15</f>
        <v>2412</v>
      </c>
      <c r="R15" s="47">
        <f>'ごみ処理量内訳'!H15</f>
        <v>1097</v>
      </c>
      <c r="S15" s="47">
        <f>'ごみ処理量内訳'!I15</f>
        <v>0</v>
      </c>
      <c r="T15" s="47">
        <f>'ごみ処理量内訳'!J15</f>
        <v>0</v>
      </c>
      <c r="U15" s="47">
        <f>'ごみ処理量内訳'!K15</f>
        <v>0</v>
      </c>
      <c r="V15" s="47">
        <f t="shared" si="3"/>
        <v>336</v>
      </c>
      <c r="W15" s="47">
        <f>'資源化量内訳'!M15</f>
        <v>255</v>
      </c>
      <c r="X15" s="47">
        <f>'資源化量内訳'!N15</f>
        <v>0</v>
      </c>
      <c r="Y15" s="47">
        <f>'資源化量内訳'!O15</f>
        <v>0</v>
      </c>
      <c r="Z15" s="47">
        <f>'資源化量内訳'!P15</f>
        <v>81</v>
      </c>
      <c r="AA15" s="47">
        <f>'資源化量内訳'!Q15</f>
        <v>0</v>
      </c>
      <c r="AB15" s="47">
        <f>'資源化量内訳'!R15</f>
        <v>0</v>
      </c>
      <c r="AC15" s="47">
        <f>'資源化量内訳'!S15</f>
        <v>0</v>
      </c>
      <c r="AD15" s="47">
        <f t="shared" si="4"/>
        <v>17683</v>
      </c>
      <c r="AE15" s="48">
        <f t="shared" si="5"/>
        <v>89.15342419272748</v>
      </c>
      <c r="AF15" s="47">
        <f>'資源化量内訳'!AB15</f>
        <v>837</v>
      </c>
      <c r="AG15" s="47">
        <f>'資源化量内訳'!AJ15</f>
        <v>0</v>
      </c>
      <c r="AH15" s="47">
        <f>'資源化量内訳'!AR15</f>
        <v>837</v>
      </c>
      <c r="AI15" s="47">
        <f>'資源化量内訳'!AZ15</f>
        <v>0</v>
      </c>
      <c r="AJ15" s="47">
        <f>'資源化量内訳'!BH15</f>
        <v>0</v>
      </c>
      <c r="AK15" s="47" t="s">
        <v>95</v>
      </c>
      <c r="AL15" s="47">
        <f t="shared" si="6"/>
        <v>1674</v>
      </c>
      <c r="AM15" s="48">
        <f t="shared" si="7"/>
        <v>18.484422946897592</v>
      </c>
      <c r="AN15" s="47">
        <f>'ごみ処理量内訳'!AC15</f>
        <v>1918</v>
      </c>
      <c r="AO15" s="47">
        <f>'ごみ処理量内訳'!AD15</f>
        <v>274</v>
      </c>
      <c r="AP15" s="47">
        <f>'ごみ処理量内訳'!AE15</f>
        <v>260</v>
      </c>
      <c r="AQ15" s="47">
        <f t="shared" si="8"/>
        <v>2452</v>
      </c>
    </row>
    <row r="16" spans="1:43" ht="13.5" customHeight="1">
      <c r="A16" s="185" t="s">
        <v>113</v>
      </c>
      <c r="B16" s="186" t="s">
        <v>141</v>
      </c>
      <c r="C16" s="46" t="s">
        <v>142</v>
      </c>
      <c r="D16" s="47">
        <v>23717</v>
      </c>
      <c r="E16" s="47">
        <v>23717</v>
      </c>
      <c r="F16" s="47">
        <f>'ごみ搬入量内訳'!H16</f>
        <v>10707</v>
      </c>
      <c r="G16" s="47">
        <f>'ごみ搬入量内訳'!AG16</f>
        <v>2552</v>
      </c>
      <c r="H16" s="47">
        <f>'ごみ搬入量内訳'!AH16</f>
        <v>0</v>
      </c>
      <c r="I16" s="47">
        <f t="shared" si="0"/>
        <v>13259</v>
      </c>
      <c r="J16" s="47">
        <f t="shared" si="1"/>
        <v>1527.4603008932056</v>
      </c>
      <c r="K16" s="47">
        <f>('ごみ搬入量内訳'!E16+'ごみ搬入量内訳'!AH16)/'ごみ処理概要'!D16/366*1000000</f>
        <v>965.3908531175098</v>
      </c>
      <c r="L16" s="47">
        <f>'ごみ搬入量内訳'!F16/'ごみ処理概要'!D16/366*1000000</f>
        <v>562.0694477756956</v>
      </c>
      <c r="M16" s="47">
        <f>'資源化量内訳'!BP16</f>
        <v>94</v>
      </c>
      <c r="N16" s="47">
        <f>'ごみ処理量内訳'!E16</f>
        <v>9688</v>
      </c>
      <c r="O16" s="47">
        <f>'ごみ処理量内訳'!L16</f>
        <v>0</v>
      </c>
      <c r="P16" s="47">
        <f t="shared" si="2"/>
        <v>1123</v>
      </c>
      <c r="Q16" s="47">
        <f>'ごみ処理量内訳'!G16</f>
        <v>812</v>
      </c>
      <c r="R16" s="47">
        <f>'ごみ処理量内訳'!H16</f>
        <v>311</v>
      </c>
      <c r="S16" s="47">
        <f>'ごみ処理量内訳'!I16</f>
        <v>0</v>
      </c>
      <c r="T16" s="47">
        <f>'ごみ処理量内訳'!J16</f>
        <v>0</v>
      </c>
      <c r="U16" s="47">
        <f>'ごみ処理量内訳'!K16</f>
        <v>0</v>
      </c>
      <c r="V16" s="47">
        <f t="shared" si="3"/>
        <v>2447</v>
      </c>
      <c r="W16" s="47">
        <f>'資源化量内訳'!M16</f>
        <v>2217</v>
      </c>
      <c r="X16" s="47">
        <f>'資源化量内訳'!N16</f>
        <v>207</v>
      </c>
      <c r="Y16" s="47">
        <f>'資源化量内訳'!O16</f>
        <v>23</v>
      </c>
      <c r="Z16" s="47">
        <f>'資源化量内訳'!P16</f>
        <v>0</v>
      </c>
      <c r="AA16" s="47">
        <f>'資源化量内訳'!Q16</f>
        <v>0</v>
      </c>
      <c r="AB16" s="47">
        <f>'資源化量内訳'!R16</f>
        <v>0</v>
      </c>
      <c r="AC16" s="47">
        <f>'資源化量内訳'!S16</f>
        <v>0</v>
      </c>
      <c r="AD16" s="47">
        <f t="shared" si="4"/>
        <v>13258</v>
      </c>
      <c r="AE16" s="48">
        <f t="shared" si="5"/>
        <v>100</v>
      </c>
      <c r="AF16" s="47">
        <f>'資源化量内訳'!AB16</f>
        <v>981</v>
      </c>
      <c r="AG16" s="47">
        <f>'資源化量内訳'!AJ16</f>
        <v>306</v>
      </c>
      <c r="AH16" s="47">
        <f>'資源化量内訳'!AR16</f>
        <v>311</v>
      </c>
      <c r="AI16" s="47">
        <f>'資源化量内訳'!AZ16</f>
        <v>0</v>
      </c>
      <c r="AJ16" s="47">
        <f>'資源化量内訳'!BH16</f>
        <v>0</v>
      </c>
      <c r="AK16" s="47" t="s">
        <v>95</v>
      </c>
      <c r="AL16" s="47">
        <f t="shared" si="6"/>
        <v>1598</v>
      </c>
      <c r="AM16" s="48">
        <f t="shared" si="7"/>
        <v>30.999101258238465</v>
      </c>
      <c r="AN16" s="47">
        <f>'ごみ処理量内訳'!AC16</f>
        <v>0</v>
      </c>
      <c r="AO16" s="47">
        <f>'ごみ処理量内訳'!AD16</f>
        <v>75</v>
      </c>
      <c r="AP16" s="47">
        <f>'ごみ処理量内訳'!AE16</f>
        <v>286</v>
      </c>
      <c r="AQ16" s="47">
        <f t="shared" si="8"/>
        <v>361</v>
      </c>
    </row>
    <row r="17" spans="1:43" ht="13.5" customHeight="1">
      <c r="A17" s="185" t="s">
        <v>113</v>
      </c>
      <c r="B17" s="186" t="s">
        <v>143</v>
      </c>
      <c r="C17" s="46" t="s">
        <v>144</v>
      </c>
      <c r="D17" s="47">
        <v>33666</v>
      </c>
      <c r="E17" s="47">
        <v>33666</v>
      </c>
      <c r="F17" s="47">
        <f>'ごみ搬入量内訳'!H17</f>
        <v>14012</v>
      </c>
      <c r="G17" s="47">
        <f>'ごみ搬入量内訳'!AG17</f>
        <v>2675</v>
      </c>
      <c r="H17" s="47">
        <f>'ごみ搬入量内訳'!AH17</f>
        <v>0</v>
      </c>
      <c r="I17" s="47">
        <f t="shared" si="0"/>
        <v>16687</v>
      </c>
      <c r="J17" s="47">
        <f t="shared" si="1"/>
        <v>1354.2712580901618</v>
      </c>
      <c r="K17" s="47">
        <f>('ごみ搬入量内訳'!E17+'ごみ搬入量内訳'!AH17)/'ごみ処理概要'!D17/366*1000000</f>
        <v>753.8698218013731</v>
      </c>
      <c r="L17" s="47">
        <f>'ごみ搬入量内訳'!F17/'ごみ処理概要'!D17/366*1000000</f>
        <v>600.4014362887887</v>
      </c>
      <c r="M17" s="47">
        <f>'資源化量内訳'!BP17</f>
        <v>641</v>
      </c>
      <c r="N17" s="47">
        <f>'ごみ処理量内訳'!E17</f>
        <v>13534</v>
      </c>
      <c r="O17" s="47">
        <f>'ごみ処理量内訳'!L17</f>
        <v>1480</v>
      </c>
      <c r="P17" s="47">
        <f t="shared" si="2"/>
        <v>1039</v>
      </c>
      <c r="Q17" s="47">
        <f>'ごみ処理量内訳'!G17</f>
        <v>0</v>
      </c>
      <c r="R17" s="47">
        <f>'ごみ処理量内訳'!H17</f>
        <v>1039</v>
      </c>
      <c r="S17" s="47">
        <f>'ごみ処理量内訳'!I17</f>
        <v>0</v>
      </c>
      <c r="T17" s="47">
        <f>'ごみ処理量内訳'!J17</f>
        <v>0</v>
      </c>
      <c r="U17" s="47">
        <f>'ごみ処理量内訳'!K17</f>
        <v>0</v>
      </c>
      <c r="V17" s="47">
        <f t="shared" si="3"/>
        <v>676</v>
      </c>
      <c r="W17" s="47">
        <f>'資源化量内訳'!M17</f>
        <v>254</v>
      </c>
      <c r="X17" s="47">
        <f>'資源化量内訳'!N17</f>
        <v>422</v>
      </c>
      <c r="Y17" s="47">
        <f>'資源化量内訳'!O17</f>
        <v>0</v>
      </c>
      <c r="Z17" s="47">
        <f>'資源化量内訳'!P17</f>
        <v>0</v>
      </c>
      <c r="AA17" s="47">
        <f>'資源化量内訳'!Q17</f>
        <v>0</v>
      </c>
      <c r="AB17" s="47">
        <f>'資源化量内訳'!R17</f>
        <v>0</v>
      </c>
      <c r="AC17" s="47">
        <f>'資源化量内訳'!S17</f>
        <v>0</v>
      </c>
      <c r="AD17" s="47">
        <f t="shared" si="4"/>
        <v>16729</v>
      </c>
      <c r="AE17" s="48">
        <f t="shared" si="5"/>
        <v>91.15308745292606</v>
      </c>
      <c r="AF17" s="47">
        <f>'資源化量内訳'!AB17</f>
        <v>1531</v>
      </c>
      <c r="AG17" s="47">
        <f>'資源化量内訳'!AJ17</f>
        <v>0</v>
      </c>
      <c r="AH17" s="47">
        <f>'資源化量内訳'!AR17</f>
        <v>764</v>
      </c>
      <c r="AI17" s="47">
        <f>'資源化量内訳'!AZ17</f>
        <v>0</v>
      </c>
      <c r="AJ17" s="47">
        <f>'資源化量内訳'!BH17</f>
        <v>0</v>
      </c>
      <c r="AK17" s="47" t="s">
        <v>95</v>
      </c>
      <c r="AL17" s="47">
        <f t="shared" si="6"/>
        <v>2295</v>
      </c>
      <c r="AM17" s="48">
        <f t="shared" si="7"/>
        <v>20.79447322970639</v>
      </c>
      <c r="AN17" s="47">
        <f>'ごみ処理量内訳'!AC17</f>
        <v>1480</v>
      </c>
      <c r="AO17" s="47">
        <f>'ごみ処理量内訳'!AD17</f>
        <v>104</v>
      </c>
      <c r="AP17" s="47">
        <f>'ごみ処理量内訳'!AE17</f>
        <v>222</v>
      </c>
      <c r="AQ17" s="47">
        <f t="shared" si="8"/>
        <v>1806</v>
      </c>
    </row>
    <row r="18" spans="1:43" ht="13.5" customHeight="1">
      <c r="A18" s="185" t="s">
        <v>113</v>
      </c>
      <c r="B18" s="186" t="s">
        <v>145</v>
      </c>
      <c r="C18" s="46" t="s">
        <v>146</v>
      </c>
      <c r="D18" s="47">
        <v>18683</v>
      </c>
      <c r="E18" s="47">
        <v>17321</v>
      </c>
      <c r="F18" s="47">
        <f>'ごみ搬入量内訳'!H18</f>
        <v>5300</v>
      </c>
      <c r="G18" s="47">
        <f>'ごみ搬入量内訳'!AG18</f>
        <v>1022</v>
      </c>
      <c r="H18" s="47">
        <f>'ごみ搬入量内訳'!AH18</f>
        <v>497</v>
      </c>
      <c r="I18" s="47">
        <f t="shared" si="0"/>
        <v>6819</v>
      </c>
      <c r="J18" s="47">
        <f t="shared" si="1"/>
        <v>997.2246181546651</v>
      </c>
      <c r="K18" s="47">
        <f>('ごみ搬入量内訳'!E18+'ごみ搬入量内訳'!AH18)/'ごみ処理概要'!D18/366*1000000</f>
        <v>847.7652311838383</v>
      </c>
      <c r="L18" s="47">
        <f>'ごみ搬入量内訳'!F18/'ごみ処理概要'!D18/366*1000000</f>
        <v>149.45938697082676</v>
      </c>
      <c r="M18" s="47">
        <f>'資源化量内訳'!BP18</f>
        <v>0</v>
      </c>
      <c r="N18" s="47">
        <f>'ごみ処理量内訳'!E18</f>
        <v>0</v>
      </c>
      <c r="O18" s="47">
        <f>'ごみ処理量内訳'!L18</f>
        <v>582</v>
      </c>
      <c r="P18" s="47">
        <f t="shared" si="2"/>
        <v>5165</v>
      </c>
      <c r="Q18" s="47">
        <f>'ごみ処理量内訳'!G18</f>
        <v>0</v>
      </c>
      <c r="R18" s="47">
        <f>'ごみ処理量内訳'!H18</f>
        <v>524</v>
      </c>
      <c r="S18" s="47">
        <f>'ごみ処理量内訳'!I18</f>
        <v>0</v>
      </c>
      <c r="T18" s="47">
        <f>'ごみ処理量内訳'!J18</f>
        <v>4641</v>
      </c>
      <c r="U18" s="47">
        <f>'ごみ処理量内訳'!K18</f>
        <v>0</v>
      </c>
      <c r="V18" s="47">
        <f t="shared" si="3"/>
        <v>578</v>
      </c>
      <c r="W18" s="47">
        <f>'資源化量内訳'!M18</f>
        <v>576</v>
      </c>
      <c r="X18" s="47">
        <f>'資源化量内訳'!N18</f>
        <v>0</v>
      </c>
      <c r="Y18" s="47">
        <f>'資源化量内訳'!O18</f>
        <v>0</v>
      </c>
      <c r="Z18" s="47">
        <f>'資源化量内訳'!P18</f>
        <v>0</v>
      </c>
      <c r="AA18" s="47">
        <f>'資源化量内訳'!Q18</f>
        <v>0</v>
      </c>
      <c r="AB18" s="47">
        <f>'資源化量内訳'!R18</f>
        <v>0</v>
      </c>
      <c r="AC18" s="47">
        <f>'資源化量内訳'!S18</f>
        <v>2</v>
      </c>
      <c r="AD18" s="47">
        <f t="shared" si="4"/>
        <v>6325</v>
      </c>
      <c r="AE18" s="48">
        <f t="shared" si="5"/>
        <v>90.79841897233202</v>
      </c>
      <c r="AF18" s="47">
        <f>'資源化量内訳'!AB18</f>
        <v>0</v>
      </c>
      <c r="AG18" s="47">
        <f>'資源化量内訳'!AJ18</f>
        <v>0</v>
      </c>
      <c r="AH18" s="47">
        <f>'資源化量内訳'!AR18</f>
        <v>524</v>
      </c>
      <c r="AI18" s="47">
        <f>'資源化量内訳'!AZ18</f>
        <v>0</v>
      </c>
      <c r="AJ18" s="47">
        <f>'資源化量内訳'!BH18</f>
        <v>4567</v>
      </c>
      <c r="AK18" s="47" t="s">
        <v>95</v>
      </c>
      <c r="AL18" s="47">
        <f t="shared" si="6"/>
        <v>5091</v>
      </c>
      <c r="AM18" s="48">
        <f t="shared" si="7"/>
        <v>89.6284584980237</v>
      </c>
      <c r="AN18" s="47">
        <f>'ごみ処理量内訳'!AC18</f>
        <v>582</v>
      </c>
      <c r="AO18" s="47">
        <f>'ごみ処理量内訳'!AD18</f>
        <v>0</v>
      </c>
      <c r="AP18" s="47">
        <f>'ごみ処理量内訳'!AE18</f>
        <v>74</v>
      </c>
      <c r="AQ18" s="47">
        <f t="shared" si="8"/>
        <v>656</v>
      </c>
    </row>
    <row r="19" spans="1:43" ht="13.5" customHeight="1">
      <c r="A19" s="185" t="s">
        <v>113</v>
      </c>
      <c r="B19" s="186" t="s">
        <v>117</v>
      </c>
      <c r="C19" s="46" t="s">
        <v>118</v>
      </c>
      <c r="D19" s="47">
        <v>156819</v>
      </c>
      <c r="E19" s="47">
        <v>156726</v>
      </c>
      <c r="F19" s="47">
        <f>'ごみ搬入量内訳'!H19</f>
        <v>60860</v>
      </c>
      <c r="G19" s="47">
        <f>'ごみ搬入量内訳'!AG19</f>
        <v>5330</v>
      </c>
      <c r="H19" s="47">
        <f>'ごみ搬入量内訳'!AH19</f>
        <v>20</v>
      </c>
      <c r="I19" s="47">
        <f t="shared" si="0"/>
        <v>66210</v>
      </c>
      <c r="J19" s="47">
        <f t="shared" si="1"/>
        <v>1153.5696525565288</v>
      </c>
      <c r="K19" s="47">
        <f>('ごみ搬入量内訳'!E19+'ごみ搬入量内訳'!AH19)/'ごみ処理概要'!D19/366*1000000</f>
        <v>826.0018676642876</v>
      </c>
      <c r="L19" s="47">
        <f>'ごみ搬入量内訳'!F19/'ごみ処理概要'!D19/366*1000000</f>
        <v>327.5677848922413</v>
      </c>
      <c r="M19" s="47">
        <f>'資源化量内訳'!BP19</f>
        <v>980</v>
      </c>
      <c r="N19" s="47">
        <f>'ごみ処理量内訳'!E19</f>
        <v>33019</v>
      </c>
      <c r="O19" s="47">
        <f>'ごみ処理量内訳'!L19</f>
        <v>13704</v>
      </c>
      <c r="P19" s="47">
        <f t="shared" si="2"/>
        <v>18303</v>
      </c>
      <c r="Q19" s="47">
        <f>'ごみ処理量内訳'!G19</f>
        <v>2604</v>
      </c>
      <c r="R19" s="47">
        <f>'ごみ処理量内訳'!H19</f>
        <v>6220</v>
      </c>
      <c r="S19" s="47">
        <f>'ごみ処理量内訳'!I19</f>
        <v>0</v>
      </c>
      <c r="T19" s="47">
        <f>'ごみ処理量内訳'!J19</f>
        <v>9363</v>
      </c>
      <c r="U19" s="47">
        <f>'ごみ処理量内訳'!K19</f>
        <v>116</v>
      </c>
      <c r="V19" s="47">
        <f t="shared" si="3"/>
        <v>923</v>
      </c>
      <c r="W19" s="47">
        <f>'資源化量内訳'!M19</f>
        <v>734</v>
      </c>
      <c r="X19" s="47">
        <f>'資源化量内訳'!N19</f>
        <v>189</v>
      </c>
      <c r="Y19" s="47">
        <f>'資源化量内訳'!O19</f>
        <v>0</v>
      </c>
      <c r="Z19" s="47">
        <f>'資源化量内訳'!P19</f>
        <v>0</v>
      </c>
      <c r="AA19" s="47">
        <f>'資源化量内訳'!Q19</f>
        <v>0</v>
      </c>
      <c r="AB19" s="47">
        <f>'資源化量内訳'!R19</f>
        <v>0</v>
      </c>
      <c r="AC19" s="47">
        <f>'資源化量内訳'!S19</f>
        <v>0</v>
      </c>
      <c r="AD19" s="47">
        <f t="shared" si="4"/>
        <v>65949</v>
      </c>
      <c r="AE19" s="48">
        <f t="shared" si="5"/>
        <v>79.22030660055498</v>
      </c>
      <c r="AF19" s="47">
        <f>'資源化量内訳'!AB19</f>
        <v>2295</v>
      </c>
      <c r="AG19" s="47">
        <f>'資源化量内訳'!AJ19</f>
        <v>0</v>
      </c>
      <c r="AH19" s="47">
        <f>'資源化量内訳'!AR19</f>
        <v>4894</v>
      </c>
      <c r="AI19" s="47">
        <f>'資源化量内訳'!AZ19</f>
        <v>0</v>
      </c>
      <c r="AJ19" s="47">
        <f>'資源化量内訳'!BH19</f>
        <v>9176</v>
      </c>
      <c r="AK19" s="47" t="s">
        <v>95</v>
      </c>
      <c r="AL19" s="47">
        <f t="shared" si="6"/>
        <v>16365</v>
      </c>
      <c r="AM19" s="48">
        <f t="shared" si="7"/>
        <v>27.294595765662123</v>
      </c>
      <c r="AN19" s="47">
        <f>'ごみ処理量内訳'!AC19</f>
        <v>13704</v>
      </c>
      <c r="AO19" s="47">
        <f>'ごみ処理量内訳'!AD19</f>
        <v>792</v>
      </c>
      <c r="AP19" s="47">
        <f>'ごみ処理量内訳'!AE19</f>
        <v>1312</v>
      </c>
      <c r="AQ19" s="47">
        <f t="shared" si="8"/>
        <v>15808</v>
      </c>
    </row>
    <row r="20" spans="1:43" ht="13.5" customHeight="1">
      <c r="A20" s="185" t="s">
        <v>113</v>
      </c>
      <c r="B20" s="186" t="s">
        <v>147</v>
      </c>
      <c r="C20" s="46" t="s">
        <v>148</v>
      </c>
      <c r="D20" s="47">
        <v>4450</v>
      </c>
      <c r="E20" s="47">
        <v>4450</v>
      </c>
      <c r="F20" s="47">
        <f>'ごみ搬入量内訳'!H20</f>
        <v>1255</v>
      </c>
      <c r="G20" s="47">
        <f>'ごみ搬入量内訳'!AG20</f>
        <v>312</v>
      </c>
      <c r="H20" s="47">
        <f>'ごみ搬入量内訳'!AH20</f>
        <v>0</v>
      </c>
      <c r="I20" s="47">
        <f t="shared" si="0"/>
        <v>1567</v>
      </c>
      <c r="J20" s="47">
        <f t="shared" si="1"/>
        <v>962.1170258488365</v>
      </c>
      <c r="K20" s="47">
        <f>('ごみ搬入量内訳'!E20+'ごみ搬入量内訳'!AH20)/'ごみ処理概要'!D20/366*1000000</f>
        <v>762.5713759440043</v>
      </c>
      <c r="L20" s="47">
        <f>'ごみ搬入量内訳'!F20/'ごみ処理概要'!D20/366*1000000</f>
        <v>199.54564990483206</v>
      </c>
      <c r="M20" s="47">
        <f>'資源化量内訳'!BP20</f>
        <v>42</v>
      </c>
      <c r="N20" s="47">
        <f>'ごみ処理量内訳'!E20</f>
        <v>1233</v>
      </c>
      <c r="O20" s="47">
        <f>'ごみ処理量内訳'!L20</f>
        <v>132</v>
      </c>
      <c r="P20" s="47">
        <f t="shared" si="2"/>
        <v>15</v>
      </c>
      <c r="Q20" s="47">
        <f>'ごみ処理量内訳'!G20</f>
        <v>0</v>
      </c>
      <c r="R20" s="47">
        <f>'ごみ処理量内訳'!H20</f>
        <v>15</v>
      </c>
      <c r="S20" s="47">
        <f>'ごみ処理量内訳'!I20</f>
        <v>0</v>
      </c>
      <c r="T20" s="47">
        <f>'ごみ処理量内訳'!J20</f>
        <v>0</v>
      </c>
      <c r="U20" s="47">
        <f>'ごみ処理量内訳'!K20</f>
        <v>0</v>
      </c>
      <c r="V20" s="47">
        <f t="shared" si="3"/>
        <v>157</v>
      </c>
      <c r="W20" s="47">
        <f>'資源化量内訳'!M20</f>
        <v>1</v>
      </c>
      <c r="X20" s="47">
        <f>'資源化量内訳'!N20</f>
        <v>59</v>
      </c>
      <c r="Y20" s="47">
        <f>'資源化量内訳'!O20</f>
        <v>46</v>
      </c>
      <c r="Z20" s="47">
        <f>'資源化量内訳'!P20</f>
        <v>5</v>
      </c>
      <c r="AA20" s="47">
        <f>'資源化量内訳'!Q20</f>
        <v>43</v>
      </c>
      <c r="AB20" s="47">
        <f>'資源化量内訳'!R20</f>
        <v>0</v>
      </c>
      <c r="AC20" s="47">
        <f>'資源化量内訳'!S20</f>
        <v>3</v>
      </c>
      <c r="AD20" s="47">
        <f t="shared" si="4"/>
        <v>1537</v>
      </c>
      <c r="AE20" s="48">
        <f t="shared" si="5"/>
        <v>91.41184124918674</v>
      </c>
      <c r="AF20" s="47">
        <f>'資源化量内訳'!AB20</f>
        <v>132</v>
      </c>
      <c r="AG20" s="47">
        <f>'資源化量内訳'!AJ20</f>
        <v>0</v>
      </c>
      <c r="AH20" s="47">
        <f>'資源化量内訳'!AR20</f>
        <v>15</v>
      </c>
      <c r="AI20" s="47">
        <f>'資源化量内訳'!AZ20</f>
        <v>0</v>
      </c>
      <c r="AJ20" s="47">
        <f>'資源化量内訳'!BH20</f>
        <v>0</v>
      </c>
      <c r="AK20" s="47" t="s">
        <v>95</v>
      </c>
      <c r="AL20" s="47">
        <f t="shared" si="6"/>
        <v>147</v>
      </c>
      <c r="AM20" s="48">
        <f t="shared" si="7"/>
        <v>21.912602913236228</v>
      </c>
      <c r="AN20" s="47">
        <f>'ごみ処理量内訳'!AC20</f>
        <v>132</v>
      </c>
      <c r="AO20" s="47">
        <f>'ごみ処理量内訳'!AD20</f>
        <v>6</v>
      </c>
      <c r="AP20" s="47">
        <f>'ごみ処理量内訳'!AE20</f>
        <v>0</v>
      </c>
      <c r="AQ20" s="47">
        <f t="shared" si="8"/>
        <v>138</v>
      </c>
    </row>
    <row r="21" spans="1:43" ht="13.5" customHeight="1">
      <c r="A21" s="185" t="s">
        <v>113</v>
      </c>
      <c r="B21" s="186" t="s">
        <v>149</v>
      </c>
      <c r="C21" s="46" t="s">
        <v>54</v>
      </c>
      <c r="D21" s="47">
        <v>7299</v>
      </c>
      <c r="E21" s="47">
        <v>7299</v>
      </c>
      <c r="F21" s="47">
        <f>'ごみ搬入量内訳'!H21</f>
        <v>1979</v>
      </c>
      <c r="G21" s="47">
        <f>'ごみ搬入量内訳'!AG21</f>
        <v>43</v>
      </c>
      <c r="H21" s="47">
        <f>'ごみ搬入量内訳'!AH21</f>
        <v>0</v>
      </c>
      <c r="I21" s="47">
        <f t="shared" si="0"/>
        <v>2022</v>
      </c>
      <c r="J21" s="47">
        <f t="shared" si="1"/>
        <v>756.8968576427492</v>
      </c>
      <c r="K21" s="47">
        <f>('ごみ搬入量内訳'!E21+'ごみ搬入量内訳'!AH21)/'ごみ処理概要'!D21/366*1000000</f>
        <v>690.2659769996189</v>
      </c>
      <c r="L21" s="47">
        <f>'ごみ搬入量内訳'!F21/'ごみ処理概要'!D21/366*1000000</f>
        <v>66.63088064313025</v>
      </c>
      <c r="M21" s="47">
        <f>'資源化量内訳'!BP21</f>
        <v>69</v>
      </c>
      <c r="N21" s="47">
        <f>'ごみ処理量内訳'!E21</f>
        <v>1648</v>
      </c>
      <c r="O21" s="47">
        <f>'ごみ処理量内訳'!L21</f>
        <v>72</v>
      </c>
      <c r="P21" s="47">
        <f t="shared" si="2"/>
        <v>26</v>
      </c>
      <c r="Q21" s="47">
        <f>'ごみ処理量内訳'!G21</f>
        <v>0</v>
      </c>
      <c r="R21" s="47">
        <f>'ごみ処理量内訳'!H21</f>
        <v>26</v>
      </c>
      <c r="S21" s="47">
        <f>'ごみ処理量内訳'!I21</f>
        <v>0</v>
      </c>
      <c r="T21" s="47">
        <f>'ごみ処理量内訳'!J21</f>
        <v>0</v>
      </c>
      <c r="U21" s="47">
        <f>'ごみ処理量内訳'!K21</f>
        <v>0</v>
      </c>
      <c r="V21" s="47">
        <f t="shared" si="3"/>
        <v>284</v>
      </c>
      <c r="W21" s="47">
        <f>'資源化量内訳'!M21</f>
        <v>0</v>
      </c>
      <c r="X21" s="47">
        <f>'資源化量内訳'!N21</f>
        <v>130</v>
      </c>
      <c r="Y21" s="47">
        <f>'資源化量内訳'!O21</f>
        <v>70</v>
      </c>
      <c r="Z21" s="47">
        <f>'資源化量内訳'!P21</f>
        <v>9</v>
      </c>
      <c r="AA21" s="47">
        <f>'資源化量内訳'!Q21</f>
        <v>71</v>
      </c>
      <c r="AB21" s="47">
        <f>'資源化量内訳'!R21</f>
        <v>0</v>
      </c>
      <c r="AC21" s="47">
        <f>'資源化量内訳'!S21</f>
        <v>4</v>
      </c>
      <c r="AD21" s="47">
        <f t="shared" si="4"/>
        <v>2030</v>
      </c>
      <c r="AE21" s="48">
        <f t="shared" si="5"/>
        <v>96.45320197044335</v>
      </c>
      <c r="AF21" s="47">
        <f>'資源化量内訳'!AB21</f>
        <v>176</v>
      </c>
      <c r="AG21" s="47">
        <f>'資源化量内訳'!AJ21</f>
        <v>0</v>
      </c>
      <c r="AH21" s="47">
        <f>'資源化量内訳'!AR21</f>
        <v>26</v>
      </c>
      <c r="AI21" s="47">
        <f>'資源化量内訳'!AZ21</f>
        <v>0</v>
      </c>
      <c r="AJ21" s="47">
        <f>'資源化量内訳'!BH21</f>
        <v>0</v>
      </c>
      <c r="AK21" s="47" t="s">
        <v>95</v>
      </c>
      <c r="AL21" s="47">
        <f t="shared" si="6"/>
        <v>202</v>
      </c>
      <c r="AM21" s="48">
        <f t="shared" si="7"/>
        <v>26.44116245831348</v>
      </c>
      <c r="AN21" s="47">
        <f>'ごみ処理量内訳'!AC21</f>
        <v>72</v>
      </c>
      <c r="AO21" s="47">
        <f>'ごみ処理量内訳'!AD21</f>
        <v>0</v>
      </c>
      <c r="AP21" s="47">
        <f>'ごみ処理量内訳'!AE21</f>
        <v>0</v>
      </c>
      <c r="AQ21" s="47">
        <f t="shared" si="8"/>
        <v>72</v>
      </c>
    </row>
    <row r="22" spans="1:43" ht="13.5" customHeight="1">
      <c r="A22" s="185" t="s">
        <v>113</v>
      </c>
      <c r="B22" s="186" t="s">
        <v>150</v>
      </c>
      <c r="C22" s="46" t="s">
        <v>93</v>
      </c>
      <c r="D22" s="47">
        <v>5247</v>
      </c>
      <c r="E22" s="47">
        <v>5247</v>
      </c>
      <c r="F22" s="47">
        <f>'ごみ搬入量内訳'!H22</f>
        <v>1625</v>
      </c>
      <c r="G22" s="47">
        <f>'ごみ搬入量内訳'!AG22</f>
        <v>147</v>
      </c>
      <c r="H22" s="47">
        <f>'ごみ搬入量内訳'!AH22</f>
        <v>0</v>
      </c>
      <c r="I22" s="47">
        <f t="shared" si="0"/>
        <v>1772</v>
      </c>
      <c r="J22" s="47">
        <f t="shared" si="1"/>
        <v>922.7234714398339</v>
      </c>
      <c r="K22" s="47">
        <f>('ごみ搬入量内訳'!E22+'ごみ搬入量内訳'!AH22)/'ごみ処理概要'!D22/366*1000000</f>
        <v>912.3089853062014</v>
      </c>
      <c r="L22" s="47">
        <f>'ごみ搬入量内訳'!F22/'ごみ処理概要'!D22/366*1000000</f>
        <v>10.414486133632437</v>
      </c>
      <c r="M22" s="47">
        <f>'資源化量内訳'!BP22</f>
        <v>0</v>
      </c>
      <c r="N22" s="47">
        <f>'ごみ処理量内訳'!E22</f>
        <v>1357</v>
      </c>
      <c r="O22" s="47">
        <f>'ごみ処理量内訳'!L22</f>
        <v>139</v>
      </c>
      <c r="P22" s="47">
        <f t="shared" si="2"/>
        <v>26</v>
      </c>
      <c r="Q22" s="47">
        <f>'ごみ処理量内訳'!G22</f>
        <v>0</v>
      </c>
      <c r="R22" s="47">
        <f>'ごみ処理量内訳'!H22</f>
        <v>26</v>
      </c>
      <c r="S22" s="47">
        <f>'ごみ処理量内訳'!I22</f>
        <v>0</v>
      </c>
      <c r="T22" s="47">
        <f>'ごみ処理量内訳'!J22</f>
        <v>0</v>
      </c>
      <c r="U22" s="47">
        <f>'ごみ処理量内訳'!K22</f>
        <v>0</v>
      </c>
      <c r="V22" s="47">
        <f t="shared" si="3"/>
        <v>208</v>
      </c>
      <c r="W22" s="47">
        <f>'資源化量内訳'!M22</f>
        <v>0</v>
      </c>
      <c r="X22" s="47">
        <f>'資源化量内訳'!N22</f>
        <v>82</v>
      </c>
      <c r="Y22" s="47">
        <f>'資源化量内訳'!O22</f>
        <v>60</v>
      </c>
      <c r="Z22" s="47">
        <f>'資源化量内訳'!P22</f>
        <v>8</v>
      </c>
      <c r="AA22" s="47">
        <f>'資源化量内訳'!Q22</f>
        <v>58</v>
      </c>
      <c r="AB22" s="47">
        <f>'資源化量内訳'!R22</f>
        <v>0</v>
      </c>
      <c r="AC22" s="47">
        <f>'資源化量内訳'!S22</f>
        <v>0</v>
      </c>
      <c r="AD22" s="47">
        <f t="shared" si="4"/>
        <v>1730</v>
      </c>
      <c r="AE22" s="48">
        <f t="shared" si="5"/>
        <v>91.96531791907515</v>
      </c>
      <c r="AF22" s="47">
        <f>'資源化量内訳'!AB22</f>
        <v>145</v>
      </c>
      <c r="AG22" s="47">
        <f>'資源化量内訳'!AJ22</f>
        <v>0</v>
      </c>
      <c r="AH22" s="47">
        <f>'資源化量内訳'!AR22</f>
        <v>26</v>
      </c>
      <c r="AI22" s="47">
        <f>'資源化量内訳'!AZ22</f>
        <v>0</v>
      </c>
      <c r="AJ22" s="47">
        <f>'資源化量内訳'!BH22</f>
        <v>0</v>
      </c>
      <c r="AK22" s="47" t="s">
        <v>95</v>
      </c>
      <c r="AL22" s="47">
        <f t="shared" si="6"/>
        <v>171</v>
      </c>
      <c r="AM22" s="48">
        <f t="shared" si="7"/>
        <v>21.90751445086705</v>
      </c>
      <c r="AN22" s="47">
        <f>'ごみ処理量内訳'!AC22</f>
        <v>139</v>
      </c>
      <c r="AO22" s="47">
        <f>'ごみ処理量内訳'!AD22</f>
        <v>6</v>
      </c>
      <c r="AP22" s="47">
        <f>'ごみ処理量内訳'!AE22</f>
        <v>0</v>
      </c>
      <c r="AQ22" s="47">
        <f t="shared" si="8"/>
        <v>145</v>
      </c>
    </row>
    <row r="23" spans="1:43" ht="13.5" customHeight="1">
      <c r="A23" s="185" t="s">
        <v>113</v>
      </c>
      <c r="B23" s="186" t="s">
        <v>151</v>
      </c>
      <c r="C23" s="46" t="s">
        <v>152</v>
      </c>
      <c r="D23" s="47">
        <v>5759</v>
      </c>
      <c r="E23" s="47">
        <v>5759</v>
      </c>
      <c r="F23" s="47">
        <f>'ごみ搬入量内訳'!H23</f>
        <v>1663</v>
      </c>
      <c r="G23" s="47">
        <f>'ごみ搬入量内訳'!AG23</f>
        <v>39</v>
      </c>
      <c r="H23" s="47">
        <f>'ごみ搬入量内訳'!AH23</f>
        <v>32</v>
      </c>
      <c r="I23" s="47">
        <f t="shared" si="0"/>
        <v>1734</v>
      </c>
      <c r="J23" s="47">
        <f t="shared" si="1"/>
        <v>822.6610380331284</v>
      </c>
      <c r="K23" s="47">
        <f>('ごみ搬入量内訳'!E23+'ごみ搬入量内訳'!AH23)/'ごみ処理概要'!D23/366*1000000</f>
        <v>815.544593067444</v>
      </c>
      <c r="L23" s="47">
        <f>'ごみ搬入量内訳'!F23/'ごみ処理概要'!D23/366*1000000</f>
        <v>7.116444965684503</v>
      </c>
      <c r="M23" s="47">
        <f>'資源化量内訳'!BP23</f>
        <v>77</v>
      </c>
      <c r="N23" s="47">
        <f>'ごみ処理量内訳'!E23</f>
        <v>1378</v>
      </c>
      <c r="O23" s="47">
        <f>'ごみ処理量内訳'!L23</f>
        <v>77</v>
      </c>
      <c r="P23" s="47">
        <f t="shared" si="2"/>
        <v>27</v>
      </c>
      <c r="Q23" s="47">
        <f>'ごみ処理量内訳'!G23</f>
        <v>0</v>
      </c>
      <c r="R23" s="47">
        <f>'ごみ処理量内訳'!H23</f>
        <v>27</v>
      </c>
      <c r="S23" s="47">
        <f>'ごみ処理量内訳'!I23</f>
        <v>0</v>
      </c>
      <c r="T23" s="47">
        <f>'ごみ処理量内訳'!J23</f>
        <v>0</v>
      </c>
      <c r="U23" s="47">
        <f>'ごみ処理量内訳'!K23</f>
        <v>0</v>
      </c>
      <c r="V23" s="47">
        <f t="shared" si="3"/>
        <v>205</v>
      </c>
      <c r="W23" s="47">
        <f>'資源化量内訳'!M23</f>
        <v>0</v>
      </c>
      <c r="X23" s="47">
        <f>'資源化量内訳'!N23</f>
        <v>82</v>
      </c>
      <c r="Y23" s="47">
        <f>'資源化量内訳'!O23</f>
        <v>63</v>
      </c>
      <c r="Z23" s="47">
        <f>'資源化量内訳'!P23</f>
        <v>7</v>
      </c>
      <c r="AA23" s="47">
        <f>'資源化量内訳'!Q23</f>
        <v>50</v>
      </c>
      <c r="AB23" s="47">
        <f>'資源化量内訳'!R23</f>
        <v>0</v>
      </c>
      <c r="AC23" s="47">
        <f>'資源化量内訳'!S23</f>
        <v>3</v>
      </c>
      <c r="AD23" s="47">
        <f t="shared" si="4"/>
        <v>1687</v>
      </c>
      <c r="AE23" s="48">
        <f t="shared" si="5"/>
        <v>95.4356846473029</v>
      </c>
      <c r="AF23" s="47">
        <f>'資源化量内訳'!AB23</f>
        <v>149</v>
      </c>
      <c r="AG23" s="47">
        <f>'資源化量内訳'!AJ23</f>
        <v>0</v>
      </c>
      <c r="AH23" s="47">
        <f>'資源化量内訳'!AR23</f>
        <v>27</v>
      </c>
      <c r="AI23" s="47">
        <f>'資源化量内訳'!AZ23</f>
        <v>0</v>
      </c>
      <c r="AJ23" s="47">
        <f>'資源化量内訳'!BH23</f>
        <v>0</v>
      </c>
      <c r="AK23" s="47" t="s">
        <v>95</v>
      </c>
      <c r="AL23" s="47">
        <f t="shared" si="6"/>
        <v>176</v>
      </c>
      <c r="AM23" s="48">
        <f t="shared" si="7"/>
        <v>25.963718820861676</v>
      </c>
      <c r="AN23" s="47">
        <f>'ごみ処理量内訳'!AC23</f>
        <v>77</v>
      </c>
      <c r="AO23" s="47">
        <f>'ごみ処理量内訳'!AD23</f>
        <v>7</v>
      </c>
      <c r="AP23" s="47">
        <f>'ごみ処理量内訳'!AE23</f>
        <v>0</v>
      </c>
      <c r="AQ23" s="47">
        <f t="shared" si="8"/>
        <v>84</v>
      </c>
    </row>
    <row r="24" spans="1:43" ht="13.5" customHeight="1">
      <c r="A24" s="185" t="s">
        <v>113</v>
      </c>
      <c r="B24" s="186" t="s">
        <v>153</v>
      </c>
      <c r="C24" s="46" t="s">
        <v>154</v>
      </c>
      <c r="D24" s="47">
        <v>6816</v>
      </c>
      <c r="E24" s="47">
        <v>6816</v>
      </c>
      <c r="F24" s="47">
        <f>'ごみ搬入量内訳'!H24</f>
        <v>2010</v>
      </c>
      <c r="G24" s="47">
        <f>'ごみ搬入量内訳'!AG24</f>
        <v>24</v>
      </c>
      <c r="H24" s="47">
        <f>'ごみ搬入量内訳'!AH24</f>
        <v>0</v>
      </c>
      <c r="I24" s="47">
        <f t="shared" si="0"/>
        <v>2034</v>
      </c>
      <c r="J24" s="47">
        <f t="shared" si="1"/>
        <v>815.3428769337336</v>
      </c>
      <c r="K24" s="47">
        <f>('ごみ搬入量内訳'!E24+'ごみ搬入量内訳'!AH24)/'ごみ処理概要'!D24/366*1000000</f>
        <v>815.3428769337336</v>
      </c>
      <c r="L24" s="47">
        <f>'ごみ搬入量内訳'!F24/'ごみ処理概要'!D24/366*1000000</f>
        <v>0</v>
      </c>
      <c r="M24" s="47">
        <f>'資源化量内訳'!BP24</f>
        <v>0</v>
      </c>
      <c r="N24" s="47">
        <f>'ごみ処理量内訳'!E24</f>
        <v>1130</v>
      </c>
      <c r="O24" s="47">
        <f>'ごみ処理量内訳'!L24</f>
        <v>0</v>
      </c>
      <c r="P24" s="47">
        <f t="shared" si="2"/>
        <v>619</v>
      </c>
      <c r="Q24" s="47">
        <f>'ごみ処理量内訳'!G24</f>
        <v>0</v>
      </c>
      <c r="R24" s="47">
        <f>'ごみ処理量内訳'!H24</f>
        <v>619</v>
      </c>
      <c r="S24" s="47">
        <f>'ごみ処理量内訳'!I24</f>
        <v>0</v>
      </c>
      <c r="T24" s="47">
        <f>'ごみ処理量内訳'!J24</f>
        <v>0</v>
      </c>
      <c r="U24" s="47">
        <f>'ごみ処理量内訳'!K24</f>
        <v>0</v>
      </c>
      <c r="V24" s="47">
        <f t="shared" si="3"/>
        <v>321</v>
      </c>
      <c r="W24" s="47">
        <f>'資源化量内訳'!M24</f>
        <v>321</v>
      </c>
      <c r="X24" s="47">
        <f>'資源化量内訳'!N24</f>
        <v>0</v>
      </c>
      <c r="Y24" s="47">
        <f>'資源化量内訳'!O24</f>
        <v>0</v>
      </c>
      <c r="Z24" s="47">
        <f>'資源化量内訳'!P24</f>
        <v>0</v>
      </c>
      <c r="AA24" s="47">
        <f>'資源化量内訳'!Q24</f>
        <v>0</v>
      </c>
      <c r="AB24" s="47">
        <f>'資源化量内訳'!R24</f>
        <v>0</v>
      </c>
      <c r="AC24" s="47">
        <f>'資源化量内訳'!S24</f>
        <v>0</v>
      </c>
      <c r="AD24" s="47">
        <f t="shared" si="4"/>
        <v>2070</v>
      </c>
      <c r="AE24" s="48">
        <f t="shared" si="5"/>
        <v>100</v>
      </c>
      <c r="AF24" s="47">
        <f>'資源化量内訳'!AB24</f>
        <v>95</v>
      </c>
      <c r="AG24" s="47">
        <f>'資源化量内訳'!AJ24</f>
        <v>0</v>
      </c>
      <c r="AH24" s="47">
        <f>'資源化量内訳'!AR24</f>
        <v>470</v>
      </c>
      <c r="AI24" s="47">
        <f>'資源化量内訳'!AZ24</f>
        <v>0</v>
      </c>
      <c r="AJ24" s="47">
        <f>'資源化量内訳'!BH24</f>
        <v>0</v>
      </c>
      <c r="AK24" s="47" t="s">
        <v>95</v>
      </c>
      <c r="AL24" s="47">
        <f t="shared" si="6"/>
        <v>565</v>
      </c>
      <c r="AM24" s="48">
        <f t="shared" si="7"/>
        <v>42.80193236714976</v>
      </c>
      <c r="AN24" s="47">
        <f>'ごみ処理量内訳'!AC24</f>
        <v>0</v>
      </c>
      <c r="AO24" s="47">
        <f>'ごみ処理量内訳'!AD24</f>
        <v>0</v>
      </c>
      <c r="AP24" s="47">
        <f>'ごみ処理量内訳'!AE24</f>
        <v>113</v>
      </c>
      <c r="AQ24" s="47">
        <f t="shared" si="8"/>
        <v>113</v>
      </c>
    </row>
    <row r="25" spans="1:43" ht="13.5" customHeight="1">
      <c r="A25" s="185" t="s">
        <v>113</v>
      </c>
      <c r="B25" s="186" t="s">
        <v>25</v>
      </c>
      <c r="C25" s="46" t="s">
        <v>26</v>
      </c>
      <c r="D25" s="47">
        <v>9360</v>
      </c>
      <c r="E25" s="47">
        <v>9360</v>
      </c>
      <c r="F25" s="47">
        <f>'ごみ搬入量内訳'!H25</f>
        <v>2581</v>
      </c>
      <c r="G25" s="47">
        <f>'ごみ搬入量内訳'!AG25</f>
        <v>262</v>
      </c>
      <c r="H25" s="47">
        <f>'ごみ搬入量内訳'!AH25</f>
        <v>0</v>
      </c>
      <c r="I25" s="47">
        <f t="shared" si="0"/>
        <v>2843</v>
      </c>
      <c r="J25" s="47">
        <f t="shared" si="1"/>
        <v>829.888842183924</v>
      </c>
      <c r="K25" s="47">
        <f>('ごみ搬入量内訳'!E25+'ごみ搬入量内訳'!AH25)/'ごみ処理概要'!D25/366*1000000</f>
        <v>753.4094624258558</v>
      </c>
      <c r="L25" s="47">
        <f>'ごみ搬入量内訳'!F25/'ごみ処理概要'!D25/366*1000000</f>
        <v>76.47937975806829</v>
      </c>
      <c r="M25" s="47">
        <f>'資源化量内訳'!BP25</f>
        <v>237</v>
      </c>
      <c r="N25" s="47">
        <f>'ごみ処理量内訳'!E25</f>
        <v>1714</v>
      </c>
      <c r="O25" s="47">
        <f>'ごみ処理量内訳'!L25</f>
        <v>491</v>
      </c>
      <c r="P25" s="47">
        <f t="shared" si="2"/>
        <v>756</v>
      </c>
      <c r="Q25" s="47">
        <f>'ごみ処理量内訳'!G25</f>
        <v>0</v>
      </c>
      <c r="R25" s="47">
        <f>'ごみ処理量内訳'!H25</f>
        <v>756</v>
      </c>
      <c r="S25" s="47">
        <f>'ごみ処理量内訳'!I25</f>
        <v>0</v>
      </c>
      <c r="T25" s="47">
        <f>'ごみ処理量内訳'!J25</f>
        <v>0</v>
      </c>
      <c r="U25" s="47">
        <f>'ごみ処理量内訳'!K25</f>
        <v>0</v>
      </c>
      <c r="V25" s="47">
        <f t="shared" si="3"/>
        <v>0</v>
      </c>
      <c r="W25" s="47">
        <f>'資源化量内訳'!M25</f>
        <v>0</v>
      </c>
      <c r="X25" s="47">
        <f>'資源化量内訳'!N25</f>
        <v>0</v>
      </c>
      <c r="Y25" s="47">
        <f>'資源化量内訳'!O25</f>
        <v>0</v>
      </c>
      <c r="Z25" s="47">
        <f>'資源化量内訳'!P25</f>
        <v>0</v>
      </c>
      <c r="AA25" s="47">
        <f>'資源化量内訳'!Q25</f>
        <v>0</v>
      </c>
      <c r="AB25" s="47">
        <f>'資源化量内訳'!R25</f>
        <v>0</v>
      </c>
      <c r="AC25" s="47">
        <f>'資源化量内訳'!S25</f>
        <v>0</v>
      </c>
      <c r="AD25" s="47">
        <f t="shared" si="4"/>
        <v>2961</v>
      </c>
      <c r="AE25" s="48">
        <f t="shared" si="5"/>
        <v>83.4177642688281</v>
      </c>
      <c r="AF25" s="47">
        <f>'資源化量内訳'!AB25</f>
        <v>144</v>
      </c>
      <c r="AG25" s="47">
        <f>'資源化量内訳'!AJ25</f>
        <v>0</v>
      </c>
      <c r="AH25" s="47">
        <f>'資源化量内訳'!AR25</f>
        <v>756</v>
      </c>
      <c r="AI25" s="47">
        <f>'資源化量内訳'!AZ25</f>
        <v>0</v>
      </c>
      <c r="AJ25" s="47">
        <f>'資源化量内訳'!BH25</f>
        <v>0</v>
      </c>
      <c r="AK25" s="47" t="s">
        <v>95</v>
      </c>
      <c r="AL25" s="47">
        <f t="shared" si="6"/>
        <v>900</v>
      </c>
      <c r="AM25" s="48">
        <f t="shared" si="7"/>
        <v>35.553470919324575</v>
      </c>
      <c r="AN25" s="47">
        <f>'ごみ処理量内訳'!AC25</f>
        <v>491</v>
      </c>
      <c r="AO25" s="47">
        <f>'ごみ処理量内訳'!AD25</f>
        <v>0</v>
      </c>
      <c r="AP25" s="47">
        <f>'ごみ処理量内訳'!AE25</f>
        <v>0</v>
      </c>
      <c r="AQ25" s="47">
        <f t="shared" si="8"/>
        <v>491</v>
      </c>
    </row>
    <row r="26" spans="1:43" ht="13.5" customHeight="1">
      <c r="A26" s="185" t="s">
        <v>113</v>
      </c>
      <c r="B26" s="186" t="s">
        <v>27</v>
      </c>
      <c r="C26" s="46" t="s">
        <v>28</v>
      </c>
      <c r="D26" s="47">
        <v>11180</v>
      </c>
      <c r="E26" s="47">
        <v>11180</v>
      </c>
      <c r="F26" s="47">
        <f>'ごみ搬入量内訳'!H26</f>
        <v>2810</v>
      </c>
      <c r="G26" s="47">
        <f>'ごみ搬入量内訳'!AG26</f>
        <v>446</v>
      </c>
      <c r="H26" s="47">
        <f>'ごみ搬入量内訳'!AH26</f>
        <v>5</v>
      </c>
      <c r="I26" s="47">
        <f t="shared" si="0"/>
        <v>3261</v>
      </c>
      <c r="J26" s="47">
        <f t="shared" si="1"/>
        <v>796.9441919117862</v>
      </c>
      <c r="K26" s="47">
        <f>('ごみ搬入量内訳'!E26+'ごみ搬入量内訳'!AH26)/'ごみ処理概要'!D26/366*1000000</f>
        <v>687.9478381575218</v>
      </c>
      <c r="L26" s="47">
        <f>'ごみ搬入量内訳'!F26/'ごみ処理概要'!D26/366*1000000</f>
        <v>108.99635375426456</v>
      </c>
      <c r="M26" s="47">
        <f>'資源化量内訳'!BP26</f>
        <v>136</v>
      </c>
      <c r="N26" s="47">
        <f>'ごみ処理量内訳'!E26</f>
        <v>2219</v>
      </c>
      <c r="O26" s="47">
        <f>'ごみ処理量内訳'!L26</f>
        <v>124</v>
      </c>
      <c r="P26" s="47">
        <f t="shared" si="2"/>
        <v>560</v>
      </c>
      <c r="Q26" s="47">
        <f>'ごみ処理量内訳'!G26</f>
        <v>0</v>
      </c>
      <c r="R26" s="47">
        <f>'ごみ処理量内訳'!H26</f>
        <v>560</v>
      </c>
      <c r="S26" s="47">
        <f>'ごみ処理量内訳'!I26</f>
        <v>0</v>
      </c>
      <c r="T26" s="47">
        <f>'ごみ処理量内訳'!J26</f>
        <v>0</v>
      </c>
      <c r="U26" s="47">
        <f>'ごみ処理量内訳'!K26</f>
        <v>0</v>
      </c>
      <c r="V26" s="47">
        <f t="shared" si="3"/>
        <v>353</v>
      </c>
      <c r="W26" s="47">
        <f>'資源化量内訳'!M26</f>
        <v>324</v>
      </c>
      <c r="X26" s="47">
        <f>'資源化量内訳'!N26</f>
        <v>29</v>
      </c>
      <c r="Y26" s="47">
        <f>'資源化量内訳'!O26</f>
        <v>0</v>
      </c>
      <c r="Z26" s="47">
        <f>'資源化量内訳'!P26</f>
        <v>0</v>
      </c>
      <c r="AA26" s="47">
        <f>'資源化量内訳'!Q26</f>
        <v>0</v>
      </c>
      <c r="AB26" s="47">
        <f>'資源化量内訳'!R26</f>
        <v>0</v>
      </c>
      <c r="AC26" s="47">
        <f>'資源化量内訳'!S26</f>
        <v>0</v>
      </c>
      <c r="AD26" s="47">
        <f t="shared" si="4"/>
        <v>3256</v>
      </c>
      <c r="AE26" s="48">
        <f t="shared" si="5"/>
        <v>96.1916461916462</v>
      </c>
      <c r="AF26" s="47">
        <f>'資源化量内訳'!AB26</f>
        <v>186</v>
      </c>
      <c r="AG26" s="47">
        <f>'資源化量内訳'!AJ26</f>
        <v>0</v>
      </c>
      <c r="AH26" s="47">
        <f>'資源化量内訳'!AR26</f>
        <v>540</v>
      </c>
      <c r="AI26" s="47">
        <f>'資源化量内訳'!AZ26</f>
        <v>0</v>
      </c>
      <c r="AJ26" s="47">
        <f>'資源化量内訳'!BH26</f>
        <v>0</v>
      </c>
      <c r="AK26" s="47" t="s">
        <v>95</v>
      </c>
      <c r="AL26" s="47">
        <f t="shared" si="6"/>
        <v>726</v>
      </c>
      <c r="AM26" s="48">
        <f t="shared" si="7"/>
        <v>35.81957547169811</v>
      </c>
      <c r="AN26" s="47">
        <f>'ごみ処理量内訳'!AC26</f>
        <v>124</v>
      </c>
      <c r="AO26" s="47">
        <f>'ごみ処理量内訳'!AD26</f>
        <v>0</v>
      </c>
      <c r="AP26" s="47">
        <f>'ごみ処理量内訳'!AE26</f>
        <v>20</v>
      </c>
      <c r="AQ26" s="47">
        <f t="shared" si="8"/>
        <v>144</v>
      </c>
    </row>
    <row r="27" spans="1:43" ht="13.5" customHeight="1">
      <c r="A27" s="185" t="s">
        <v>113</v>
      </c>
      <c r="B27" s="186" t="s">
        <v>29</v>
      </c>
      <c r="C27" s="46" t="s">
        <v>30</v>
      </c>
      <c r="D27" s="47">
        <v>1402</v>
      </c>
      <c r="E27" s="47">
        <v>1402</v>
      </c>
      <c r="F27" s="47">
        <f>'ごみ搬入量内訳'!H27</f>
        <v>351</v>
      </c>
      <c r="G27" s="47">
        <f>'ごみ搬入量内訳'!AG27</f>
        <v>30</v>
      </c>
      <c r="H27" s="47">
        <f>'ごみ搬入量内訳'!AH27</f>
        <v>0</v>
      </c>
      <c r="I27" s="47">
        <f t="shared" si="0"/>
        <v>381</v>
      </c>
      <c r="J27" s="47">
        <f t="shared" si="1"/>
        <v>742.4990061036928</v>
      </c>
      <c r="K27" s="47">
        <f>('ごみ搬入量内訳'!E27+'ごみ搬入量内訳'!AH27)/'ごみ処理概要'!D27/366*1000000</f>
        <v>633.3652939204727</v>
      </c>
      <c r="L27" s="47">
        <f>'ごみ搬入量内訳'!F27/'ごみ処理概要'!D27/366*1000000</f>
        <v>109.13371218321991</v>
      </c>
      <c r="M27" s="47">
        <f>'資源化量内訳'!BP27</f>
        <v>0</v>
      </c>
      <c r="N27" s="47">
        <f>'ごみ処理量内訳'!E27</f>
        <v>286</v>
      </c>
      <c r="O27" s="47">
        <f>'ごみ処理量内訳'!L27</f>
        <v>2</v>
      </c>
      <c r="P27" s="47">
        <f t="shared" si="2"/>
        <v>55</v>
      </c>
      <c r="Q27" s="47">
        <f>'ごみ処理量内訳'!G27</f>
        <v>0</v>
      </c>
      <c r="R27" s="47">
        <f>'ごみ処理量内訳'!H27</f>
        <v>55</v>
      </c>
      <c r="S27" s="47">
        <f>'ごみ処理量内訳'!I27</f>
        <v>0</v>
      </c>
      <c r="T27" s="47">
        <f>'ごみ処理量内訳'!J27</f>
        <v>0</v>
      </c>
      <c r="U27" s="47">
        <f>'ごみ処理量内訳'!K27</f>
        <v>0</v>
      </c>
      <c r="V27" s="47">
        <f t="shared" si="3"/>
        <v>70</v>
      </c>
      <c r="W27" s="47">
        <f>'資源化量内訳'!M27</f>
        <v>30</v>
      </c>
      <c r="X27" s="47">
        <f>'資源化量内訳'!N27</f>
        <v>0</v>
      </c>
      <c r="Y27" s="47">
        <f>'資源化量内訳'!O27</f>
        <v>0</v>
      </c>
      <c r="Z27" s="47">
        <f>'資源化量内訳'!P27</f>
        <v>0</v>
      </c>
      <c r="AA27" s="47">
        <f>'資源化量内訳'!Q27</f>
        <v>40</v>
      </c>
      <c r="AB27" s="47">
        <f>'資源化量内訳'!R27</f>
        <v>0</v>
      </c>
      <c r="AC27" s="47">
        <f>'資源化量内訳'!S27</f>
        <v>0</v>
      </c>
      <c r="AD27" s="47">
        <f t="shared" si="4"/>
        <v>413</v>
      </c>
      <c r="AE27" s="48">
        <f t="shared" si="5"/>
        <v>99.51573849878935</v>
      </c>
      <c r="AF27" s="47">
        <f>'資源化量内訳'!AB27</f>
        <v>0</v>
      </c>
      <c r="AG27" s="47">
        <f>'資源化量内訳'!AJ27</f>
        <v>0</v>
      </c>
      <c r="AH27" s="47">
        <f>'資源化量内訳'!AR27</f>
        <v>0</v>
      </c>
      <c r="AI27" s="47">
        <f>'資源化量内訳'!AZ27</f>
        <v>0</v>
      </c>
      <c r="AJ27" s="47">
        <f>'資源化量内訳'!BH27</f>
        <v>0</v>
      </c>
      <c r="AK27" s="47" t="s">
        <v>95</v>
      </c>
      <c r="AL27" s="47">
        <f t="shared" si="6"/>
        <v>0</v>
      </c>
      <c r="AM27" s="48">
        <f t="shared" si="7"/>
        <v>16.94915254237288</v>
      </c>
      <c r="AN27" s="47">
        <f>'ごみ処理量内訳'!AC27</f>
        <v>2</v>
      </c>
      <c r="AO27" s="47">
        <f>'ごみ処理量内訳'!AD27</f>
        <v>17</v>
      </c>
      <c r="AP27" s="47">
        <f>'ごみ処理量内訳'!AE27</f>
        <v>0</v>
      </c>
      <c r="AQ27" s="47">
        <f t="shared" si="8"/>
        <v>19</v>
      </c>
    </row>
    <row r="28" spans="1:43" ht="13.5" customHeight="1">
      <c r="A28" s="185" t="s">
        <v>113</v>
      </c>
      <c r="B28" s="186" t="s">
        <v>31</v>
      </c>
      <c r="C28" s="46" t="s">
        <v>32</v>
      </c>
      <c r="D28" s="47">
        <v>14866</v>
      </c>
      <c r="E28" s="47">
        <v>14866</v>
      </c>
      <c r="F28" s="47">
        <f>'ごみ搬入量内訳'!H28</f>
        <v>2989</v>
      </c>
      <c r="G28" s="47">
        <f>'ごみ搬入量内訳'!AG28</f>
        <v>134</v>
      </c>
      <c r="H28" s="47">
        <f>'ごみ搬入量内訳'!AH28</f>
        <v>0</v>
      </c>
      <c r="I28" s="47">
        <f t="shared" si="0"/>
        <v>3123</v>
      </c>
      <c r="J28" s="47">
        <f t="shared" si="1"/>
        <v>573.9800138063973</v>
      </c>
      <c r="K28" s="47">
        <f>('ごみ搬入量内訳'!E28+'ごみ搬入量内訳'!AH28)/'ごみ処理概要'!D28/366*1000000</f>
        <v>549.351988878425</v>
      </c>
      <c r="L28" s="47">
        <f>'ごみ搬入量内訳'!F28/'ごみ処理概要'!D28/366*1000000</f>
        <v>24.628024927972216</v>
      </c>
      <c r="M28" s="47">
        <f>'資源化量内訳'!BP28</f>
        <v>207</v>
      </c>
      <c r="N28" s="47">
        <f>'ごみ処理量内訳'!E28</f>
        <v>2553</v>
      </c>
      <c r="O28" s="47">
        <f>'ごみ処理量内訳'!L28</f>
        <v>252</v>
      </c>
      <c r="P28" s="47">
        <f t="shared" si="2"/>
        <v>0</v>
      </c>
      <c r="Q28" s="47">
        <f>'ごみ処理量内訳'!G28</f>
        <v>0</v>
      </c>
      <c r="R28" s="47">
        <f>'ごみ処理量内訳'!H28</f>
        <v>0</v>
      </c>
      <c r="S28" s="47">
        <f>'ごみ処理量内訳'!I28</f>
        <v>0</v>
      </c>
      <c r="T28" s="47">
        <f>'ごみ処理量内訳'!J28</f>
        <v>0</v>
      </c>
      <c r="U28" s="47">
        <f>'ごみ処理量内訳'!K28</f>
        <v>0</v>
      </c>
      <c r="V28" s="47">
        <f t="shared" si="3"/>
        <v>317</v>
      </c>
      <c r="W28" s="47">
        <f>'資源化量内訳'!M28</f>
        <v>33</v>
      </c>
      <c r="X28" s="47">
        <f>'資源化量内訳'!N28</f>
        <v>272</v>
      </c>
      <c r="Y28" s="47">
        <f>'資源化量内訳'!O28</f>
        <v>3</v>
      </c>
      <c r="Z28" s="47">
        <f>'資源化量内訳'!P28</f>
        <v>9</v>
      </c>
      <c r="AA28" s="47">
        <f>'資源化量内訳'!Q28</f>
        <v>0</v>
      </c>
      <c r="AB28" s="47">
        <f>'資源化量内訳'!R28</f>
        <v>0</v>
      </c>
      <c r="AC28" s="47">
        <f>'資源化量内訳'!S28</f>
        <v>0</v>
      </c>
      <c r="AD28" s="47">
        <f t="shared" si="4"/>
        <v>3122</v>
      </c>
      <c r="AE28" s="48">
        <f t="shared" si="5"/>
        <v>91.92825112107623</v>
      </c>
      <c r="AF28" s="47">
        <f>'資源化量内訳'!AB28</f>
        <v>187</v>
      </c>
      <c r="AG28" s="47">
        <f>'資源化量内訳'!AJ28</f>
        <v>0</v>
      </c>
      <c r="AH28" s="47">
        <f>'資源化量内訳'!AR28</f>
        <v>0</v>
      </c>
      <c r="AI28" s="47">
        <f>'資源化量内訳'!AZ28</f>
        <v>0</v>
      </c>
      <c r="AJ28" s="47">
        <f>'資源化量内訳'!BH28</f>
        <v>0</v>
      </c>
      <c r="AK28" s="47" t="s">
        <v>95</v>
      </c>
      <c r="AL28" s="47">
        <f t="shared" si="6"/>
        <v>187</v>
      </c>
      <c r="AM28" s="48">
        <f t="shared" si="7"/>
        <v>21.35776509462301</v>
      </c>
      <c r="AN28" s="47">
        <f>'ごみ処理量内訳'!AC28</f>
        <v>252</v>
      </c>
      <c r="AO28" s="47">
        <f>'ごみ処理量内訳'!AD28</f>
        <v>0</v>
      </c>
      <c r="AP28" s="47">
        <f>'ごみ処理量内訳'!AE28</f>
        <v>0</v>
      </c>
      <c r="AQ28" s="47">
        <f t="shared" si="8"/>
        <v>252</v>
      </c>
    </row>
    <row r="29" spans="1:43" ht="13.5" customHeight="1">
      <c r="A29" s="185" t="s">
        <v>113</v>
      </c>
      <c r="B29" s="186" t="s">
        <v>33</v>
      </c>
      <c r="C29" s="46" t="s">
        <v>34</v>
      </c>
      <c r="D29" s="47">
        <v>4058</v>
      </c>
      <c r="E29" s="47">
        <v>4058</v>
      </c>
      <c r="F29" s="47">
        <f>'ごみ搬入量内訳'!H29</f>
        <v>621</v>
      </c>
      <c r="G29" s="47">
        <f>'ごみ搬入量内訳'!AG29</f>
        <v>187</v>
      </c>
      <c r="H29" s="47">
        <f>'ごみ搬入量内訳'!AH29</f>
        <v>0</v>
      </c>
      <c r="I29" s="47">
        <f t="shared" si="0"/>
        <v>808</v>
      </c>
      <c r="J29" s="47">
        <f t="shared" si="1"/>
        <v>544.0242171572311</v>
      </c>
      <c r="K29" s="47">
        <f>('ごみ搬入量内訳'!E29+'ごみ搬入量内訳'!AH29)/'ごみ処理概要'!D29/366*1000000</f>
        <v>418.1176223448522</v>
      </c>
      <c r="L29" s="47">
        <f>'ごみ搬入量内訳'!F29/'ごみ処理概要'!D29/366*1000000</f>
        <v>125.906594812379</v>
      </c>
      <c r="M29" s="47">
        <f>'資源化量内訳'!BP29</f>
        <v>0</v>
      </c>
      <c r="N29" s="47">
        <f>'ごみ処理量内訳'!E29</f>
        <v>489</v>
      </c>
      <c r="O29" s="47">
        <f>'ごみ処理量内訳'!L29</f>
        <v>20</v>
      </c>
      <c r="P29" s="47">
        <f t="shared" si="2"/>
        <v>213</v>
      </c>
      <c r="Q29" s="47">
        <f>'ごみ処理量内訳'!G29</f>
        <v>0</v>
      </c>
      <c r="R29" s="47">
        <f>'ごみ処理量内訳'!H29</f>
        <v>213</v>
      </c>
      <c r="S29" s="47">
        <f>'ごみ処理量内訳'!I29</f>
        <v>0</v>
      </c>
      <c r="T29" s="47">
        <f>'ごみ処理量内訳'!J29</f>
        <v>0</v>
      </c>
      <c r="U29" s="47">
        <f>'ごみ処理量内訳'!K29</f>
        <v>0</v>
      </c>
      <c r="V29" s="47">
        <f t="shared" si="3"/>
        <v>75</v>
      </c>
      <c r="W29" s="47">
        <f>'資源化量内訳'!M29</f>
        <v>75</v>
      </c>
      <c r="X29" s="47">
        <f>'資源化量内訳'!N29</f>
        <v>0</v>
      </c>
      <c r="Y29" s="47">
        <f>'資源化量内訳'!O29</f>
        <v>0</v>
      </c>
      <c r="Z29" s="47">
        <f>'資源化量内訳'!P29</f>
        <v>0</v>
      </c>
      <c r="AA29" s="47">
        <f>'資源化量内訳'!Q29</f>
        <v>0</v>
      </c>
      <c r="AB29" s="47">
        <f>'資源化量内訳'!R29</f>
        <v>0</v>
      </c>
      <c r="AC29" s="47">
        <f>'資源化量内訳'!S29</f>
        <v>0</v>
      </c>
      <c r="AD29" s="47">
        <f t="shared" si="4"/>
        <v>797</v>
      </c>
      <c r="AE29" s="48">
        <f t="shared" si="5"/>
        <v>97.49058971141781</v>
      </c>
      <c r="AF29" s="47">
        <f>'資源化量内訳'!AB29</f>
        <v>0</v>
      </c>
      <c r="AG29" s="47">
        <f>'資源化量内訳'!AJ29</f>
        <v>0</v>
      </c>
      <c r="AH29" s="47">
        <f>'資源化量内訳'!AR29</f>
        <v>213</v>
      </c>
      <c r="AI29" s="47">
        <f>'資源化量内訳'!AZ29</f>
        <v>0</v>
      </c>
      <c r="AJ29" s="47">
        <f>'資源化量内訳'!BH29</f>
        <v>0</v>
      </c>
      <c r="AK29" s="47" t="s">
        <v>95</v>
      </c>
      <c r="AL29" s="47">
        <f t="shared" si="6"/>
        <v>213</v>
      </c>
      <c r="AM29" s="48">
        <f t="shared" si="7"/>
        <v>36.13550815558344</v>
      </c>
      <c r="AN29" s="47">
        <f>'ごみ処理量内訳'!AC29</f>
        <v>20</v>
      </c>
      <c r="AO29" s="47">
        <f>'ごみ処理量内訳'!AD29</f>
        <v>28</v>
      </c>
      <c r="AP29" s="47">
        <f>'ごみ処理量内訳'!AE29</f>
        <v>0</v>
      </c>
      <c r="AQ29" s="47">
        <f t="shared" si="8"/>
        <v>48</v>
      </c>
    </row>
    <row r="30" spans="1:43" ht="13.5" customHeight="1">
      <c r="A30" s="185" t="s">
        <v>113</v>
      </c>
      <c r="B30" s="186" t="s">
        <v>35</v>
      </c>
      <c r="C30" s="46" t="s">
        <v>36</v>
      </c>
      <c r="D30" s="47">
        <v>3727</v>
      </c>
      <c r="E30" s="47">
        <v>3727</v>
      </c>
      <c r="F30" s="47">
        <f>'ごみ搬入量内訳'!H30</f>
        <v>1209</v>
      </c>
      <c r="G30" s="47">
        <f>'ごみ搬入量内訳'!AG30</f>
        <v>22</v>
      </c>
      <c r="H30" s="47">
        <f>'ごみ搬入量内訳'!AH30</f>
        <v>0</v>
      </c>
      <c r="I30" s="47">
        <f t="shared" si="0"/>
        <v>1231</v>
      </c>
      <c r="J30" s="47">
        <f t="shared" si="1"/>
        <v>902.4384164588345</v>
      </c>
      <c r="K30" s="47">
        <f>('ごみ搬入量内訳'!E30+'ごみ搬入量内訳'!AH30)/'ごみ処理概要'!D30/366*1000000</f>
        <v>760.2182273499686</v>
      </c>
      <c r="L30" s="47">
        <f>'ごみ搬入量内訳'!F30/'ごみ処理概要'!D30/366*1000000</f>
        <v>142.2201891088659</v>
      </c>
      <c r="M30" s="47">
        <f>'資源化量内訳'!BP30</f>
        <v>0</v>
      </c>
      <c r="N30" s="47">
        <f>'ごみ処理量内訳'!E30</f>
        <v>990</v>
      </c>
      <c r="O30" s="47">
        <f>'ごみ処理量内訳'!L30</f>
        <v>66</v>
      </c>
      <c r="P30" s="47">
        <f t="shared" si="2"/>
        <v>47</v>
      </c>
      <c r="Q30" s="47">
        <f>'ごみ処理量内訳'!G30</f>
        <v>0</v>
      </c>
      <c r="R30" s="47">
        <f>'ごみ処理量内訳'!H30</f>
        <v>47</v>
      </c>
      <c r="S30" s="47">
        <f>'ごみ処理量内訳'!I30</f>
        <v>0</v>
      </c>
      <c r="T30" s="47">
        <f>'ごみ処理量内訳'!J30</f>
        <v>0</v>
      </c>
      <c r="U30" s="47">
        <f>'ごみ処理量内訳'!K30</f>
        <v>0</v>
      </c>
      <c r="V30" s="47">
        <f t="shared" si="3"/>
        <v>128</v>
      </c>
      <c r="W30" s="47">
        <f>'資源化量内訳'!M30</f>
        <v>54</v>
      </c>
      <c r="X30" s="47">
        <f>'資源化量内訳'!N30</f>
        <v>64</v>
      </c>
      <c r="Y30" s="47">
        <f>'資源化量内訳'!O30</f>
        <v>0</v>
      </c>
      <c r="Z30" s="47">
        <f>'資源化量内訳'!P30</f>
        <v>0</v>
      </c>
      <c r="AA30" s="47">
        <f>'資源化量内訳'!Q30</f>
        <v>0</v>
      </c>
      <c r="AB30" s="47">
        <f>'資源化量内訳'!R30</f>
        <v>8</v>
      </c>
      <c r="AC30" s="47">
        <f>'資源化量内訳'!S30</f>
        <v>2</v>
      </c>
      <c r="AD30" s="47">
        <f t="shared" si="4"/>
        <v>1231</v>
      </c>
      <c r="AE30" s="48">
        <f t="shared" si="5"/>
        <v>94.63850528025995</v>
      </c>
      <c r="AF30" s="47">
        <f>'資源化量内訳'!AB30</f>
        <v>111</v>
      </c>
      <c r="AG30" s="47">
        <f>'資源化量内訳'!AJ30</f>
        <v>0</v>
      </c>
      <c r="AH30" s="47">
        <f>'資源化量内訳'!AR30</f>
        <v>47</v>
      </c>
      <c r="AI30" s="47">
        <f>'資源化量内訳'!AZ30</f>
        <v>0</v>
      </c>
      <c r="AJ30" s="47">
        <f>'資源化量内訳'!BH30</f>
        <v>0</v>
      </c>
      <c r="AK30" s="47" t="s">
        <v>95</v>
      </c>
      <c r="AL30" s="47">
        <f t="shared" si="6"/>
        <v>158</v>
      </c>
      <c r="AM30" s="48">
        <f t="shared" si="7"/>
        <v>23.23314378554021</v>
      </c>
      <c r="AN30" s="47">
        <f>'ごみ処理量内訳'!AC30</f>
        <v>66</v>
      </c>
      <c r="AO30" s="47">
        <f>'ごみ処理量内訳'!AD30</f>
        <v>5</v>
      </c>
      <c r="AP30" s="47">
        <f>'ごみ処理量内訳'!AE30</f>
        <v>0</v>
      </c>
      <c r="AQ30" s="47">
        <f t="shared" si="8"/>
        <v>71</v>
      </c>
    </row>
    <row r="31" spans="1:43" ht="13.5" customHeight="1">
      <c r="A31" s="185" t="s">
        <v>113</v>
      </c>
      <c r="B31" s="186" t="s">
        <v>37</v>
      </c>
      <c r="C31" s="46" t="s">
        <v>80</v>
      </c>
      <c r="D31" s="47">
        <v>1802</v>
      </c>
      <c r="E31" s="47">
        <v>1802</v>
      </c>
      <c r="F31" s="47">
        <f>'ごみ搬入量内訳'!H31</f>
        <v>377</v>
      </c>
      <c r="G31" s="47">
        <f>'ごみ搬入量内訳'!AG31</f>
        <v>78</v>
      </c>
      <c r="H31" s="47">
        <f>'ごみ搬入量内訳'!AH31</f>
        <v>0</v>
      </c>
      <c r="I31" s="47">
        <f t="shared" si="0"/>
        <v>455</v>
      </c>
      <c r="J31" s="47">
        <f t="shared" si="1"/>
        <v>689.8831292492251</v>
      </c>
      <c r="K31" s="47">
        <f>('ごみ搬入量内訳'!E31+'ごみ搬入量内訳'!AH31)/'ごみ処理概要'!D31/366*1000000</f>
        <v>571.617449949358</v>
      </c>
      <c r="L31" s="47">
        <f>'ごみ搬入量内訳'!F31/'ごみ処理概要'!D31/366*1000000</f>
        <v>118.26567929986717</v>
      </c>
      <c r="M31" s="47">
        <f>'資源化量内訳'!BP31</f>
        <v>0</v>
      </c>
      <c r="N31" s="47">
        <f>'ごみ処理量内訳'!E31</f>
        <v>264</v>
      </c>
      <c r="O31" s="47">
        <f>'ごみ処理量内訳'!L31</f>
        <v>11</v>
      </c>
      <c r="P31" s="47">
        <f t="shared" si="2"/>
        <v>104</v>
      </c>
      <c r="Q31" s="47">
        <f>'ごみ処理量内訳'!G31</f>
        <v>0</v>
      </c>
      <c r="R31" s="47">
        <f>'ごみ処理量内訳'!H31</f>
        <v>104</v>
      </c>
      <c r="S31" s="47">
        <f>'ごみ処理量内訳'!I31</f>
        <v>0</v>
      </c>
      <c r="T31" s="47">
        <f>'ごみ処理量内訳'!J31</f>
        <v>0</v>
      </c>
      <c r="U31" s="47">
        <f>'ごみ処理量内訳'!K31</f>
        <v>0</v>
      </c>
      <c r="V31" s="47">
        <f t="shared" si="3"/>
        <v>116</v>
      </c>
      <c r="W31" s="47">
        <f>'資源化量内訳'!M31</f>
        <v>63</v>
      </c>
      <c r="X31" s="47">
        <f>'資源化量内訳'!N31</f>
        <v>0</v>
      </c>
      <c r="Y31" s="47">
        <f>'資源化量内訳'!O31</f>
        <v>0</v>
      </c>
      <c r="Z31" s="47">
        <f>'資源化量内訳'!P31</f>
        <v>0</v>
      </c>
      <c r="AA31" s="47">
        <f>'資源化量内訳'!Q31</f>
        <v>51</v>
      </c>
      <c r="AB31" s="47">
        <f>'資源化量内訳'!R31</f>
        <v>2</v>
      </c>
      <c r="AC31" s="47">
        <f>'資源化量内訳'!S31</f>
        <v>0</v>
      </c>
      <c r="AD31" s="47">
        <f t="shared" si="4"/>
        <v>495</v>
      </c>
      <c r="AE31" s="48">
        <f t="shared" si="5"/>
        <v>97.77777777777777</v>
      </c>
      <c r="AF31" s="47">
        <f>'資源化量内訳'!AB31</f>
        <v>21</v>
      </c>
      <c r="AG31" s="47">
        <f>'資源化量内訳'!AJ31</f>
        <v>0</v>
      </c>
      <c r="AH31" s="47">
        <f>'資源化量内訳'!AR31</f>
        <v>53</v>
      </c>
      <c r="AI31" s="47">
        <f>'資源化量内訳'!AZ31</f>
        <v>0</v>
      </c>
      <c r="AJ31" s="47">
        <f>'資源化量内訳'!BH31</f>
        <v>0</v>
      </c>
      <c r="AK31" s="47" t="s">
        <v>95</v>
      </c>
      <c r="AL31" s="47">
        <f t="shared" si="6"/>
        <v>74</v>
      </c>
      <c r="AM31" s="48">
        <f t="shared" si="7"/>
        <v>38.38383838383838</v>
      </c>
      <c r="AN31" s="47">
        <f>'ごみ処理量内訳'!AC31</f>
        <v>11</v>
      </c>
      <c r="AO31" s="47">
        <f>'ごみ処理量内訳'!AD31</f>
        <v>2</v>
      </c>
      <c r="AP31" s="47">
        <f>'ごみ処理量内訳'!AE31</f>
        <v>0</v>
      </c>
      <c r="AQ31" s="47">
        <f t="shared" si="8"/>
        <v>13</v>
      </c>
    </row>
    <row r="32" spans="1:43" ht="13.5" customHeight="1">
      <c r="A32" s="185" t="s">
        <v>113</v>
      </c>
      <c r="B32" s="186" t="s">
        <v>38</v>
      </c>
      <c r="C32" s="46" t="s">
        <v>306</v>
      </c>
      <c r="D32" s="47">
        <v>5217</v>
      </c>
      <c r="E32" s="47">
        <v>5217</v>
      </c>
      <c r="F32" s="47">
        <f>'ごみ搬入量内訳'!H32</f>
        <v>729</v>
      </c>
      <c r="G32" s="47">
        <f>'ごみ搬入量内訳'!AG32</f>
        <v>217</v>
      </c>
      <c r="H32" s="47">
        <f>'ごみ搬入量内訳'!AH32</f>
        <v>0</v>
      </c>
      <c r="I32" s="47">
        <f t="shared" si="0"/>
        <v>946</v>
      </c>
      <c r="J32" s="47">
        <f t="shared" si="1"/>
        <v>495.4378864389328</v>
      </c>
      <c r="K32" s="47">
        <f>('ごみ搬入量内訳'!E32+'ごみ搬入量内訳'!AH32)/'ごみ処理概要'!D32/366*1000000</f>
        <v>381.7909294016724</v>
      </c>
      <c r="L32" s="47">
        <f>'ごみ搬入量内訳'!F32/'ごみ処理概要'!D32/366*1000000</f>
        <v>113.64695703726049</v>
      </c>
      <c r="M32" s="47">
        <f>'資源化量内訳'!BP32</f>
        <v>11</v>
      </c>
      <c r="N32" s="47">
        <f>'ごみ処理量内訳'!E32</f>
        <v>470</v>
      </c>
      <c r="O32" s="47">
        <f>'ごみ処理量内訳'!L32</f>
        <v>47</v>
      </c>
      <c r="P32" s="47">
        <f t="shared" si="2"/>
        <v>280</v>
      </c>
      <c r="Q32" s="47">
        <f>'ごみ処理量内訳'!G32</f>
        <v>0</v>
      </c>
      <c r="R32" s="47">
        <f>'ごみ処理量内訳'!H32</f>
        <v>280</v>
      </c>
      <c r="S32" s="47">
        <f>'ごみ処理量内訳'!I32</f>
        <v>0</v>
      </c>
      <c r="T32" s="47">
        <f>'ごみ処理量内訳'!J32</f>
        <v>0</v>
      </c>
      <c r="U32" s="47">
        <f>'ごみ処理量内訳'!K32</f>
        <v>0</v>
      </c>
      <c r="V32" s="47">
        <f t="shared" si="3"/>
        <v>152</v>
      </c>
      <c r="W32" s="47">
        <f>'資源化量内訳'!M32</f>
        <v>149</v>
      </c>
      <c r="X32" s="47">
        <f>'資源化量内訳'!N32</f>
        <v>0</v>
      </c>
      <c r="Y32" s="47">
        <f>'資源化量内訳'!O32</f>
        <v>0</v>
      </c>
      <c r="Z32" s="47">
        <f>'資源化量内訳'!P32</f>
        <v>0</v>
      </c>
      <c r="AA32" s="47">
        <f>'資源化量内訳'!Q32</f>
        <v>0</v>
      </c>
      <c r="AB32" s="47">
        <f>'資源化量内訳'!R32</f>
        <v>3</v>
      </c>
      <c r="AC32" s="47">
        <f>'資源化量内訳'!S32</f>
        <v>0</v>
      </c>
      <c r="AD32" s="47">
        <f t="shared" si="4"/>
        <v>949</v>
      </c>
      <c r="AE32" s="48">
        <f t="shared" si="5"/>
        <v>95.04741833508957</v>
      </c>
      <c r="AF32" s="47">
        <f>'資源化量内訳'!AB32</f>
        <v>36</v>
      </c>
      <c r="AG32" s="47">
        <f>'資源化量内訳'!AJ32</f>
        <v>0</v>
      </c>
      <c r="AH32" s="47">
        <f>'資源化量内訳'!AR32</f>
        <v>244</v>
      </c>
      <c r="AI32" s="47">
        <f>'資源化量内訳'!AZ32</f>
        <v>0</v>
      </c>
      <c r="AJ32" s="47">
        <f>'資源化量内訳'!BH32</f>
        <v>0</v>
      </c>
      <c r="AK32" s="47" t="s">
        <v>95</v>
      </c>
      <c r="AL32" s="47">
        <f t="shared" si="6"/>
        <v>280</v>
      </c>
      <c r="AM32" s="48">
        <f t="shared" si="7"/>
        <v>46.145833333333336</v>
      </c>
      <c r="AN32" s="47">
        <f>'ごみ処理量内訳'!AC32</f>
        <v>47</v>
      </c>
      <c r="AO32" s="47">
        <f>'ごみ処理量内訳'!AD32</f>
        <v>4</v>
      </c>
      <c r="AP32" s="47">
        <f>'ごみ処理量内訳'!AE32</f>
        <v>31</v>
      </c>
      <c r="AQ32" s="47">
        <f t="shared" si="8"/>
        <v>82</v>
      </c>
    </row>
    <row r="33" spans="1:43" ht="13.5" customHeight="1">
      <c r="A33" s="185" t="s">
        <v>113</v>
      </c>
      <c r="B33" s="186" t="s">
        <v>39</v>
      </c>
      <c r="C33" s="46" t="s">
        <v>40</v>
      </c>
      <c r="D33" s="47">
        <v>4301</v>
      </c>
      <c r="E33" s="47">
        <v>4301</v>
      </c>
      <c r="F33" s="47">
        <f>'ごみ搬入量内訳'!H33</f>
        <v>1065</v>
      </c>
      <c r="G33" s="47">
        <f>'ごみ搬入量内訳'!AG33</f>
        <v>10</v>
      </c>
      <c r="H33" s="47">
        <f>'ごみ搬入量内訳'!AH33</f>
        <v>0</v>
      </c>
      <c r="I33" s="47">
        <f t="shared" si="0"/>
        <v>1075</v>
      </c>
      <c r="J33" s="47">
        <f t="shared" si="1"/>
        <v>682.9012950349581</v>
      </c>
      <c r="K33" s="47">
        <f>('ごみ搬入量内訳'!E33+'ごみ搬入量内訳'!AH33)/'ごみ処理概要'!D33/366*1000000</f>
        <v>670.1961546622148</v>
      </c>
      <c r="L33" s="47">
        <f>'ごみ搬入量内訳'!F33/'ごみ処理概要'!D33/366*1000000</f>
        <v>12.705140372743408</v>
      </c>
      <c r="M33" s="47">
        <f>'資源化量内訳'!BP33</f>
        <v>0</v>
      </c>
      <c r="N33" s="47">
        <f>'ごみ処理量内訳'!E33</f>
        <v>772</v>
      </c>
      <c r="O33" s="47">
        <f>'ごみ処理量内訳'!L33</f>
        <v>49</v>
      </c>
      <c r="P33" s="47">
        <f t="shared" si="2"/>
        <v>43</v>
      </c>
      <c r="Q33" s="47">
        <f>'ごみ処理量内訳'!G33</f>
        <v>0</v>
      </c>
      <c r="R33" s="47">
        <f>'ごみ処理量内訳'!H33</f>
        <v>43</v>
      </c>
      <c r="S33" s="47">
        <f>'ごみ処理量内訳'!I33</f>
        <v>0</v>
      </c>
      <c r="T33" s="47">
        <f>'ごみ処理量内訳'!J33</f>
        <v>0</v>
      </c>
      <c r="U33" s="47">
        <f>'ごみ処理量内訳'!K33</f>
        <v>0</v>
      </c>
      <c r="V33" s="47">
        <f t="shared" si="3"/>
        <v>211</v>
      </c>
      <c r="W33" s="47">
        <f>'資源化量内訳'!M33</f>
        <v>133</v>
      </c>
      <c r="X33" s="47">
        <f>'資源化量内訳'!N33</f>
        <v>76</v>
      </c>
      <c r="Y33" s="47">
        <f>'資源化量内訳'!O33</f>
        <v>0</v>
      </c>
      <c r="Z33" s="47">
        <f>'資源化量内訳'!P33</f>
        <v>0</v>
      </c>
      <c r="AA33" s="47">
        <f>'資源化量内訳'!Q33</f>
        <v>0</v>
      </c>
      <c r="AB33" s="47">
        <f>'資源化量内訳'!R33</f>
        <v>0</v>
      </c>
      <c r="AC33" s="47">
        <f>'資源化量内訳'!S33</f>
        <v>2</v>
      </c>
      <c r="AD33" s="47">
        <f t="shared" si="4"/>
        <v>1075</v>
      </c>
      <c r="AE33" s="48">
        <f t="shared" si="5"/>
        <v>95.44186046511628</v>
      </c>
      <c r="AF33" s="47">
        <f>'資源化量内訳'!AB33</f>
        <v>87</v>
      </c>
      <c r="AG33" s="47">
        <f>'資源化量内訳'!AJ33</f>
        <v>0</v>
      </c>
      <c r="AH33" s="47">
        <f>'資源化量内訳'!AR33</f>
        <v>43</v>
      </c>
      <c r="AI33" s="47">
        <f>'資源化量内訳'!AZ33</f>
        <v>0</v>
      </c>
      <c r="AJ33" s="47">
        <f>'資源化量内訳'!BH33</f>
        <v>0</v>
      </c>
      <c r="AK33" s="47" t="s">
        <v>95</v>
      </c>
      <c r="AL33" s="47">
        <f t="shared" si="6"/>
        <v>130</v>
      </c>
      <c r="AM33" s="48">
        <f t="shared" si="7"/>
        <v>31.720930232558143</v>
      </c>
      <c r="AN33" s="47">
        <f>'ごみ処理量内訳'!AC33</f>
        <v>49</v>
      </c>
      <c r="AO33" s="47">
        <f>'ごみ処理量内訳'!AD33</f>
        <v>3</v>
      </c>
      <c r="AP33" s="47">
        <f>'ごみ処理量内訳'!AE33</f>
        <v>0</v>
      </c>
      <c r="AQ33" s="47">
        <f t="shared" si="8"/>
        <v>52</v>
      </c>
    </row>
    <row r="34" spans="1:43" ht="13.5" customHeight="1">
      <c r="A34" s="185" t="s">
        <v>113</v>
      </c>
      <c r="B34" s="186" t="s">
        <v>41</v>
      </c>
      <c r="C34" s="46" t="s">
        <v>308</v>
      </c>
      <c r="D34" s="47">
        <v>8268</v>
      </c>
      <c r="E34" s="47">
        <v>7714</v>
      </c>
      <c r="F34" s="47">
        <f>'ごみ搬入量内訳'!H34</f>
        <v>2302</v>
      </c>
      <c r="G34" s="47">
        <f>'ごみ搬入量内訳'!AG34</f>
        <v>214</v>
      </c>
      <c r="H34" s="47">
        <f>'ごみ搬入量内訳'!AH34</f>
        <v>172</v>
      </c>
      <c r="I34" s="47">
        <f t="shared" si="0"/>
        <v>2688</v>
      </c>
      <c r="J34" s="47">
        <f t="shared" si="1"/>
        <v>888.2755557670497</v>
      </c>
      <c r="K34" s="47">
        <f>('ごみ搬入量内訳'!E34+'ごみ搬入量内訳'!AH34)/'ごみ処理概要'!D34/366*1000000</f>
        <v>851.5945339329193</v>
      </c>
      <c r="L34" s="47">
        <f>'ごみ搬入量内訳'!F34/'ごみ処理概要'!D34/366*1000000</f>
        <v>36.6810218341304</v>
      </c>
      <c r="M34" s="47">
        <f>'資源化量内訳'!BP34</f>
        <v>0</v>
      </c>
      <c r="N34" s="47">
        <f>'ごみ処理量内訳'!E34</f>
        <v>1336</v>
      </c>
      <c r="O34" s="47">
        <f>'ごみ処理量内訳'!L34</f>
        <v>542</v>
      </c>
      <c r="P34" s="47">
        <f t="shared" si="2"/>
        <v>335</v>
      </c>
      <c r="Q34" s="47">
        <f>'ごみ処理量内訳'!G34</f>
        <v>166</v>
      </c>
      <c r="R34" s="47">
        <f>'ごみ処理量内訳'!H34</f>
        <v>169</v>
      </c>
      <c r="S34" s="47">
        <f>'ごみ処理量内訳'!I34</f>
        <v>0</v>
      </c>
      <c r="T34" s="47">
        <f>'ごみ処理量内訳'!J34</f>
        <v>0</v>
      </c>
      <c r="U34" s="47">
        <f>'ごみ処理量内訳'!K34</f>
        <v>0</v>
      </c>
      <c r="V34" s="47">
        <f t="shared" si="3"/>
        <v>303</v>
      </c>
      <c r="W34" s="47">
        <f>'資源化量内訳'!M34</f>
        <v>293</v>
      </c>
      <c r="X34" s="47">
        <f>'資源化量内訳'!N34</f>
        <v>0</v>
      </c>
      <c r="Y34" s="47">
        <f>'資源化量内訳'!O34</f>
        <v>0</v>
      </c>
      <c r="Z34" s="47">
        <f>'資源化量内訳'!P34</f>
        <v>10</v>
      </c>
      <c r="AA34" s="47">
        <f>'資源化量内訳'!Q34</f>
        <v>0</v>
      </c>
      <c r="AB34" s="47">
        <f>'資源化量内訳'!R34</f>
        <v>0</v>
      </c>
      <c r="AC34" s="47">
        <f>'資源化量内訳'!S34</f>
        <v>0</v>
      </c>
      <c r="AD34" s="47">
        <f t="shared" si="4"/>
        <v>2516</v>
      </c>
      <c r="AE34" s="48">
        <f t="shared" si="5"/>
        <v>78.45786963434023</v>
      </c>
      <c r="AF34" s="47">
        <f>'資源化量内訳'!AB34</f>
        <v>133</v>
      </c>
      <c r="AG34" s="47">
        <f>'資源化量内訳'!AJ34</f>
        <v>0</v>
      </c>
      <c r="AH34" s="47">
        <f>'資源化量内訳'!AR34</f>
        <v>133</v>
      </c>
      <c r="AI34" s="47">
        <f>'資源化量内訳'!AZ34</f>
        <v>0</v>
      </c>
      <c r="AJ34" s="47">
        <f>'資源化量内訳'!BH34</f>
        <v>0</v>
      </c>
      <c r="AK34" s="47" t="s">
        <v>95</v>
      </c>
      <c r="AL34" s="47">
        <f t="shared" si="6"/>
        <v>266</v>
      </c>
      <c r="AM34" s="48">
        <f t="shared" si="7"/>
        <v>22.615262321144673</v>
      </c>
      <c r="AN34" s="47">
        <f>'ごみ処理量内訳'!AC34</f>
        <v>542</v>
      </c>
      <c r="AO34" s="47">
        <f>'ごみ処理量内訳'!AD34</f>
        <v>25</v>
      </c>
      <c r="AP34" s="47">
        <f>'ごみ処理量内訳'!AE34</f>
        <v>4</v>
      </c>
      <c r="AQ34" s="47">
        <f t="shared" si="8"/>
        <v>571</v>
      </c>
    </row>
    <row r="35" spans="1:43" ht="13.5" customHeight="1">
      <c r="A35" s="185" t="s">
        <v>113</v>
      </c>
      <c r="B35" s="186" t="s">
        <v>42</v>
      </c>
      <c r="C35" s="46" t="s">
        <v>43</v>
      </c>
      <c r="D35" s="47">
        <v>16736</v>
      </c>
      <c r="E35" s="47">
        <v>16736</v>
      </c>
      <c r="F35" s="47">
        <f>'ごみ搬入量内訳'!H35</f>
        <v>4290</v>
      </c>
      <c r="G35" s="47">
        <f>'ごみ搬入量内訳'!AG35</f>
        <v>673</v>
      </c>
      <c r="H35" s="47">
        <f>'ごみ搬入量内訳'!AH35</f>
        <v>0</v>
      </c>
      <c r="I35" s="47">
        <f t="shared" si="0"/>
        <v>4963</v>
      </c>
      <c r="J35" s="47">
        <f t="shared" si="1"/>
        <v>810.235975718062</v>
      </c>
      <c r="K35" s="47">
        <f>('ごみ搬入量内訳'!E35+'ごみ搬入量内訳'!AH35)/'ごみ処理概要'!D35/366*1000000</f>
        <v>700.5284247040508</v>
      </c>
      <c r="L35" s="47">
        <f>'ごみ搬入量内訳'!F35/'ごみ処理概要'!D35/366*1000000</f>
        <v>109.70755101401122</v>
      </c>
      <c r="M35" s="47">
        <f>'資源化量内訳'!BP35</f>
        <v>75</v>
      </c>
      <c r="N35" s="47">
        <f>'ごみ処理量内訳'!E35</f>
        <v>3583</v>
      </c>
      <c r="O35" s="47">
        <f>'ごみ処理量内訳'!L35</f>
        <v>116</v>
      </c>
      <c r="P35" s="47">
        <f t="shared" si="2"/>
        <v>820</v>
      </c>
      <c r="Q35" s="47">
        <f>'ごみ処理量内訳'!G35</f>
        <v>0</v>
      </c>
      <c r="R35" s="47">
        <f>'ごみ処理量内訳'!H35</f>
        <v>820</v>
      </c>
      <c r="S35" s="47">
        <f>'ごみ処理量内訳'!I35</f>
        <v>0</v>
      </c>
      <c r="T35" s="47">
        <f>'ごみ処理量内訳'!J35</f>
        <v>0</v>
      </c>
      <c r="U35" s="47">
        <f>'ごみ処理量内訳'!K35</f>
        <v>0</v>
      </c>
      <c r="V35" s="47">
        <f t="shared" si="3"/>
        <v>0</v>
      </c>
      <c r="W35" s="47">
        <f>'資源化量内訳'!M35</f>
        <v>0</v>
      </c>
      <c r="X35" s="47">
        <f>'資源化量内訳'!N35</f>
        <v>0</v>
      </c>
      <c r="Y35" s="47">
        <f>'資源化量内訳'!O35</f>
        <v>0</v>
      </c>
      <c r="Z35" s="47">
        <f>'資源化量内訳'!P35</f>
        <v>0</v>
      </c>
      <c r="AA35" s="47">
        <f>'資源化量内訳'!Q35</f>
        <v>0</v>
      </c>
      <c r="AB35" s="47">
        <f>'資源化量内訳'!R35</f>
        <v>0</v>
      </c>
      <c r="AC35" s="47">
        <f>'資源化量内訳'!S35</f>
        <v>0</v>
      </c>
      <c r="AD35" s="47">
        <f t="shared" si="4"/>
        <v>4519</v>
      </c>
      <c r="AE35" s="48">
        <f t="shared" si="5"/>
        <v>97.43306041159549</v>
      </c>
      <c r="AF35" s="47">
        <f>'資源化量内訳'!AB35</f>
        <v>454</v>
      </c>
      <c r="AG35" s="47">
        <f>'資源化量内訳'!AJ35</f>
        <v>0</v>
      </c>
      <c r="AH35" s="47">
        <f>'資源化量内訳'!AR35</f>
        <v>696</v>
      </c>
      <c r="AI35" s="47">
        <f>'資源化量内訳'!AZ35</f>
        <v>0</v>
      </c>
      <c r="AJ35" s="47">
        <f>'資源化量内訳'!BH35</f>
        <v>0</v>
      </c>
      <c r="AK35" s="47" t="s">
        <v>95</v>
      </c>
      <c r="AL35" s="47">
        <f t="shared" si="6"/>
        <v>1150</v>
      </c>
      <c r="AM35" s="48">
        <f t="shared" si="7"/>
        <v>26.665215498476275</v>
      </c>
      <c r="AN35" s="47">
        <f>'ごみ処理量内訳'!AC35</f>
        <v>116</v>
      </c>
      <c r="AO35" s="47">
        <f>'ごみ処理量内訳'!AD35</f>
        <v>454</v>
      </c>
      <c r="AP35" s="47">
        <f>'ごみ処理量内訳'!AE35</f>
        <v>82</v>
      </c>
      <c r="AQ35" s="47">
        <f t="shared" si="8"/>
        <v>652</v>
      </c>
    </row>
    <row r="36" spans="1:43" ht="13.5" customHeight="1">
      <c r="A36" s="185" t="s">
        <v>113</v>
      </c>
      <c r="B36" s="186" t="s">
        <v>44</v>
      </c>
      <c r="C36" s="46" t="s">
        <v>45</v>
      </c>
      <c r="D36" s="47">
        <v>13799</v>
      </c>
      <c r="E36" s="47">
        <v>13799</v>
      </c>
      <c r="F36" s="47">
        <f>'ごみ搬入量内訳'!H36</f>
        <v>4907</v>
      </c>
      <c r="G36" s="47">
        <f>'ごみ搬入量内訳'!AG36</f>
        <v>797</v>
      </c>
      <c r="H36" s="47">
        <f>'ごみ搬入量内訳'!AH36</f>
        <v>0</v>
      </c>
      <c r="I36" s="47">
        <f t="shared" si="0"/>
        <v>5704</v>
      </c>
      <c r="J36" s="47">
        <f t="shared" si="1"/>
        <v>1129.4078885101756</v>
      </c>
      <c r="K36" s="47">
        <f>('ごみ搬入量内訳'!E36+'ごみ搬入量内訳'!AH36)/'ごみ処理概要'!D36/366*1000000</f>
        <v>820.9195486962111</v>
      </c>
      <c r="L36" s="47">
        <f>'ごみ搬入量内訳'!F36/'ごみ処理概要'!D36/366*1000000</f>
        <v>308.4883398139645</v>
      </c>
      <c r="M36" s="47">
        <f>'資源化量内訳'!BP36</f>
        <v>0</v>
      </c>
      <c r="N36" s="47">
        <f>'ごみ処理量内訳'!E36</f>
        <v>4746</v>
      </c>
      <c r="O36" s="47">
        <f>'ごみ処理量内訳'!L36</f>
        <v>153</v>
      </c>
      <c r="P36" s="47">
        <f t="shared" si="2"/>
        <v>805</v>
      </c>
      <c r="Q36" s="47">
        <f>'ごみ処理量内訳'!G36</f>
        <v>0</v>
      </c>
      <c r="R36" s="47">
        <f>'ごみ処理量内訳'!H36</f>
        <v>805</v>
      </c>
      <c r="S36" s="47">
        <f>'ごみ処理量内訳'!I36</f>
        <v>0</v>
      </c>
      <c r="T36" s="47">
        <f>'ごみ処理量内訳'!J36</f>
        <v>0</v>
      </c>
      <c r="U36" s="47">
        <f>'ごみ処理量内訳'!K36</f>
        <v>0</v>
      </c>
      <c r="V36" s="47">
        <f t="shared" si="3"/>
        <v>0</v>
      </c>
      <c r="W36" s="47">
        <f>'資源化量内訳'!M36</f>
        <v>0</v>
      </c>
      <c r="X36" s="47">
        <f>'資源化量内訳'!N36</f>
        <v>0</v>
      </c>
      <c r="Y36" s="47">
        <f>'資源化量内訳'!O36</f>
        <v>0</v>
      </c>
      <c r="Z36" s="47">
        <f>'資源化量内訳'!P36</f>
        <v>0</v>
      </c>
      <c r="AA36" s="47">
        <f>'資源化量内訳'!Q36</f>
        <v>0</v>
      </c>
      <c r="AB36" s="47">
        <f>'資源化量内訳'!R36</f>
        <v>0</v>
      </c>
      <c r="AC36" s="47">
        <f>'資源化量内訳'!S36</f>
        <v>0</v>
      </c>
      <c r="AD36" s="47">
        <f t="shared" si="4"/>
        <v>5704</v>
      </c>
      <c r="AE36" s="48">
        <f t="shared" si="5"/>
        <v>97.31767180925667</v>
      </c>
      <c r="AF36" s="47">
        <f>'資源化量内訳'!AB36</f>
        <v>536</v>
      </c>
      <c r="AG36" s="47">
        <f>'資源化量内訳'!AJ36</f>
        <v>0</v>
      </c>
      <c r="AH36" s="47">
        <f>'資源化量内訳'!AR36</f>
        <v>651</v>
      </c>
      <c r="AI36" s="47">
        <f>'資源化量内訳'!AZ36</f>
        <v>0</v>
      </c>
      <c r="AJ36" s="47">
        <f>'資源化量内訳'!BH36</f>
        <v>0</v>
      </c>
      <c r="AK36" s="47" t="s">
        <v>95</v>
      </c>
      <c r="AL36" s="47">
        <f t="shared" si="6"/>
        <v>1187</v>
      </c>
      <c r="AM36" s="48">
        <f t="shared" si="7"/>
        <v>20.809957924263674</v>
      </c>
      <c r="AN36" s="47">
        <f>'ごみ処理量内訳'!AC36</f>
        <v>153</v>
      </c>
      <c r="AO36" s="47">
        <f>'ごみ処理量内訳'!AD36</f>
        <v>536</v>
      </c>
      <c r="AP36" s="47">
        <f>'ごみ処理量内訳'!AE36</f>
        <v>95</v>
      </c>
      <c r="AQ36" s="47">
        <f t="shared" si="8"/>
        <v>784</v>
      </c>
    </row>
    <row r="37" spans="1:43" ht="13.5" customHeight="1">
      <c r="A37" s="185" t="s">
        <v>113</v>
      </c>
      <c r="B37" s="186" t="s">
        <v>46</v>
      </c>
      <c r="C37" s="46" t="s">
        <v>47</v>
      </c>
      <c r="D37" s="47">
        <v>8389</v>
      </c>
      <c r="E37" s="47">
        <v>8389</v>
      </c>
      <c r="F37" s="47">
        <f>'ごみ搬入量内訳'!H37</f>
        <v>1420</v>
      </c>
      <c r="G37" s="47">
        <f>'ごみ搬入量内訳'!AG37</f>
        <v>0</v>
      </c>
      <c r="H37" s="47">
        <f>'ごみ搬入量内訳'!AH37</f>
        <v>230</v>
      </c>
      <c r="I37" s="47">
        <f t="shared" si="0"/>
        <v>1650</v>
      </c>
      <c r="J37" s="47">
        <f t="shared" si="1"/>
        <v>537.393815867383</v>
      </c>
      <c r="K37" s="47">
        <f>('ごみ搬入量内訳'!E37+'ごみ搬入量内訳'!AH37)/'ごみ処理概要'!D37/366*1000000</f>
        <v>537.393815867383</v>
      </c>
      <c r="L37" s="47">
        <f>'ごみ搬入量内訳'!F37/'ごみ処理概要'!D37/366*1000000</f>
        <v>0</v>
      </c>
      <c r="M37" s="47">
        <f>'資源化量内訳'!BP37</f>
        <v>152</v>
      </c>
      <c r="N37" s="47">
        <f>'ごみ処理量内訳'!E37</f>
        <v>1007</v>
      </c>
      <c r="O37" s="47">
        <f>'ごみ処理量内訳'!L37</f>
        <v>0</v>
      </c>
      <c r="P37" s="47">
        <f t="shared" si="2"/>
        <v>239</v>
      </c>
      <c r="Q37" s="47">
        <f>'ごみ処理量内訳'!G37</f>
        <v>229</v>
      </c>
      <c r="R37" s="47">
        <f>'ごみ処理量内訳'!H37</f>
        <v>10</v>
      </c>
      <c r="S37" s="47">
        <f>'ごみ処理量内訳'!I37</f>
        <v>0</v>
      </c>
      <c r="T37" s="47">
        <f>'ごみ処理量内訳'!J37</f>
        <v>0</v>
      </c>
      <c r="U37" s="47">
        <f>'ごみ処理量内訳'!K37</f>
        <v>0</v>
      </c>
      <c r="V37" s="47">
        <f t="shared" si="3"/>
        <v>174</v>
      </c>
      <c r="W37" s="47">
        <f>'資源化量内訳'!M37</f>
        <v>111</v>
      </c>
      <c r="X37" s="47">
        <f>'資源化量内訳'!N37</f>
        <v>14</v>
      </c>
      <c r="Y37" s="47">
        <f>'資源化量内訳'!O37</f>
        <v>41</v>
      </c>
      <c r="Z37" s="47">
        <f>'資源化量内訳'!P37</f>
        <v>8</v>
      </c>
      <c r="AA37" s="47">
        <f>'資源化量内訳'!Q37</f>
        <v>0</v>
      </c>
      <c r="AB37" s="47">
        <f>'資源化量内訳'!R37</f>
        <v>0</v>
      </c>
      <c r="AC37" s="47">
        <f>'資源化量内訳'!S37</f>
        <v>0</v>
      </c>
      <c r="AD37" s="47">
        <f t="shared" si="4"/>
        <v>1420</v>
      </c>
      <c r="AE37" s="48">
        <f t="shared" si="5"/>
        <v>100</v>
      </c>
      <c r="AF37" s="47">
        <f>'資源化量内訳'!AB37</f>
        <v>19</v>
      </c>
      <c r="AG37" s="47">
        <f>'資源化量内訳'!AJ37</f>
        <v>58</v>
      </c>
      <c r="AH37" s="47">
        <f>'資源化量内訳'!AR37</f>
        <v>10</v>
      </c>
      <c r="AI37" s="47">
        <f>'資源化量内訳'!AZ37</f>
        <v>0</v>
      </c>
      <c r="AJ37" s="47">
        <f>'資源化量内訳'!BH37</f>
        <v>0</v>
      </c>
      <c r="AK37" s="47" t="s">
        <v>95</v>
      </c>
      <c r="AL37" s="47">
        <f t="shared" si="6"/>
        <v>87</v>
      </c>
      <c r="AM37" s="48">
        <f t="shared" si="7"/>
        <v>26.272264631043257</v>
      </c>
      <c r="AN37" s="47">
        <f>'ごみ処理量内訳'!AC37</f>
        <v>0</v>
      </c>
      <c r="AO37" s="47">
        <f>'ごみ処理量内訳'!AD37</f>
        <v>152</v>
      </c>
      <c r="AP37" s="47">
        <f>'ごみ処理量内訳'!AE37</f>
        <v>57</v>
      </c>
      <c r="AQ37" s="47">
        <f t="shared" si="8"/>
        <v>209</v>
      </c>
    </row>
    <row r="38" spans="1:43" ht="13.5" customHeight="1">
      <c r="A38" s="185" t="s">
        <v>113</v>
      </c>
      <c r="B38" s="186" t="s">
        <v>48</v>
      </c>
      <c r="C38" s="46" t="s">
        <v>49</v>
      </c>
      <c r="D38" s="47">
        <v>8102</v>
      </c>
      <c r="E38" s="47">
        <v>8102</v>
      </c>
      <c r="F38" s="47">
        <f>'ごみ搬入量内訳'!H38</f>
        <v>2185</v>
      </c>
      <c r="G38" s="47">
        <f>'ごみ搬入量内訳'!AG38</f>
        <v>1397</v>
      </c>
      <c r="H38" s="47">
        <f>'ごみ搬入量内訳'!AH38</f>
        <v>0</v>
      </c>
      <c r="I38" s="47">
        <f t="shared" si="0"/>
        <v>3582</v>
      </c>
      <c r="J38" s="47">
        <f t="shared" si="1"/>
        <v>1207.959176240637</v>
      </c>
      <c r="K38" s="47">
        <f>('ごみ搬入量内訳'!E38+'ごみ搬入量内訳'!AH38)/'ごみ処理概要'!D38/366*1000000</f>
        <v>979.3169871029619</v>
      </c>
      <c r="L38" s="47">
        <f>'ごみ搬入量内訳'!F38/'ごみ処理概要'!D38/366*1000000</f>
        <v>228.64218913767496</v>
      </c>
      <c r="M38" s="47">
        <f>'資源化量内訳'!BP38</f>
        <v>33</v>
      </c>
      <c r="N38" s="47">
        <f>'ごみ処理量内訳'!E38</f>
        <v>2408</v>
      </c>
      <c r="O38" s="47">
        <f>'ごみ処理量内訳'!L38</f>
        <v>530</v>
      </c>
      <c r="P38" s="47">
        <f t="shared" si="2"/>
        <v>0</v>
      </c>
      <c r="Q38" s="47">
        <f>'ごみ処理量内訳'!G38</f>
        <v>0</v>
      </c>
      <c r="R38" s="47">
        <f>'ごみ処理量内訳'!H38</f>
        <v>0</v>
      </c>
      <c r="S38" s="47">
        <f>'ごみ処理量内訳'!I38</f>
        <v>0</v>
      </c>
      <c r="T38" s="47">
        <f>'ごみ処理量内訳'!J38</f>
        <v>0</v>
      </c>
      <c r="U38" s="47">
        <f>'ごみ処理量内訳'!K38</f>
        <v>0</v>
      </c>
      <c r="V38" s="47">
        <f t="shared" si="3"/>
        <v>563</v>
      </c>
      <c r="W38" s="47">
        <f>'資源化量内訳'!M38</f>
        <v>237</v>
      </c>
      <c r="X38" s="47">
        <f>'資源化量内訳'!N38</f>
        <v>138</v>
      </c>
      <c r="Y38" s="47">
        <f>'資源化量内訳'!O38</f>
        <v>172</v>
      </c>
      <c r="Z38" s="47">
        <f>'資源化量内訳'!P38</f>
        <v>12</v>
      </c>
      <c r="AA38" s="47">
        <f>'資源化量内訳'!Q38</f>
        <v>0</v>
      </c>
      <c r="AB38" s="47">
        <f>'資源化量内訳'!R38</f>
        <v>0</v>
      </c>
      <c r="AC38" s="47">
        <f>'資源化量内訳'!S38</f>
        <v>4</v>
      </c>
      <c r="AD38" s="47">
        <f t="shared" si="4"/>
        <v>3501</v>
      </c>
      <c r="AE38" s="48">
        <f t="shared" si="5"/>
        <v>84.86146815195659</v>
      </c>
      <c r="AF38" s="47">
        <f>'資源化量内訳'!AB38</f>
        <v>274</v>
      </c>
      <c r="AG38" s="47">
        <f>'資源化量内訳'!AJ38</f>
        <v>0</v>
      </c>
      <c r="AH38" s="47">
        <f>'資源化量内訳'!AR38</f>
        <v>0</v>
      </c>
      <c r="AI38" s="47">
        <f>'資源化量内訳'!AZ38</f>
        <v>0</v>
      </c>
      <c r="AJ38" s="47">
        <f>'資源化量内訳'!BH38</f>
        <v>0</v>
      </c>
      <c r="AK38" s="47" t="s">
        <v>95</v>
      </c>
      <c r="AL38" s="47">
        <f t="shared" si="6"/>
        <v>274</v>
      </c>
      <c r="AM38" s="48">
        <f t="shared" si="7"/>
        <v>24.61799660441426</v>
      </c>
      <c r="AN38" s="47">
        <f>'ごみ処理量内訳'!AC38</f>
        <v>530</v>
      </c>
      <c r="AO38" s="47">
        <f>'ごみ処理量内訳'!AD38</f>
        <v>0</v>
      </c>
      <c r="AP38" s="47">
        <f>'ごみ処理量内訳'!AE38</f>
        <v>0</v>
      </c>
      <c r="AQ38" s="47">
        <f t="shared" si="8"/>
        <v>530</v>
      </c>
    </row>
    <row r="39" spans="1:43" ht="13.5" customHeight="1">
      <c r="A39" s="185" t="s">
        <v>113</v>
      </c>
      <c r="B39" s="186" t="s">
        <v>155</v>
      </c>
      <c r="C39" s="46" t="s">
        <v>156</v>
      </c>
      <c r="D39" s="47">
        <v>22703</v>
      </c>
      <c r="E39" s="47">
        <v>22703</v>
      </c>
      <c r="F39" s="47">
        <f>'ごみ搬入量内訳'!H39</f>
        <v>10115</v>
      </c>
      <c r="G39" s="47">
        <f>'ごみ搬入量内訳'!AG39</f>
        <v>238</v>
      </c>
      <c r="H39" s="47">
        <f>'ごみ搬入量内訳'!AH39</f>
        <v>0</v>
      </c>
      <c r="I39" s="47">
        <f t="shared" si="0"/>
        <v>10353</v>
      </c>
      <c r="J39" s="47">
        <f t="shared" si="1"/>
        <v>1245.95362929576</v>
      </c>
      <c r="K39" s="47">
        <f>('ごみ搬入量内訳'!E39+'ごみ搬入量内訳'!AH39)/'ごみ処理概要'!D39/366*1000000</f>
        <v>874.8031422149018</v>
      </c>
      <c r="L39" s="47">
        <f>'ごみ搬入量内訳'!F39/'ごみ処理概要'!D39/366*1000000</f>
        <v>371.15048708085806</v>
      </c>
      <c r="M39" s="47">
        <f>'資源化量内訳'!BP39</f>
        <v>770</v>
      </c>
      <c r="N39" s="47">
        <f>'ごみ処理量内訳'!E39</f>
        <v>8679</v>
      </c>
      <c r="O39" s="47">
        <f>'ごみ処理量内訳'!L39</f>
        <v>726</v>
      </c>
      <c r="P39" s="47">
        <f t="shared" si="2"/>
        <v>0</v>
      </c>
      <c r="Q39" s="47">
        <f>'ごみ処理量内訳'!G39</f>
        <v>0</v>
      </c>
      <c r="R39" s="47">
        <f>'ごみ処理量内訳'!H39</f>
        <v>0</v>
      </c>
      <c r="S39" s="47">
        <f>'ごみ処理量内訳'!I39</f>
        <v>0</v>
      </c>
      <c r="T39" s="47">
        <f>'ごみ処理量内訳'!J39</f>
        <v>0</v>
      </c>
      <c r="U39" s="47">
        <f>'ごみ処理量内訳'!K39</f>
        <v>0</v>
      </c>
      <c r="V39" s="47">
        <f t="shared" si="3"/>
        <v>948</v>
      </c>
      <c r="W39" s="47">
        <f>'資源化量内訳'!M39</f>
        <v>260</v>
      </c>
      <c r="X39" s="47">
        <f>'資源化量内訳'!N39</f>
        <v>185</v>
      </c>
      <c r="Y39" s="47">
        <f>'資源化量内訳'!O39</f>
        <v>306</v>
      </c>
      <c r="Z39" s="47">
        <f>'資源化量内訳'!P39</f>
        <v>45</v>
      </c>
      <c r="AA39" s="47">
        <f>'資源化量内訳'!Q39</f>
        <v>145</v>
      </c>
      <c r="AB39" s="47">
        <f>'資源化量内訳'!R39</f>
        <v>0</v>
      </c>
      <c r="AC39" s="47">
        <f>'資源化量内訳'!S39</f>
        <v>7</v>
      </c>
      <c r="AD39" s="47">
        <f t="shared" si="4"/>
        <v>10353</v>
      </c>
      <c r="AE39" s="48">
        <f t="shared" si="5"/>
        <v>92.98753984352362</v>
      </c>
      <c r="AF39" s="47">
        <f>'資源化量内訳'!AB39</f>
        <v>986</v>
      </c>
      <c r="AG39" s="47">
        <f>'資源化量内訳'!AJ39</f>
        <v>0</v>
      </c>
      <c r="AH39" s="47">
        <f>'資源化量内訳'!AR39</f>
        <v>0</v>
      </c>
      <c r="AI39" s="47">
        <f>'資源化量内訳'!AZ39</f>
        <v>0</v>
      </c>
      <c r="AJ39" s="47">
        <f>'資源化量内訳'!BH39</f>
        <v>0</v>
      </c>
      <c r="AK39" s="47" t="s">
        <v>95</v>
      </c>
      <c r="AL39" s="47">
        <f t="shared" si="6"/>
        <v>986</v>
      </c>
      <c r="AM39" s="48">
        <f t="shared" si="7"/>
        <v>24.309988312505617</v>
      </c>
      <c r="AN39" s="47">
        <f>'ごみ処理量内訳'!AC39</f>
        <v>726</v>
      </c>
      <c r="AO39" s="47">
        <f>'ごみ処理量内訳'!AD39</f>
        <v>78</v>
      </c>
      <c r="AP39" s="47">
        <f>'ごみ処理量内訳'!AE39</f>
        <v>0</v>
      </c>
      <c r="AQ39" s="47">
        <f t="shared" si="8"/>
        <v>804</v>
      </c>
    </row>
    <row r="40" spans="1:43" ht="13.5" customHeight="1">
      <c r="A40" s="185" t="s">
        <v>113</v>
      </c>
      <c r="B40" s="186" t="s">
        <v>157</v>
      </c>
      <c r="C40" s="46" t="s">
        <v>158</v>
      </c>
      <c r="D40" s="47">
        <v>8895</v>
      </c>
      <c r="E40" s="47">
        <v>8895</v>
      </c>
      <c r="F40" s="47">
        <f>'ごみ搬入量内訳'!H40</f>
        <v>1210</v>
      </c>
      <c r="G40" s="47">
        <f>'ごみ搬入量内訳'!AG40</f>
        <v>1842</v>
      </c>
      <c r="H40" s="47">
        <f>'ごみ搬入量内訳'!AH40</f>
        <v>0</v>
      </c>
      <c r="I40" s="47">
        <f t="shared" si="0"/>
        <v>3052</v>
      </c>
      <c r="J40" s="47">
        <f t="shared" si="1"/>
        <v>937.4702433060877</v>
      </c>
      <c r="K40" s="47">
        <f>('ごみ搬入量内訳'!E40+'ごみ搬入量内訳'!AH40)/'ごみ処理概要'!D40/366*1000000</f>
        <v>371.67070589789193</v>
      </c>
      <c r="L40" s="47">
        <f>'ごみ搬入量内訳'!F40/'ごみ処理概要'!D40/366*1000000</f>
        <v>565.7995374081958</v>
      </c>
      <c r="M40" s="47">
        <f>'資源化量内訳'!BP40</f>
        <v>180</v>
      </c>
      <c r="N40" s="47">
        <f>'ごみ処理量内訳'!E40</f>
        <v>2217</v>
      </c>
      <c r="O40" s="47">
        <f>'ごみ処理量内訳'!L40</f>
        <v>0</v>
      </c>
      <c r="P40" s="47">
        <f t="shared" si="2"/>
        <v>322</v>
      </c>
      <c r="Q40" s="47">
        <f>'ごみ処理量内訳'!G40</f>
        <v>43</v>
      </c>
      <c r="R40" s="47">
        <f>'ごみ処理量内訳'!H40</f>
        <v>33</v>
      </c>
      <c r="S40" s="47">
        <f>'ごみ処理量内訳'!I40</f>
        <v>0</v>
      </c>
      <c r="T40" s="47">
        <f>'ごみ処理量内訳'!J40</f>
        <v>0</v>
      </c>
      <c r="U40" s="47">
        <f>'ごみ処理量内訳'!K40</f>
        <v>246</v>
      </c>
      <c r="V40" s="47">
        <f t="shared" si="3"/>
        <v>543</v>
      </c>
      <c r="W40" s="47">
        <f>'資源化量内訳'!M40</f>
        <v>250</v>
      </c>
      <c r="X40" s="47">
        <f>'資源化量内訳'!N40</f>
        <v>100</v>
      </c>
      <c r="Y40" s="47">
        <f>'資源化量内訳'!O40</f>
        <v>91</v>
      </c>
      <c r="Z40" s="47">
        <f>'資源化量内訳'!P40</f>
        <v>16</v>
      </c>
      <c r="AA40" s="47">
        <f>'資源化量内訳'!Q40</f>
        <v>86</v>
      </c>
      <c r="AB40" s="47">
        <f>'資源化量内訳'!R40</f>
        <v>0</v>
      </c>
      <c r="AC40" s="47">
        <f>'資源化量内訳'!S40</f>
        <v>0</v>
      </c>
      <c r="AD40" s="47">
        <f t="shared" si="4"/>
        <v>3082</v>
      </c>
      <c r="AE40" s="48">
        <f t="shared" si="5"/>
        <v>100</v>
      </c>
      <c r="AF40" s="47">
        <f>'資源化量内訳'!AB40</f>
        <v>16</v>
      </c>
      <c r="AG40" s="47">
        <f>'資源化量内訳'!AJ40</f>
        <v>0</v>
      </c>
      <c r="AH40" s="47">
        <f>'資源化量内訳'!AR40</f>
        <v>13</v>
      </c>
      <c r="AI40" s="47">
        <f>'資源化量内訳'!AZ40</f>
        <v>0</v>
      </c>
      <c r="AJ40" s="47">
        <f>'資源化量内訳'!BH40</f>
        <v>0</v>
      </c>
      <c r="AK40" s="47" t="s">
        <v>95</v>
      </c>
      <c r="AL40" s="47">
        <f t="shared" si="6"/>
        <v>29</v>
      </c>
      <c r="AM40" s="48">
        <f t="shared" si="7"/>
        <v>23.053341508277132</v>
      </c>
      <c r="AN40" s="47">
        <f>'ごみ処理量内訳'!AC40</f>
        <v>0</v>
      </c>
      <c r="AO40" s="47">
        <f>'ごみ処理量内訳'!AD40</f>
        <v>187</v>
      </c>
      <c r="AP40" s="47">
        <f>'ごみ処理量内訳'!AE40</f>
        <v>309</v>
      </c>
      <c r="AQ40" s="47">
        <f t="shared" si="8"/>
        <v>496</v>
      </c>
    </row>
    <row r="41" spans="1:43" ht="13.5" customHeight="1">
      <c r="A41" s="185" t="s">
        <v>113</v>
      </c>
      <c r="B41" s="186" t="s">
        <v>159</v>
      </c>
      <c r="C41" s="46" t="s">
        <v>307</v>
      </c>
      <c r="D41" s="47">
        <v>7307</v>
      </c>
      <c r="E41" s="47">
        <v>7307</v>
      </c>
      <c r="F41" s="47">
        <f>'ごみ搬入量内訳'!H41</f>
        <v>2205</v>
      </c>
      <c r="G41" s="47">
        <f>'ごみ搬入量内訳'!AG41</f>
        <v>221</v>
      </c>
      <c r="H41" s="47">
        <f>'ごみ搬入量内訳'!AH41</f>
        <v>0</v>
      </c>
      <c r="I41" s="47">
        <f t="shared" si="0"/>
        <v>2426</v>
      </c>
      <c r="J41" s="47">
        <f t="shared" si="1"/>
        <v>907.1322431293894</v>
      </c>
      <c r="K41" s="47">
        <f>('ごみ搬入量内訳'!E41+'ごみ搬入量内訳'!AH41)/'ごみ処理概要'!D41/366*1000000</f>
        <v>765.0422792426755</v>
      </c>
      <c r="L41" s="47">
        <f>'ごみ搬入量内訳'!F41/'ごみ処理概要'!D41/366*1000000</f>
        <v>142.08996388671392</v>
      </c>
      <c r="M41" s="47">
        <f>'資源化量内訳'!BP41</f>
        <v>0</v>
      </c>
      <c r="N41" s="47">
        <f>'ごみ処理量内訳'!E41</f>
        <v>1909</v>
      </c>
      <c r="O41" s="47">
        <f>'ごみ処理量内訳'!L41</f>
        <v>22</v>
      </c>
      <c r="P41" s="47">
        <f t="shared" si="2"/>
        <v>495</v>
      </c>
      <c r="Q41" s="47">
        <f>'ごみ処理量内訳'!G41</f>
        <v>55</v>
      </c>
      <c r="R41" s="47">
        <f>'ごみ処理量内訳'!H41</f>
        <v>440</v>
      </c>
      <c r="S41" s="47">
        <f>'ごみ処理量内訳'!I41</f>
        <v>0</v>
      </c>
      <c r="T41" s="47">
        <f>'ごみ処理量内訳'!J41</f>
        <v>0</v>
      </c>
      <c r="U41" s="47">
        <f>'ごみ処理量内訳'!K41</f>
        <v>0</v>
      </c>
      <c r="V41" s="47">
        <f t="shared" si="3"/>
        <v>0</v>
      </c>
      <c r="W41" s="47">
        <f>'資源化量内訳'!M41</f>
        <v>0</v>
      </c>
      <c r="X41" s="47">
        <f>'資源化量内訳'!N41</f>
        <v>0</v>
      </c>
      <c r="Y41" s="47">
        <f>'資源化量内訳'!O41</f>
        <v>0</v>
      </c>
      <c r="Z41" s="47">
        <f>'資源化量内訳'!P41</f>
        <v>0</v>
      </c>
      <c r="AA41" s="47">
        <f>'資源化量内訳'!Q41</f>
        <v>0</v>
      </c>
      <c r="AB41" s="47">
        <f>'資源化量内訳'!R41</f>
        <v>0</v>
      </c>
      <c r="AC41" s="47">
        <f>'資源化量内訳'!S41</f>
        <v>0</v>
      </c>
      <c r="AD41" s="47">
        <f t="shared" si="4"/>
        <v>2426</v>
      </c>
      <c r="AE41" s="48">
        <f t="shared" si="5"/>
        <v>99.09315746084089</v>
      </c>
      <c r="AF41" s="47">
        <f>'資源化量内訳'!AB41</f>
        <v>187</v>
      </c>
      <c r="AG41" s="47">
        <f>'資源化量内訳'!AJ41</f>
        <v>0</v>
      </c>
      <c r="AH41" s="47">
        <f>'資源化量内訳'!AR41</f>
        <v>428</v>
      </c>
      <c r="AI41" s="47">
        <f>'資源化量内訳'!AZ41</f>
        <v>0</v>
      </c>
      <c r="AJ41" s="47">
        <f>'資源化量内訳'!BH41</f>
        <v>0</v>
      </c>
      <c r="AK41" s="47" t="s">
        <v>95</v>
      </c>
      <c r="AL41" s="47">
        <f t="shared" si="6"/>
        <v>615</v>
      </c>
      <c r="AM41" s="48">
        <f t="shared" si="7"/>
        <v>25.350370981038743</v>
      </c>
      <c r="AN41" s="47">
        <f>'ごみ処理量内訳'!AC41</f>
        <v>22</v>
      </c>
      <c r="AO41" s="47">
        <f>'ごみ処理量内訳'!AD41</f>
        <v>21</v>
      </c>
      <c r="AP41" s="47">
        <f>'ごみ処理量内訳'!AE41</f>
        <v>67</v>
      </c>
      <c r="AQ41" s="47">
        <f t="shared" si="8"/>
        <v>110</v>
      </c>
    </row>
    <row r="42" spans="1:43" ht="13.5" customHeight="1">
      <c r="A42" s="185" t="s">
        <v>113</v>
      </c>
      <c r="B42" s="186" t="s">
        <v>160</v>
      </c>
      <c r="C42" s="46" t="s">
        <v>94</v>
      </c>
      <c r="D42" s="47">
        <v>22815</v>
      </c>
      <c r="E42" s="47">
        <v>22815</v>
      </c>
      <c r="F42" s="47">
        <f>'ごみ搬入量内訳'!H42</f>
        <v>5514</v>
      </c>
      <c r="G42" s="47">
        <f>'ごみ搬入量内訳'!AG42</f>
        <v>1860</v>
      </c>
      <c r="H42" s="47">
        <f>'ごみ搬入量内訳'!AH42</f>
        <v>0</v>
      </c>
      <c r="I42" s="47">
        <f t="shared" si="0"/>
        <v>7374</v>
      </c>
      <c r="J42" s="47">
        <f t="shared" si="1"/>
        <v>883.0831025030269</v>
      </c>
      <c r="K42" s="47">
        <f>('ごみ搬入量内訳'!E42+'ごみ搬入量内訳'!AH42)/'ごみ処理概要'!D42/366*1000000</f>
        <v>689.3173770012778</v>
      </c>
      <c r="L42" s="47">
        <f>'ごみ搬入量内訳'!F42/'ごみ処理概要'!D42/366*1000000</f>
        <v>193.76572550174902</v>
      </c>
      <c r="M42" s="47">
        <f>'資源化量内訳'!BP42</f>
        <v>184</v>
      </c>
      <c r="N42" s="47">
        <f>'ごみ処理量内訳'!E42</f>
        <v>5079</v>
      </c>
      <c r="O42" s="47">
        <f>'ごみ処理量内訳'!L42</f>
        <v>379</v>
      </c>
      <c r="P42" s="47">
        <f t="shared" si="2"/>
        <v>1189</v>
      </c>
      <c r="Q42" s="47">
        <f>'ごみ処理量内訳'!G42</f>
        <v>1189</v>
      </c>
      <c r="R42" s="47">
        <f>'ごみ処理量内訳'!H42</f>
        <v>0</v>
      </c>
      <c r="S42" s="47">
        <f>'ごみ処理量内訳'!I42</f>
        <v>0</v>
      </c>
      <c r="T42" s="47">
        <f>'ごみ処理量内訳'!J42</f>
        <v>0</v>
      </c>
      <c r="U42" s="47">
        <f>'ごみ処理量内訳'!K42</f>
        <v>0</v>
      </c>
      <c r="V42" s="47">
        <f t="shared" si="3"/>
        <v>870</v>
      </c>
      <c r="W42" s="47">
        <f>'資源化量内訳'!M42</f>
        <v>141</v>
      </c>
      <c r="X42" s="47">
        <f>'資源化量内訳'!N42</f>
        <v>0</v>
      </c>
      <c r="Y42" s="47">
        <f>'資源化量内訳'!O42</f>
        <v>202</v>
      </c>
      <c r="Z42" s="47">
        <f>'資源化量内訳'!P42</f>
        <v>0</v>
      </c>
      <c r="AA42" s="47">
        <f>'資源化量内訳'!Q42</f>
        <v>527</v>
      </c>
      <c r="AB42" s="47">
        <f>'資源化量内訳'!R42</f>
        <v>0</v>
      </c>
      <c r="AC42" s="47">
        <f>'資源化量内訳'!S42</f>
        <v>0</v>
      </c>
      <c r="AD42" s="47">
        <f t="shared" si="4"/>
        <v>7517</v>
      </c>
      <c r="AE42" s="48">
        <f t="shared" si="5"/>
        <v>94.95809498470135</v>
      </c>
      <c r="AF42" s="47">
        <f>'資源化量内訳'!AB42</f>
        <v>491</v>
      </c>
      <c r="AG42" s="47">
        <f>'資源化量内訳'!AJ42</f>
        <v>398</v>
      </c>
      <c r="AH42" s="47">
        <f>'資源化量内訳'!AR42</f>
        <v>0</v>
      </c>
      <c r="AI42" s="47">
        <f>'資源化量内訳'!AZ42</f>
        <v>0</v>
      </c>
      <c r="AJ42" s="47">
        <f>'資源化量内訳'!BH42</f>
        <v>0</v>
      </c>
      <c r="AK42" s="47" t="s">
        <v>95</v>
      </c>
      <c r="AL42" s="47">
        <f t="shared" si="6"/>
        <v>889</v>
      </c>
      <c r="AM42" s="48">
        <f t="shared" si="7"/>
        <v>25.2304895468121</v>
      </c>
      <c r="AN42" s="47">
        <f>'ごみ処理量内訳'!AC42</f>
        <v>379</v>
      </c>
      <c r="AO42" s="47">
        <f>'ごみ処理量内訳'!AD42</f>
        <v>53</v>
      </c>
      <c r="AP42" s="47">
        <f>'ごみ処理量内訳'!AE42</f>
        <v>338</v>
      </c>
      <c r="AQ42" s="47">
        <f t="shared" si="8"/>
        <v>770</v>
      </c>
    </row>
    <row r="43" spans="1:43" ht="13.5" customHeight="1">
      <c r="A43" s="185" t="s">
        <v>113</v>
      </c>
      <c r="B43" s="186" t="s">
        <v>161</v>
      </c>
      <c r="C43" s="46" t="s">
        <v>91</v>
      </c>
      <c r="D43" s="47">
        <v>8486</v>
      </c>
      <c r="E43" s="47">
        <v>8486</v>
      </c>
      <c r="F43" s="47">
        <f>'ごみ搬入量内訳'!H43</f>
        <v>1265</v>
      </c>
      <c r="G43" s="47">
        <f>'ごみ搬入量内訳'!AG43</f>
        <v>31</v>
      </c>
      <c r="H43" s="47">
        <f>'ごみ搬入量内訳'!AH43</f>
        <v>700</v>
      </c>
      <c r="I43" s="47">
        <f t="shared" si="0"/>
        <v>1996</v>
      </c>
      <c r="J43" s="47">
        <f t="shared" si="1"/>
        <v>642.6528296686668</v>
      </c>
      <c r="K43" s="47">
        <f>('ごみ搬入量内訳'!E43+'ごみ搬入量内訳'!AH43)/'ごみ処理概要'!D43/366*1000000</f>
        <v>642.6528296686668</v>
      </c>
      <c r="L43" s="47">
        <f>'ごみ搬入量内訳'!F43/'ごみ処理概要'!D43/366*1000000</f>
        <v>0</v>
      </c>
      <c r="M43" s="47">
        <f>'資源化量内訳'!BP43</f>
        <v>149</v>
      </c>
      <c r="N43" s="47">
        <f>'ごみ処理量内訳'!E43</f>
        <v>1048</v>
      </c>
      <c r="O43" s="47">
        <f>'ごみ処理量内訳'!L43</f>
        <v>59</v>
      </c>
      <c r="P43" s="47">
        <f t="shared" si="2"/>
        <v>156</v>
      </c>
      <c r="Q43" s="47">
        <f>'ごみ処理量内訳'!G43</f>
        <v>0</v>
      </c>
      <c r="R43" s="47">
        <f>'ごみ処理量内訳'!H43</f>
        <v>138</v>
      </c>
      <c r="S43" s="47">
        <f>'ごみ処理量内訳'!I43</f>
        <v>0</v>
      </c>
      <c r="T43" s="47">
        <f>'ごみ処理量内訳'!J43</f>
        <v>0</v>
      </c>
      <c r="U43" s="47">
        <f>'ごみ処理量内訳'!K43</f>
        <v>18</v>
      </c>
      <c r="V43" s="47">
        <f t="shared" si="3"/>
        <v>0</v>
      </c>
      <c r="W43" s="47">
        <f>'資源化量内訳'!M43</f>
        <v>0</v>
      </c>
      <c r="X43" s="47">
        <f>'資源化量内訳'!N43</f>
        <v>0</v>
      </c>
      <c r="Y43" s="47">
        <f>'資源化量内訳'!O43</f>
        <v>0</v>
      </c>
      <c r="Z43" s="47">
        <f>'資源化量内訳'!P43</f>
        <v>0</v>
      </c>
      <c r="AA43" s="47">
        <f>'資源化量内訳'!Q43</f>
        <v>0</v>
      </c>
      <c r="AB43" s="47">
        <f>'資源化量内訳'!R43</f>
        <v>0</v>
      </c>
      <c r="AC43" s="47">
        <f>'資源化量内訳'!S43</f>
        <v>0</v>
      </c>
      <c r="AD43" s="47">
        <f t="shared" si="4"/>
        <v>1263</v>
      </c>
      <c r="AE43" s="48">
        <f t="shared" si="5"/>
        <v>95.3285827395091</v>
      </c>
      <c r="AF43" s="47">
        <f>'資源化量内訳'!AB43</f>
        <v>0</v>
      </c>
      <c r="AG43" s="47">
        <f>'資源化量内訳'!AJ43</f>
        <v>0</v>
      </c>
      <c r="AH43" s="47">
        <f>'資源化量内訳'!AR43</f>
        <v>109</v>
      </c>
      <c r="AI43" s="47">
        <f>'資源化量内訳'!AZ43</f>
        <v>0</v>
      </c>
      <c r="AJ43" s="47">
        <f>'資源化量内訳'!BH43</f>
        <v>0</v>
      </c>
      <c r="AK43" s="47" t="s">
        <v>95</v>
      </c>
      <c r="AL43" s="47">
        <f t="shared" si="6"/>
        <v>109</v>
      </c>
      <c r="AM43" s="48">
        <f t="shared" si="7"/>
        <v>18.271954674220964</v>
      </c>
      <c r="AN43" s="47">
        <f>'ごみ処理量内訳'!AC43</f>
        <v>59</v>
      </c>
      <c r="AO43" s="47">
        <f>'ごみ処理量内訳'!AD43</f>
        <v>136</v>
      </c>
      <c r="AP43" s="47">
        <f>'ごみ処理量内訳'!AE43</f>
        <v>18</v>
      </c>
      <c r="AQ43" s="47">
        <f t="shared" si="8"/>
        <v>213</v>
      </c>
    </row>
    <row r="44" spans="1:43" ht="13.5" customHeight="1">
      <c r="A44" s="185" t="s">
        <v>113</v>
      </c>
      <c r="B44" s="186" t="s">
        <v>162</v>
      </c>
      <c r="C44" s="46" t="s">
        <v>92</v>
      </c>
      <c r="D44" s="47">
        <v>6847</v>
      </c>
      <c r="E44" s="47">
        <v>6847</v>
      </c>
      <c r="F44" s="47">
        <f>'ごみ搬入量内訳'!H44</f>
        <v>1548</v>
      </c>
      <c r="G44" s="47">
        <f>'ごみ搬入量内訳'!AG44</f>
        <v>0</v>
      </c>
      <c r="H44" s="47">
        <f>'ごみ搬入量内訳'!AH44</f>
        <v>0</v>
      </c>
      <c r="I44" s="47">
        <f t="shared" si="0"/>
        <v>1548</v>
      </c>
      <c r="J44" s="47">
        <f t="shared" si="1"/>
        <v>617.7169850622624</v>
      </c>
      <c r="K44" s="47">
        <f>('ごみ搬入量内訳'!E44+'ごみ搬入量内訳'!AH44)/'ごみ処理概要'!D44/366*1000000</f>
        <v>617.7169850622624</v>
      </c>
      <c r="L44" s="47">
        <f>'ごみ搬入量内訳'!F44/'ごみ処理概要'!D44/366*1000000</f>
        <v>0</v>
      </c>
      <c r="M44" s="47">
        <f>'資源化量内訳'!BP44</f>
        <v>0</v>
      </c>
      <c r="N44" s="47">
        <f>'ごみ処理量内訳'!E44</f>
        <v>1176</v>
      </c>
      <c r="O44" s="47">
        <f>'ごみ処理量内訳'!L44</f>
        <v>73</v>
      </c>
      <c r="P44" s="47">
        <f t="shared" si="2"/>
        <v>108</v>
      </c>
      <c r="Q44" s="47">
        <f>'ごみ処理量内訳'!G44</f>
        <v>0</v>
      </c>
      <c r="R44" s="47">
        <f>'ごみ処理量内訳'!H44</f>
        <v>108</v>
      </c>
      <c r="S44" s="47">
        <f>'ごみ処理量内訳'!I44</f>
        <v>0</v>
      </c>
      <c r="T44" s="47">
        <f>'ごみ処理量内訳'!J44</f>
        <v>0</v>
      </c>
      <c r="U44" s="47">
        <f>'ごみ処理量内訳'!K44</f>
        <v>0</v>
      </c>
      <c r="V44" s="47">
        <f t="shared" si="3"/>
        <v>163</v>
      </c>
      <c r="W44" s="47">
        <f>'資源化量内訳'!M44</f>
        <v>119</v>
      </c>
      <c r="X44" s="47">
        <f>'資源化量内訳'!N44</f>
        <v>42</v>
      </c>
      <c r="Y44" s="47">
        <f>'資源化量内訳'!O44</f>
        <v>0</v>
      </c>
      <c r="Z44" s="47">
        <f>'資源化量内訳'!P44</f>
        <v>0</v>
      </c>
      <c r="AA44" s="47">
        <f>'資源化量内訳'!Q44</f>
        <v>0</v>
      </c>
      <c r="AB44" s="47">
        <f>'資源化量内訳'!R44</f>
        <v>2</v>
      </c>
      <c r="AC44" s="47">
        <f>'資源化量内訳'!S44</f>
        <v>0</v>
      </c>
      <c r="AD44" s="47">
        <f t="shared" si="4"/>
        <v>1520</v>
      </c>
      <c r="AE44" s="48">
        <f t="shared" si="5"/>
        <v>95.19736842105263</v>
      </c>
      <c r="AF44" s="47">
        <f>'資源化量内訳'!AB44</f>
        <v>0</v>
      </c>
      <c r="AG44" s="47">
        <f>'資源化量内訳'!AJ44</f>
        <v>0</v>
      </c>
      <c r="AH44" s="47">
        <f>'資源化量内訳'!AR44</f>
        <v>108</v>
      </c>
      <c r="AI44" s="47">
        <f>'資源化量内訳'!AZ44</f>
        <v>0</v>
      </c>
      <c r="AJ44" s="47">
        <f>'資源化量内訳'!BH44</f>
        <v>0</v>
      </c>
      <c r="AK44" s="47" t="s">
        <v>95</v>
      </c>
      <c r="AL44" s="47">
        <f t="shared" si="6"/>
        <v>108</v>
      </c>
      <c r="AM44" s="48">
        <f t="shared" si="7"/>
        <v>17.82894736842105</v>
      </c>
      <c r="AN44" s="47">
        <f>'ごみ処理量内訳'!AC44</f>
        <v>73</v>
      </c>
      <c r="AO44" s="47">
        <f>'ごみ処理量内訳'!AD44</f>
        <v>127</v>
      </c>
      <c r="AP44" s="47">
        <f>'ごみ処理量内訳'!AE44</f>
        <v>0</v>
      </c>
      <c r="AQ44" s="47">
        <f t="shared" si="8"/>
        <v>200</v>
      </c>
    </row>
    <row r="45" spans="1:43" ht="13.5" customHeight="1">
      <c r="A45" s="185" t="s">
        <v>113</v>
      </c>
      <c r="B45" s="186" t="s">
        <v>163</v>
      </c>
      <c r="C45" s="46" t="s">
        <v>299</v>
      </c>
      <c r="D45" s="47">
        <v>20296</v>
      </c>
      <c r="E45" s="47">
        <v>20296</v>
      </c>
      <c r="F45" s="47">
        <f>'ごみ搬入量内訳'!H45</f>
        <v>4767</v>
      </c>
      <c r="G45" s="47">
        <f>'ごみ搬入量内訳'!AG45</f>
        <v>830</v>
      </c>
      <c r="H45" s="47">
        <f>'ごみ搬入量内訳'!AH45</f>
        <v>0</v>
      </c>
      <c r="I45" s="47">
        <f t="shared" si="0"/>
        <v>5597</v>
      </c>
      <c r="J45" s="47">
        <f t="shared" si="1"/>
        <v>753.4661867745347</v>
      </c>
      <c r="K45" s="47">
        <f>('ごみ搬入量内訳'!E45+'ごみ搬入量内訳'!AH45)/'ごみ処理概要'!D45/366*1000000</f>
        <v>582.9030889286645</v>
      </c>
      <c r="L45" s="47">
        <f>'ごみ搬入量内訳'!F45/'ごみ処理概要'!D45/366*1000000</f>
        <v>170.5630978458702</v>
      </c>
      <c r="M45" s="47">
        <f>'資源化量内訳'!BP45</f>
        <v>132</v>
      </c>
      <c r="N45" s="47">
        <f>'ごみ処理量内訳'!E45</f>
        <v>0</v>
      </c>
      <c r="O45" s="47">
        <f>'ごみ処理量内訳'!L45</f>
        <v>666</v>
      </c>
      <c r="P45" s="47">
        <f t="shared" si="2"/>
        <v>4611</v>
      </c>
      <c r="Q45" s="47">
        <f>'ごみ処理量内訳'!G45</f>
        <v>0</v>
      </c>
      <c r="R45" s="47">
        <f>'ごみ処理量内訳'!H45</f>
        <v>599</v>
      </c>
      <c r="S45" s="47">
        <f>'ごみ処理量内訳'!I45</f>
        <v>0</v>
      </c>
      <c r="T45" s="47">
        <f>'ごみ処理量内訳'!J45</f>
        <v>4012</v>
      </c>
      <c r="U45" s="47">
        <f>'ごみ処理量内訳'!K45</f>
        <v>0</v>
      </c>
      <c r="V45" s="47">
        <f t="shared" si="3"/>
        <v>599</v>
      </c>
      <c r="W45" s="47">
        <f>'資源化量内訳'!M45</f>
        <v>415</v>
      </c>
      <c r="X45" s="47">
        <f>'資源化量内訳'!N45</f>
        <v>0</v>
      </c>
      <c r="Y45" s="47">
        <f>'資源化量内訳'!O45</f>
        <v>184</v>
      </c>
      <c r="Z45" s="47">
        <f>'資源化量内訳'!P45</f>
        <v>0</v>
      </c>
      <c r="AA45" s="47">
        <f>'資源化量内訳'!Q45</f>
        <v>0</v>
      </c>
      <c r="AB45" s="47">
        <f>'資源化量内訳'!R45</f>
        <v>0</v>
      </c>
      <c r="AC45" s="47">
        <f>'資源化量内訳'!S45</f>
        <v>0</v>
      </c>
      <c r="AD45" s="47">
        <f t="shared" si="4"/>
        <v>5876</v>
      </c>
      <c r="AE45" s="48">
        <f t="shared" si="5"/>
        <v>88.66575901974132</v>
      </c>
      <c r="AF45" s="47">
        <f>'資源化量内訳'!AB45</f>
        <v>0</v>
      </c>
      <c r="AG45" s="47">
        <f>'資源化量内訳'!AJ45</f>
        <v>0</v>
      </c>
      <c r="AH45" s="47">
        <f>'資源化量内訳'!AR45</f>
        <v>207</v>
      </c>
      <c r="AI45" s="47">
        <f>'資源化量内訳'!AZ45</f>
        <v>0</v>
      </c>
      <c r="AJ45" s="47">
        <f>'資源化量内訳'!BH45</f>
        <v>4012</v>
      </c>
      <c r="AK45" s="47" t="s">
        <v>95</v>
      </c>
      <c r="AL45" s="47">
        <f t="shared" si="6"/>
        <v>4219</v>
      </c>
      <c r="AM45" s="48">
        <f t="shared" si="7"/>
        <v>82.39014647137151</v>
      </c>
      <c r="AN45" s="47">
        <f>'ごみ処理量内訳'!AC45</f>
        <v>666</v>
      </c>
      <c r="AO45" s="47">
        <f>'ごみ処理量内訳'!AD45</f>
        <v>0</v>
      </c>
      <c r="AP45" s="47">
        <f>'ごみ処理量内訳'!AE45</f>
        <v>0</v>
      </c>
      <c r="AQ45" s="47">
        <f t="shared" si="8"/>
        <v>666</v>
      </c>
    </row>
    <row r="46" spans="1:43" ht="13.5" customHeight="1">
      <c r="A46" s="185" t="s">
        <v>113</v>
      </c>
      <c r="B46" s="186" t="s">
        <v>164</v>
      </c>
      <c r="C46" s="46" t="s">
        <v>165</v>
      </c>
      <c r="D46" s="47">
        <v>13116</v>
      </c>
      <c r="E46" s="47">
        <v>13116</v>
      </c>
      <c r="F46" s="47">
        <f>'ごみ搬入量内訳'!H46</f>
        <v>1832</v>
      </c>
      <c r="G46" s="47">
        <f>'ごみ搬入量内訳'!AG46</f>
        <v>685</v>
      </c>
      <c r="H46" s="47">
        <f>'ごみ搬入量内訳'!AH46</f>
        <v>0</v>
      </c>
      <c r="I46" s="47">
        <f t="shared" si="0"/>
        <v>2517</v>
      </c>
      <c r="J46" s="47">
        <f t="shared" si="1"/>
        <v>524.3251891070348</v>
      </c>
      <c r="K46" s="47">
        <f>('ごみ搬入量内訳'!E46+'ごみ搬入量内訳'!AH46)/'ごみ処理概要'!D46/366*1000000</f>
        <v>387.4631909968553</v>
      </c>
      <c r="L46" s="47">
        <f>'ごみ搬入量内訳'!F46/'ごみ処理概要'!D46/366*1000000</f>
        <v>136.8619981101795</v>
      </c>
      <c r="M46" s="47">
        <f>'資源化量内訳'!BP46</f>
        <v>0</v>
      </c>
      <c r="N46" s="47">
        <f>'ごみ処理量内訳'!E46</f>
        <v>0</v>
      </c>
      <c r="O46" s="47">
        <f>'ごみ処理量内訳'!L46</f>
        <v>372</v>
      </c>
      <c r="P46" s="47">
        <f t="shared" si="2"/>
        <v>2178</v>
      </c>
      <c r="Q46" s="47">
        <f>'ごみ処理量内訳'!G46</f>
        <v>0</v>
      </c>
      <c r="R46" s="47">
        <f>'ごみ処理量内訳'!H46</f>
        <v>492</v>
      </c>
      <c r="S46" s="47">
        <f>'ごみ処理量内訳'!I46</f>
        <v>0</v>
      </c>
      <c r="T46" s="47">
        <f>'ごみ処理量内訳'!J46</f>
        <v>1686</v>
      </c>
      <c r="U46" s="47">
        <f>'ごみ処理量内訳'!K46</f>
        <v>0</v>
      </c>
      <c r="V46" s="47">
        <f t="shared" si="3"/>
        <v>0</v>
      </c>
      <c r="W46" s="47">
        <f>'資源化量内訳'!M46</f>
        <v>0</v>
      </c>
      <c r="X46" s="47">
        <f>'資源化量内訳'!N46</f>
        <v>0</v>
      </c>
      <c r="Y46" s="47">
        <f>'資源化量内訳'!O46</f>
        <v>0</v>
      </c>
      <c r="Z46" s="47">
        <f>'資源化量内訳'!P46</f>
        <v>0</v>
      </c>
      <c r="AA46" s="47">
        <f>'資源化量内訳'!Q46</f>
        <v>0</v>
      </c>
      <c r="AB46" s="47">
        <f>'資源化量内訳'!R46</f>
        <v>0</v>
      </c>
      <c r="AC46" s="47">
        <f>'資源化量内訳'!S46</f>
        <v>0</v>
      </c>
      <c r="AD46" s="47">
        <f t="shared" si="4"/>
        <v>2550</v>
      </c>
      <c r="AE46" s="48">
        <f t="shared" si="5"/>
        <v>85.41176470588235</v>
      </c>
      <c r="AF46" s="47">
        <f>'資源化量内訳'!AB46</f>
        <v>0</v>
      </c>
      <c r="AG46" s="47">
        <f>'資源化量内訳'!AJ46</f>
        <v>0</v>
      </c>
      <c r="AH46" s="47">
        <f>'資源化量内訳'!AR46</f>
        <v>460</v>
      </c>
      <c r="AI46" s="47">
        <f>'資源化量内訳'!AZ46</f>
        <v>0</v>
      </c>
      <c r="AJ46" s="47">
        <f>'資源化量内訳'!BH46</f>
        <v>791</v>
      </c>
      <c r="AK46" s="47" t="s">
        <v>95</v>
      </c>
      <c r="AL46" s="47">
        <f t="shared" si="6"/>
        <v>1251</v>
      </c>
      <c r="AM46" s="48">
        <f t="shared" si="7"/>
        <v>49.05882352941177</v>
      </c>
      <c r="AN46" s="47">
        <f>'ごみ処理量内訳'!AC46</f>
        <v>372</v>
      </c>
      <c r="AO46" s="47">
        <f>'ごみ処理量内訳'!AD46</f>
        <v>0</v>
      </c>
      <c r="AP46" s="47">
        <f>'ごみ処理量内訳'!AE46</f>
        <v>927</v>
      </c>
      <c r="AQ46" s="47">
        <f t="shared" si="8"/>
        <v>1299</v>
      </c>
    </row>
    <row r="47" spans="1:43" ht="13.5" customHeight="1">
      <c r="A47" s="185" t="s">
        <v>113</v>
      </c>
      <c r="B47" s="186" t="s">
        <v>166</v>
      </c>
      <c r="C47" s="46" t="s">
        <v>167</v>
      </c>
      <c r="D47" s="47">
        <v>6169</v>
      </c>
      <c r="E47" s="47">
        <v>6169</v>
      </c>
      <c r="F47" s="47">
        <f>'ごみ搬入量内訳'!H47</f>
        <v>1058</v>
      </c>
      <c r="G47" s="47">
        <f>'ごみ搬入量内訳'!AG47</f>
        <v>218</v>
      </c>
      <c r="H47" s="47">
        <f>'ごみ搬入量内訳'!AH47</f>
        <v>128</v>
      </c>
      <c r="I47" s="47">
        <f t="shared" si="0"/>
        <v>1404</v>
      </c>
      <c r="J47" s="47">
        <f t="shared" si="1"/>
        <v>621.8294008381409</v>
      </c>
      <c r="K47" s="47">
        <f>('ごみ搬入量内訳'!E47+'ごみ搬入量内訳'!AH47)/'ごみ処理概要'!D47/366*1000000</f>
        <v>525.2775423034439</v>
      </c>
      <c r="L47" s="47">
        <f>'ごみ搬入量内訳'!F47/'ごみ処理概要'!D47/366*1000000</f>
        <v>96.5518585346971</v>
      </c>
      <c r="M47" s="47">
        <f>'資源化量内訳'!BP47</f>
        <v>107</v>
      </c>
      <c r="N47" s="47">
        <f>'ごみ処理量内訳'!E47</f>
        <v>0</v>
      </c>
      <c r="O47" s="47">
        <f>'ごみ処理量内訳'!L47</f>
        <v>94</v>
      </c>
      <c r="P47" s="47">
        <f t="shared" si="2"/>
        <v>950</v>
      </c>
      <c r="Q47" s="47">
        <f>'ごみ処理量内訳'!G47</f>
        <v>0</v>
      </c>
      <c r="R47" s="47">
        <f>'ごみ処理量内訳'!H47</f>
        <v>0</v>
      </c>
      <c r="S47" s="47">
        <f>'ごみ処理量内訳'!I47</f>
        <v>0</v>
      </c>
      <c r="T47" s="47">
        <f>'ごみ処理量内訳'!J47</f>
        <v>950</v>
      </c>
      <c r="U47" s="47">
        <f>'ごみ処理量内訳'!K47</f>
        <v>0</v>
      </c>
      <c r="V47" s="47">
        <f t="shared" si="3"/>
        <v>213</v>
      </c>
      <c r="W47" s="47">
        <f>'資源化量内訳'!M47</f>
        <v>96</v>
      </c>
      <c r="X47" s="47">
        <f>'資源化量内訳'!N47</f>
        <v>20</v>
      </c>
      <c r="Y47" s="47">
        <f>'資源化量内訳'!O47</f>
        <v>61</v>
      </c>
      <c r="Z47" s="47">
        <f>'資源化量内訳'!P47</f>
        <v>9</v>
      </c>
      <c r="AA47" s="47">
        <f>'資源化量内訳'!Q47</f>
        <v>20</v>
      </c>
      <c r="AB47" s="47">
        <f>'資源化量内訳'!R47</f>
        <v>7</v>
      </c>
      <c r="AC47" s="47">
        <f>'資源化量内訳'!S47</f>
        <v>0</v>
      </c>
      <c r="AD47" s="47">
        <f t="shared" si="4"/>
        <v>1257</v>
      </c>
      <c r="AE47" s="48">
        <f t="shared" si="5"/>
        <v>92.52187748607797</v>
      </c>
      <c r="AF47" s="47">
        <f>'資源化量内訳'!AB47</f>
        <v>0</v>
      </c>
      <c r="AG47" s="47">
        <f>'資源化量内訳'!AJ47</f>
        <v>0</v>
      </c>
      <c r="AH47" s="47">
        <f>'資源化量内訳'!AR47</f>
        <v>0</v>
      </c>
      <c r="AI47" s="47">
        <f>'資源化量内訳'!AZ47</f>
        <v>0</v>
      </c>
      <c r="AJ47" s="47">
        <f>'資源化量内訳'!BH47</f>
        <v>950</v>
      </c>
      <c r="AK47" s="47" t="s">
        <v>95</v>
      </c>
      <c r="AL47" s="47">
        <f t="shared" si="6"/>
        <v>950</v>
      </c>
      <c r="AM47" s="48">
        <f t="shared" si="7"/>
        <v>93.10850439882698</v>
      </c>
      <c r="AN47" s="47">
        <f>'ごみ処理量内訳'!AC47</f>
        <v>94</v>
      </c>
      <c r="AO47" s="47">
        <f>'ごみ処理量内訳'!AD47</f>
        <v>0</v>
      </c>
      <c r="AP47" s="47">
        <f>'ごみ処理量内訳'!AE47</f>
        <v>0</v>
      </c>
      <c r="AQ47" s="47">
        <f t="shared" si="8"/>
        <v>94</v>
      </c>
    </row>
    <row r="48" spans="1:43" ht="13.5" customHeight="1">
      <c r="A48" s="185" t="s">
        <v>113</v>
      </c>
      <c r="B48" s="186" t="s">
        <v>168</v>
      </c>
      <c r="C48" s="46" t="s">
        <v>169</v>
      </c>
      <c r="D48" s="47">
        <v>6504</v>
      </c>
      <c r="E48" s="47">
        <v>6475</v>
      </c>
      <c r="F48" s="47">
        <f>'ごみ搬入量内訳'!H48</f>
        <v>1459</v>
      </c>
      <c r="G48" s="47">
        <f>'ごみ搬入量内訳'!AG48</f>
        <v>141</v>
      </c>
      <c r="H48" s="47">
        <f>'ごみ搬入量内訳'!AH48</f>
        <v>6</v>
      </c>
      <c r="I48" s="47">
        <f t="shared" si="0"/>
        <v>1606</v>
      </c>
      <c r="J48" s="47">
        <f t="shared" si="1"/>
        <v>674.6583859281216</v>
      </c>
      <c r="K48" s="47">
        <f>('ごみ搬入量内訳'!E48+'ごみ搬入量内訳'!AH48)/'ごみ処理概要'!D48/366*1000000</f>
        <v>622.1476149187721</v>
      </c>
      <c r="L48" s="47">
        <f>'ごみ搬入量内訳'!F48/'ごみ処理概要'!D48/366*1000000</f>
        <v>52.51077100934944</v>
      </c>
      <c r="M48" s="47">
        <f>'資源化量内訳'!BP48</f>
        <v>0</v>
      </c>
      <c r="N48" s="47">
        <f>'ごみ処理量内訳'!E48</f>
        <v>0</v>
      </c>
      <c r="O48" s="47">
        <f>'ごみ処理量内訳'!L48</f>
        <v>0</v>
      </c>
      <c r="P48" s="47">
        <f t="shared" si="2"/>
        <v>1120</v>
      </c>
      <c r="Q48" s="47">
        <f>'ごみ処理量内訳'!G48</f>
        <v>0</v>
      </c>
      <c r="R48" s="47">
        <f>'ごみ処理量内訳'!H48</f>
        <v>0</v>
      </c>
      <c r="S48" s="47">
        <f>'ごみ処理量内訳'!I48</f>
        <v>0</v>
      </c>
      <c r="T48" s="47">
        <f>'ごみ処理量内訳'!J48</f>
        <v>1120</v>
      </c>
      <c r="U48" s="47">
        <f>'ごみ処理量内訳'!K48</f>
        <v>0</v>
      </c>
      <c r="V48" s="47">
        <f t="shared" si="3"/>
        <v>474</v>
      </c>
      <c r="W48" s="47">
        <f>'資源化量内訳'!M48</f>
        <v>145</v>
      </c>
      <c r="X48" s="47">
        <f>'資源化量内訳'!N48</f>
        <v>28</v>
      </c>
      <c r="Y48" s="47">
        <f>'資源化量内訳'!O48</f>
        <v>75</v>
      </c>
      <c r="Z48" s="47">
        <f>'資源化量内訳'!P48</f>
        <v>4</v>
      </c>
      <c r="AA48" s="47">
        <f>'資源化量内訳'!Q48</f>
        <v>33</v>
      </c>
      <c r="AB48" s="47">
        <f>'資源化量内訳'!R48</f>
        <v>9</v>
      </c>
      <c r="AC48" s="47">
        <f>'資源化量内訳'!S48</f>
        <v>180</v>
      </c>
      <c r="AD48" s="47">
        <f t="shared" si="4"/>
        <v>1594</v>
      </c>
      <c r="AE48" s="48">
        <f t="shared" si="5"/>
        <v>100</v>
      </c>
      <c r="AF48" s="47">
        <f>'資源化量内訳'!AB48</f>
        <v>0</v>
      </c>
      <c r="AG48" s="47">
        <f>'資源化量内訳'!AJ48</f>
        <v>0</v>
      </c>
      <c r="AH48" s="47">
        <f>'資源化量内訳'!AR48</f>
        <v>0</v>
      </c>
      <c r="AI48" s="47">
        <f>'資源化量内訳'!AZ48</f>
        <v>0</v>
      </c>
      <c r="AJ48" s="47">
        <f>'資源化量内訳'!BH48</f>
        <v>1120</v>
      </c>
      <c r="AK48" s="47" t="s">
        <v>95</v>
      </c>
      <c r="AL48" s="47">
        <f t="shared" si="6"/>
        <v>1120</v>
      </c>
      <c r="AM48" s="48">
        <f t="shared" si="7"/>
        <v>100</v>
      </c>
      <c r="AN48" s="47">
        <f>'ごみ処理量内訳'!AC48</f>
        <v>0</v>
      </c>
      <c r="AO48" s="47">
        <f>'ごみ処理量内訳'!AD48</f>
        <v>0</v>
      </c>
      <c r="AP48" s="47">
        <f>'ごみ処理量内訳'!AE48</f>
        <v>0</v>
      </c>
      <c r="AQ48" s="47">
        <f t="shared" si="8"/>
        <v>0</v>
      </c>
    </row>
    <row r="49" spans="1:43" ht="13.5" customHeight="1">
      <c r="A49" s="185" t="s">
        <v>113</v>
      </c>
      <c r="B49" s="186" t="s">
        <v>170</v>
      </c>
      <c r="C49" s="46" t="s">
        <v>310</v>
      </c>
      <c r="D49" s="47">
        <v>6315</v>
      </c>
      <c r="E49" s="47">
        <v>6315</v>
      </c>
      <c r="F49" s="47">
        <f>'ごみ搬入量内訳'!H49</f>
        <v>1272</v>
      </c>
      <c r="G49" s="47">
        <f>'ごみ搬入量内訳'!AG49</f>
        <v>890</v>
      </c>
      <c r="H49" s="47">
        <f>'ごみ搬入量内訳'!AH49</f>
        <v>0</v>
      </c>
      <c r="I49" s="47">
        <f t="shared" si="0"/>
        <v>2162</v>
      </c>
      <c r="J49" s="47">
        <f t="shared" si="1"/>
        <v>935.4083650255918</v>
      </c>
      <c r="K49" s="47">
        <f>('ごみ搬入量内訳'!E49+'ごみ搬入量内訳'!AH49)/'ごみ処理概要'!D49/366*1000000</f>
        <v>550.3420167958153</v>
      </c>
      <c r="L49" s="47">
        <f>'ごみ搬入量内訳'!F49/'ごみ処理概要'!D49/366*1000000</f>
        <v>385.06634822977645</v>
      </c>
      <c r="M49" s="47">
        <f>'資源化量内訳'!BP49</f>
        <v>284</v>
      </c>
      <c r="N49" s="47">
        <f>'ごみ処理量内訳'!E49</f>
        <v>1970</v>
      </c>
      <c r="O49" s="47">
        <f>'ごみ処理量内訳'!L49</f>
        <v>0</v>
      </c>
      <c r="P49" s="47">
        <f t="shared" si="2"/>
        <v>259</v>
      </c>
      <c r="Q49" s="47">
        <f>'ごみ処理量内訳'!G49</f>
        <v>171</v>
      </c>
      <c r="R49" s="47">
        <f>'ごみ処理量内訳'!H49</f>
        <v>88</v>
      </c>
      <c r="S49" s="47">
        <f>'ごみ処理量内訳'!I49</f>
        <v>0</v>
      </c>
      <c r="T49" s="47">
        <f>'ごみ処理量内訳'!J49</f>
        <v>0</v>
      </c>
      <c r="U49" s="47">
        <f>'ごみ処理量内訳'!K49</f>
        <v>0</v>
      </c>
      <c r="V49" s="47">
        <f t="shared" si="3"/>
        <v>0</v>
      </c>
      <c r="W49" s="47">
        <f>'資源化量内訳'!M49</f>
        <v>0</v>
      </c>
      <c r="X49" s="47">
        <f>'資源化量内訳'!N49</f>
        <v>0</v>
      </c>
      <c r="Y49" s="47">
        <f>'資源化量内訳'!O49</f>
        <v>0</v>
      </c>
      <c r="Z49" s="47">
        <f>'資源化量内訳'!P49</f>
        <v>0</v>
      </c>
      <c r="AA49" s="47">
        <f>'資源化量内訳'!Q49</f>
        <v>0</v>
      </c>
      <c r="AB49" s="47">
        <f>'資源化量内訳'!R49</f>
        <v>0</v>
      </c>
      <c r="AC49" s="47">
        <f>'資源化量内訳'!S49</f>
        <v>0</v>
      </c>
      <c r="AD49" s="47">
        <f t="shared" si="4"/>
        <v>2229</v>
      </c>
      <c r="AE49" s="48">
        <f t="shared" si="5"/>
        <v>100</v>
      </c>
      <c r="AF49" s="47">
        <f>'資源化量内訳'!AB49</f>
        <v>194</v>
      </c>
      <c r="AG49" s="47">
        <f>'資源化量内訳'!AJ49</f>
        <v>92</v>
      </c>
      <c r="AH49" s="47">
        <f>'資源化量内訳'!AR49</f>
        <v>85</v>
      </c>
      <c r="AI49" s="47">
        <f>'資源化量内訳'!AZ49</f>
        <v>0</v>
      </c>
      <c r="AJ49" s="47">
        <f>'資源化量内訳'!BH49</f>
        <v>0</v>
      </c>
      <c r="AK49" s="47" t="s">
        <v>95</v>
      </c>
      <c r="AL49" s="47">
        <f t="shared" si="6"/>
        <v>371</v>
      </c>
      <c r="AM49" s="48">
        <f t="shared" si="7"/>
        <v>26.064464783127733</v>
      </c>
      <c r="AN49" s="47">
        <f>'ごみ処理量内訳'!AC49</f>
        <v>0</v>
      </c>
      <c r="AO49" s="47">
        <f>'ごみ処理量内訳'!AD49</f>
        <v>15</v>
      </c>
      <c r="AP49" s="47">
        <f>'ごみ処理量内訳'!AE49</f>
        <v>15</v>
      </c>
      <c r="AQ49" s="47">
        <f t="shared" si="8"/>
        <v>30</v>
      </c>
    </row>
    <row r="50" spans="1:43" ht="13.5" customHeight="1">
      <c r="A50" s="185" t="s">
        <v>113</v>
      </c>
      <c r="B50" s="186" t="s">
        <v>171</v>
      </c>
      <c r="C50" s="46" t="s">
        <v>172</v>
      </c>
      <c r="D50" s="47">
        <v>4616</v>
      </c>
      <c r="E50" s="47">
        <v>4616</v>
      </c>
      <c r="F50" s="47">
        <f>'ごみ搬入量内訳'!H50</f>
        <v>1042</v>
      </c>
      <c r="G50" s="47">
        <f>'ごみ搬入量内訳'!AG50</f>
        <v>233</v>
      </c>
      <c r="H50" s="47">
        <f>'ごみ搬入量内訳'!AH50</f>
        <v>0</v>
      </c>
      <c r="I50" s="47">
        <f t="shared" si="0"/>
        <v>1275</v>
      </c>
      <c r="J50" s="47">
        <f t="shared" si="1"/>
        <v>754.6807966588062</v>
      </c>
      <c r="K50" s="47">
        <f>('ごみ搬入量内訳'!E50+'ごみ搬入量内訳'!AH50)/'ごみ処理概要'!D50/366*1000000</f>
        <v>616.7665804850792</v>
      </c>
      <c r="L50" s="47">
        <f>'ごみ搬入量内訳'!F50/'ごみ処理概要'!D50/366*1000000</f>
        <v>137.9142161737269</v>
      </c>
      <c r="M50" s="47">
        <f>'資源化量内訳'!BP50</f>
        <v>124</v>
      </c>
      <c r="N50" s="47">
        <f>'ごみ処理量内訳'!E50</f>
        <v>1109</v>
      </c>
      <c r="O50" s="47">
        <f>'ごみ処理量内訳'!L50</f>
        <v>0</v>
      </c>
      <c r="P50" s="47">
        <f t="shared" si="2"/>
        <v>130</v>
      </c>
      <c r="Q50" s="47">
        <f>'ごみ処理量内訳'!G50</f>
        <v>130</v>
      </c>
      <c r="R50" s="47">
        <f>'ごみ処理量内訳'!H50</f>
        <v>0</v>
      </c>
      <c r="S50" s="47">
        <f>'ごみ処理量内訳'!I50</f>
        <v>0</v>
      </c>
      <c r="T50" s="47">
        <f>'ごみ処理量内訳'!J50</f>
        <v>0</v>
      </c>
      <c r="U50" s="47">
        <f>'ごみ処理量内訳'!K50</f>
        <v>0</v>
      </c>
      <c r="V50" s="47">
        <f t="shared" si="3"/>
        <v>41</v>
      </c>
      <c r="W50" s="47">
        <f>'資源化量内訳'!M50</f>
        <v>0</v>
      </c>
      <c r="X50" s="47">
        <f>'資源化量内訳'!N50</f>
        <v>5</v>
      </c>
      <c r="Y50" s="47">
        <f>'資源化量内訳'!O50</f>
        <v>31</v>
      </c>
      <c r="Z50" s="47">
        <f>'資源化量内訳'!P50</f>
        <v>5</v>
      </c>
      <c r="AA50" s="47">
        <f>'資源化量内訳'!Q50</f>
        <v>0</v>
      </c>
      <c r="AB50" s="47">
        <f>'資源化量内訳'!R50</f>
        <v>0</v>
      </c>
      <c r="AC50" s="47">
        <f>'資源化量内訳'!S50</f>
        <v>0</v>
      </c>
      <c r="AD50" s="47">
        <f t="shared" si="4"/>
        <v>1280</v>
      </c>
      <c r="AE50" s="48">
        <f t="shared" si="5"/>
        <v>100</v>
      </c>
      <c r="AF50" s="47">
        <f>'資源化量内訳'!AB50</f>
        <v>114</v>
      </c>
      <c r="AG50" s="47">
        <f>'資源化量内訳'!AJ50</f>
        <v>69</v>
      </c>
      <c r="AH50" s="47">
        <f>'資源化量内訳'!AR50</f>
        <v>0</v>
      </c>
      <c r="AI50" s="47">
        <f>'資源化量内訳'!AZ50</f>
        <v>0</v>
      </c>
      <c r="AJ50" s="47">
        <f>'資源化量内訳'!BH50</f>
        <v>0</v>
      </c>
      <c r="AK50" s="47" t="s">
        <v>95</v>
      </c>
      <c r="AL50" s="47">
        <f t="shared" si="6"/>
        <v>183</v>
      </c>
      <c r="AM50" s="48">
        <f t="shared" si="7"/>
        <v>24.786324786324787</v>
      </c>
      <c r="AN50" s="47">
        <f>'ごみ処理量内訳'!AC50</f>
        <v>0</v>
      </c>
      <c r="AO50" s="47">
        <f>'ごみ処理量内訳'!AD50</f>
        <v>9</v>
      </c>
      <c r="AP50" s="47">
        <f>'ごみ処理量内訳'!AE50</f>
        <v>12</v>
      </c>
      <c r="AQ50" s="47">
        <f t="shared" si="8"/>
        <v>21</v>
      </c>
    </row>
    <row r="51" spans="1:43" ht="13.5" customHeight="1">
      <c r="A51" s="185" t="s">
        <v>113</v>
      </c>
      <c r="B51" s="186" t="s">
        <v>173</v>
      </c>
      <c r="C51" s="46" t="s">
        <v>174</v>
      </c>
      <c r="D51" s="47">
        <v>8332</v>
      </c>
      <c r="E51" s="47">
        <v>8332</v>
      </c>
      <c r="F51" s="47">
        <f>'ごみ搬入量内訳'!H51</f>
        <v>1659</v>
      </c>
      <c r="G51" s="47">
        <f>'ごみ搬入量内訳'!AG51</f>
        <v>537</v>
      </c>
      <c r="H51" s="47">
        <f>'ごみ搬入量内訳'!AH51</f>
        <v>0</v>
      </c>
      <c r="I51" s="47">
        <f t="shared" si="0"/>
        <v>2196</v>
      </c>
      <c r="J51" s="47">
        <f t="shared" si="1"/>
        <v>720.1152184349496</v>
      </c>
      <c r="K51" s="47">
        <f>('ごみ搬入量内訳'!E51+'ごみ搬入量内訳'!AH51)/'ごみ処理概要'!D51/366*1000000</f>
        <v>544.0214696646547</v>
      </c>
      <c r="L51" s="47">
        <f>'ごみ搬入量内訳'!F51/'ごみ処理概要'!D51/366*1000000</f>
        <v>176.09374877029506</v>
      </c>
      <c r="M51" s="47">
        <f>'資源化量内訳'!BP51</f>
        <v>167</v>
      </c>
      <c r="N51" s="47">
        <f>'ごみ処理量内訳'!E51</f>
        <v>1923</v>
      </c>
      <c r="O51" s="47">
        <f>'ごみ処理量内訳'!L51</f>
        <v>0</v>
      </c>
      <c r="P51" s="47">
        <f t="shared" si="2"/>
        <v>273</v>
      </c>
      <c r="Q51" s="47">
        <f>'ごみ処理量内訳'!G51</f>
        <v>171</v>
      </c>
      <c r="R51" s="47">
        <f>'ごみ処理量内訳'!H51</f>
        <v>102</v>
      </c>
      <c r="S51" s="47">
        <f>'ごみ処理量内訳'!I51</f>
        <v>0</v>
      </c>
      <c r="T51" s="47">
        <f>'ごみ処理量内訳'!J51</f>
        <v>0</v>
      </c>
      <c r="U51" s="47">
        <f>'ごみ処理量内訳'!K51</f>
        <v>0</v>
      </c>
      <c r="V51" s="47">
        <f t="shared" si="3"/>
        <v>46</v>
      </c>
      <c r="W51" s="47">
        <f>'資源化量内訳'!M51</f>
        <v>36</v>
      </c>
      <c r="X51" s="47">
        <f>'資源化量内訳'!N51</f>
        <v>10</v>
      </c>
      <c r="Y51" s="47">
        <f>'資源化量内訳'!O51</f>
        <v>0</v>
      </c>
      <c r="Z51" s="47">
        <f>'資源化量内訳'!P51</f>
        <v>0</v>
      </c>
      <c r="AA51" s="47">
        <f>'資源化量内訳'!Q51</f>
        <v>0</v>
      </c>
      <c r="AB51" s="47">
        <f>'資源化量内訳'!R51</f>
        <v>0</v>
      </c>
      <c r="AC51" s="47">
        <f>'資源化量内訳'!S51</f>
        <v>0</v>
      </c>
      <c r="AD51" s="47">
        <f t="shared" si="4"/>
        <v>2242</v>
      </c>
      <c r="AE51" s="48">
        <f t="shared" si="5"/>
        <v>100</v>
      </c>
      <c r="AF51" s="47">
        <f>'資源化量内訳'!AB51</f>
        <v>195</v>
      </c>
      <c r="AG51" s="47">
        <f>'資源化量内訳'!AJ51</f>
        <v>106</v>
      </c>
      <c r="AH51" s="47">
        <f>'資源化量内訳'!AR51</f>
        <v>102</v>
      </c>
      <c r="AI51" s="47">
        <f>'資源化量内訳'!AZ51</f>
        <v>0</v>
      </c>
      <c r="AJ51" s="47">
        <f>'資源化量内訳'!BH51</f>
        <v>0</v>
      </c>
      <c r="AK51" s="47" t="s">
        <v>95</v>
      </c>
      <c r="AL51" s="47">
        <f t="shared" si="6"/>
        <v>403</v>
      </c>
      <c r="AM51" s="48">
        <f t="shared" si="7"/>
        <v>25.570776255707763</v>
      </c>
      <c r="AN51" s="47">
        <f>'ごみ処理量内訳'!AC51</f>
        <v>0</v>
      </c>
      <c r="AO51" s="47">
        <f>'ごみ処理量内訳'!AD51</f>
        <v>15</v>
      </c>
      <c r="AP51" s="47">
        <f>'ごみ処理量内訳'!AE51</f>
        <v>15</v>
      </c>
      <c r="AQ51" s="47">
        <f t="shared" si="8"/>
        <v>30</v>
      </c>
    </row>
    <row r="52" spans="1:43" ht="13.5" customHeight="1">
      <c r="A52" s="185" t="s">
        <v>113</v>
      </c>
      <c r="B52" s="186" t="s">
        <v>175</v>
      </c>
      <c r="C52" s="46" t="s">
        <v>88</v>
      </c>
      <c r="D52" s="47">
        <v>1200</v>
      </c>
      <c r="E52" s="47">
        <v>1200</v>
      </c>
      <c r="F52" s="47">
        <f>'ごみ搬入量内訳'!H52</f>
        <v>298</v>
      </c>
      <c r="G52" s="47">
        <f>'ごみ搬入量内訳'!AG52</f>
        <v>2</v>
      </c>
      <c r="H52" s="47">
        <f>'ごみ搬入量内訳'!AH52</f>
        <v>0</v>
      </c>
      <c r="I52" s="47">
        <f t="shared" si="0"/>
        <v>300</v>
      </c>
      <c r="J52" s="47">
        <f t="shared" si="1"/>
        <v>683.0601092896175</v>
      </c>
      <c r="K52" s="47">
        <f>('ごみ搬入量内訳'!E52+'ごみ搬入量内訳'!AH52)/'ごみ処理概要'!D52/366*1000000</f>
        <v>678.5063752276867</v>
      </c>
      <c r="L52" s="47">
        <f>'ごみ搬入量内訳'!F52/'ごみ処理概要'!D52/366*1000000</f>
        <v>4.553734061930784</v>
      </c>
      <c r="M52" s="47">
        <f>'資源化量内訳'!BP52</f>
        <v>5</v>
      </c>
      <c r="N52" s="47">
        <f>'ごみ処理量内訳'!E52</f>
        <v>187</v>
      </c>
      <c r="O52" s="47">
        <f>'ごみ処理量内訳'!L52</f>
        <v>0</v>
      </c>
      <c r="P52" s="47">
        <f t="shared" si="2"/>
        <v>98</v>
      </c>
      <c r="Q52" s="47">
        <f>'ごみ処理量内訳'!G52</f>
        <v>23</v>
      </c>
      <c r="R52" s="47">
        <f>'ごみ処理量内訳'!H52</f>
        <v>75</v>
      </c>
      <c r="S52" s="47">
        <f>'ごみ処理量内訳'!I52</f>
        <v>0</v>
      </c>
      <c r="T52" s="47">
        <f>'ごみ処理量内訳'!J52</f>
        <v>0</v>
      </c>
      <c r="U52" s="47">
        <f>'ごみ処理量内訳'!K52</f>
        <v>0</v>
      </c>
      <c r="V52" s="47">
        <f t="shared" si="3"/>
        <v>6</v>
      </c>
      <c r="W52" s="47">
        <f>'資源化量内訳'!M52</f>
        <v>0</v>
      </c>
      <c r="X52" s="47">
        <f>'資源化量内訳'!N52</f>
        <v>6</v>
      </c>
      <c r="Y52" s="47">
        <f>'資源化量内訳'!O52</f>
        <v>0</v>
      </c>
      <c r="Z52" s="47">
        <f>'資源化量内訳'!P52</f>
        <v>0</v>
      </c>
      <c r="AA52" s="47">
        <f>'資源化量内訳'!Q52</f>
        <v>0</v>
      </c>
      <c r="AB52" s="47">
        <f>'資源化量内訳'!R52</f>
        <v>0</v>
      </c>
      <c r="AC52" s="47">
        <f>'資源化量内訳'!S52</f>
        <v>0</v>
      </c>
      <c r="AD52" s="47">
        <f t="shared" si="4"/>
        <v>291</v>
      </c>
      <c r="AE52" s="48">
        <f t="shared" si="5"/>
        <v>100</v>
      </c>
      <c r="AF52" s="47">
        <f>'資源化量内訳'!AB52</f>
        <v>21</v>
      </c>
      <c r="AG52" s="47">
        <f>'資源化量内訳'!AJ52</f>
        <v>0</v>
      </c>
      <c r="AH52" s="47">
        <f>'資源化量内訳'!AR52</f>
        <v>63</v>
      </c>
      <c r="AI52" s="47">
        <f>'資源化量内訳'!AZ52</f>
        <v>0</v>
      </c>
      <c r="AJ52" s="47">
        <f>'資源化量内訳'!BH52</f>
        <v>0</v>
      </c>
      <c r="AK52" s="47" t="s">
        <v>95</v>
      </c>
      <c r="AL52" s="47">
        <f t="shared" si="6"/>
        <v>84</v>
      </c>
      <c r="AM52" s="48">
        <f t="shared" si="7"/>
        <v>32.0945945945946</v>
      </c>
      <c r="AN52" s="47">
        <f>'ごみ処理量内訳'!AC52</f>
        <v>0</v>
      </c>
      <c r="AO52" s="47">
        <f>'ごみ処理量内訳'!AD52</f>
        <v>1</v>
      </c>
      <c r="AP52" s="47">
        <f>'ごみ処理量内訳'!AE52</f>
        <v>24</v>
      </c>
      <c r="AQ52" s="47">
        <f t="shared" si="8"/>
        <v>25</v>
      </c>
    </row>
    <row r="53" spans="1:43" ht="13.5" customHeight="1">
      <c r="A53" s="185" t="s">
        <v>113</v>
      </c>
      <c r="B53" s="186" t="s">
        <v>176</v>
      </c>
      <c r="C53" s="46" t="s">
        <v>177</v>
      </c>
      <c r="D53" s="47">
        <v>4497</v>
      </c>
      <c r="E53" s="47">
        <v>4432</v>
      </c>
      <c r="F53" s="47">
        <f>'ごみ搬入量内訳'!H53</f>
        <v>979</v>
      </c>
      <c r="G53" s="47">
        <f>'ごみ搬入量内訳'!AG53</f>
        <v>30</v>
      </c>
      <c r="H53" s="47">
        <f>'ごみ搬入量内訳'!AH53</f>
        <v>47</v>
      </c>
      <c r="I53" s="47">
        <f t="shared" si="0"/>
        <v>1056</v>
      </c>
      <c r="J53" s="47">
        <f t="shared" si="1"/>
        <v>641.5934849097941</v>
      </c>
      <c r="K53" s="47">
        <f>('ごみ搬入量内訳'!E53+'ごみ搬入量内訳'!AH53)/'ごみ処理概要'!D53/366*1000000</f>
        <v>619.113410154432</v>
      </c>
      <c r="L53" s="47">
        <f>'ごみ搬入量内訳'!F53/'ごみ処理概要'!D53/366*1000000</f>
        <v>22.480074755362107</v>
      </c>
      <c r="M53" s="47">
        <f>'資源化量内訳'!BP53</f>
        <v>0</v>
      </c>
      <c r="N53" s="47">
        <f>'ごみ処理量内訳'!E53</f>
        <v>684</v>
      </c>
      <c r="O53" s="47">
        <f>'ごみ処理量内訳'!L53</f>
        <v>4</v>
      </c>
      <c r="P53" s="47">
        <f t="shared" si="2"/>
        <v>386</v>
      </c>
      <c r="Q53" s="47">
        <f>'ごみ処理量内訳'!G53</f>
        <v>16</v>
      </c>
      <c r="R53" s="47">
        <f>'ごみ処理量内訳'!H53</f>
        <v>370</v>
      </c>
      <c r="S53" s="47">
        <f>'ごみ処理量内訳'!I53</f>
        <v>0</v>
      </c>
      <c r="T53" s="47">
        <f>'ごみ処理量内訳'!J53</f>
        <v>0</v>
      </c>
      <c r="U53" s="47">
        <f>'ごみ処理量内訳'!K53</f>
        <v>0</v>
      </c>
      <c r="V53" s="47">
        <f t="shared" si="3"/>
        <v>0</v>
      </c>
      <c r="W53" s="47">
        <f>'資源化量内訳'!M53</f>
        <v>0</v>
      </c>
      <c r="X53" s="47">
        <f>'資源化量内訳'!N53</f>
        <v>0</v>
      </c>
      <c r="Y53" s="47">
        <f>'資源化量内訳'!O53</f>
        <v>0</v>
      </c>
      <c r="Z53" s="47">
        <f>'資源化量内訳'!P53</f>
        <v>0</v>
      </c>
      <c r="AA53" s="47">
        <f>'資源化量内訳'!Q53</f>
        <v>0</v>
      </c>
      <c r="AB53" s="47">
        <f>'資源化量内訳'!R53</f>
        <v>0</v>
      </c>
      <c r="AC53" s="47">
        <f>'資源化量内訳'!S53</f>
        <v>0</v>
      </c>
      <c r="AD53" s="47">
        <f t="shared" si="4"/>
        <v>1074</v>
      </c>
      <c r="AE53" s="48">
        <f t="shared" si="5"/>
        <v>99.62756052141528</v>
      </c>
      <c r="AF53" s="47">
        <f>'資源化量内訳'!AB53</f>
        <v>76</v>
      </c>
      <c r="AG53" s="47">
        <f>'資源化量内訳'!AJ53</f>
        <v>0</v>
      </c>
      <c r="AH53" s="47">
        <f>'資源化量内訳'!AR53</f>
        <v>251</v>
      </c>
      <c r="AI53" s="47">
        <f>'資源化量内訳'!AZ53</f>
        <v>0</v>
      </c>
      <c r="AJ53" s="47">
        <f>'資源化量内訳'!BH53</f>
        <v>0</v>
      </c>
      <c r="AK53" s="47" t="s">
        <v>95</v>
      </c>
      <c r="AL53" s="47">
        <f t="shared" si="6"/>
        <v>327</v>
      </c>
      <c r="AM53" s="48">
        <f t="shared" si="7"/>
        <v>30.446927374301673</v>
      </c>
      <c r="AN53" s="47">
        <f>'ごみ処理量内訳'!AC53</f>
        <v>4</v>
      </c>
      <c r="AO53" s="47">
        <f>'ごみ処理量内訳'!AD53</f>
        <v>2</v>
      </c>
      <c r="AP53" s="47">
        <f>'ごみ処理量内訳'!AE53</f>
        <v>24</v>
      </c>
      <c r="AQ53" s="47">
        <f t="shared" si="8"/>
        <v>30</v>
      </c>
    </row>
    <row r="54" spans="1:43" ht="13.5" customHeight="1">
      <c r="A54" s="185" t="s">
        <v>113</v>
      </c>
      <c r="B54" s="186" t="s">
        <v>178</v>
      </c>
      <c r="C54" s="46" t="s">
        <v>179</v>
      </c>
      <c r="D54" s="47">
        <v>3649</v>
      </c>
      <c r="E54" s="47">
        <v>3649</v>
      </c>
      <c r="F54" s="47">
        <f>'ごみ搬入量内訳'!H54</f>
        <v>938</v>
      </c>
      <c r="G54" s="47">
        <f>'ごみ搬入量内訳'!AG54</f>
        <v>2</v>
      </c>
      <c r="H54" s="47">
        <f>'ごみ搬入量内訳'!AH54</f>
        <v>77</v>
      </c>
      <c r="I54" s="47">
        <f t="shared" si="0"/>
        <v>1017</v>
      </c>
      <c r="J54" s="47">
        <f t="shared" si="1"/>
        <v>761.49315554677</v>
      </c>
      <c r="K54" s="47">
        <f>('ごみ搬入量内訳'!E54+'ごみ搬入量内訳'!AH54)/'ごみ処理概要'!D54/366*1000000</f>
        <v>649.178530834857</v>
      </c>
      <c r="L54" s="47">
        <f>'ごみ搬入量内訳'!F54/'ごみ処理概要'!D54/366*1000000</f>
        <v>112.314624711913</v>
      </c>
      <c r="M54" s="47">
        <f>'資源化量内訳'!BP54</f>
        <v>19</v>
      </c>
      <c r="N54" s="47">
        <f>'ごみ処理量内訳'!E54</f>
        <v>691</v>
      </c>
      <c r="O54" s="47">
        <f>'ごみ処理量内訳'!L54</f>
        <v>100</v>
      </c>
      <c r="P54" s="47">
        <f t="shared" si="2"/>
        <v>57</v>
      </c>
      <c r="Q54" s="47">
        <f>'ごみ処理量内訳'!G54</f>
        <v>15</v>
      </c>
      <c r="R54" s="47">
        <f>'ごみ処理量内訳'!H54</f>
        <v>42</v>
      </c>
      <c r="S54" s="47">
        <f>'ごみ処理量内訳'!I54</f>
        <v>0</v>
      </c>
      <c r="T54" s="47">
        <f>'ごみ処理量内訳'!J54</f>
        <v>0</v>
      </c>
      <c r="U54" s="47">
        <f>'ごみ処理量内訳'!K54</f>
        <v>0</v>
      </c>
      <c r="V54" s="47">
        <f t="shared" si="3"/>
        <v>3</v>
      </c>
      <c r="W54" s="47">
        <f>'資源化量内訳'!M54</f>
        <v>0</v>
      </c>
      <c r="X54" s="47">
        <f>'資源化量内訳'!N54</f>
        <v>0</v>
      </c>
      <c r="Y54" s="47">
        <f>'資源化量内訳'!O54</f>
        <v>0</v>
      </c>
      <c r="Z54" s="47">
        <f>'資源化量内訳'!P54</f>
        <v>3</v>
      </c>
      <c r="AA54" s="47">
        <f>'資源化量内訳'!Q54</f>
        <v>0</v>
      </c>
      <c r="AB54" s="47">
        <f>'資源化量内訳'!R54</f>
        <v>0</v>
      </c>
      <c r="AC54" s="47">
        <f>'資源化量内訳'!S54</f>
        <v>0</v>
      </c>
      <c r="AD54" s="47">
        <f t="shared" si="4"/>
        <v>851</v>
      </c>
      <c r="AE54" s="48">
        <f t="shared" si="5"/>
        <v>88.2491186839013</v>
      </c>
      <c r="AF54" s="47">
        <f>'資源化量内訳'!AB54</f>
        <v>87</v>
      </c>
      <c r="AG54" s="47">
        <f>'資源化量内訳'!AJ54</f>
        <v>11</v>
      </c>
      <c r="AH54" s="47">
        <f>'資源化量内訳'!AR54</f>
        <v>42</v>
      </c>
      <c r="AI54" s="47">
        <f>'資源化量内訳'!AZ54</f>
        <v>0</v>
      </c>
      <c r="AJ54" s="47">
        <f>'資源化量内訳'!BH54</f>
        <v>0</v>
      </c>
      <c r="AK54" s="47" t="s">
        <v>95</v>
      </c>
      <c r="AL54" s="47">
        <f t="shared" si="6"/>
        <v>140</v>
      </c>
      <c r="AM54" s="48">
        <f t="shared" si="7"/>
        <v>18.620689655172416</v>
      </c>
      <c r="AN54" s="47">
        <f>'ごみ処理量内訳'!AC54</f>
        <v>100</v>
      </c>
      <c r="AO54" s="47">
        <f>'ごみ処理量内訳'!AD54</f>
        <v>2</v>
      </c>
      <c r="AP54" s="47">
        <f>'ごみ処理量内訳'!AE54</f>
        <v>4</v>
      </c>
      <c r="AQ54" s="47">
        <f t="shared" si="8"/>
        <v>106</v>
      </c>
    </row>
    <row r="55" spans="1:43" ht="13.5" customHeight="1">
      <c r="A55" s="185" t="s">
        <v>113</v>
      </c>
      <c r="B55" s="186" t="s">
        <v>180</v>
      </c>
      <c r="C55" s="46" t="s">
        <v>181</v>
      </c>
      <c r="D55" s="47">
        <v>8455</v>
      </c>
      <c r="E55" s="47">
        <v>8455</v>
      </c>
      <c r="F55" s="47">
        <f>'ごみ搬入量内訳'!H55</f>
        <v>1611</v>
      </c>
      <c r="G55" s="47">
        <f>'ごみ搬入量内訳'!AG55</f>
        <v>592</v>
      </c>
      <c r="H55" s="47">
        <f>'ごみ搬入量内訳'!AH55</f>
        <v>0</v>
      </c>
      <c r="I55" s="47">
        <f t="shared" si="0"/>
        <v>2203</v>
      </c>
      <c r="J55" s="47">
        <f t="shared" si="1"/>
        <v>711.9013226564292</v>
      </c>
      <c r="K55" s="47">
        <f>('ごみ搬入量内訳'!E55+'ごみ搬入量内訳'!AH55)/'ごみ処理概要'!D55/366*1000000</f>
        <v>318.62673814763474</v>
      </c>
      <c r="L55" s="47">
        <f>'ごみ搬入量内訳'!F55/'ごみ処理概要'!D55/366*1000000</f>
        <v>393.2745845087946</v>
      </c>
      <c r="M55" s="47">
        <f>'資源化量内訳'!BP55</f>
        <v>0</v>
      </c>
      <c r="N55" s="47">
        <f>'ごみ処理量内訳'!E55</f>
        <v>1123</v>
      </c>
      <c r="O55" s="47">
        <f>'ごみ処理量内訳'!L55</f>
        <v>107</v>
      </c>
      <c r="P55" s="47">
        <f t="shared" si="2"/>
        <v>936</v>
      </c>
      <c r="Q55" s="47">
        <f>'ごみ処理量内訳'!G55</f>
        <v>0</v>
      </c>
      <c r="R55" s="47">
        <f>'ごみ処理量内訳'!H55</f>
        <v>936</v>
      </c>
      <c r="S55" s="47">
        <f>'ごみ処理量内訳'!I55</f>
        <v>0</v>
      </c>
      <c r="T55" s="47">
        <f>'ごみ処理量内訳'!J55</f>
        <v>0</v>
      </c>
      <c r="U55" s="47">
        <f>'ごみ処理量内訳'!K55</f>
        <v>0</v>
      </c>
      <c r="V55" s="47">
        <f t="shared" si="3"/>
        <v>0</v>
      </c>
      <c r="W55" s="47">
        <f>'資源化量内訳'!M55</f>
        <v>0</v>
      </c>
      <c r="X55" s="47">
        <f>'資源化量内訳'!N55</f>
        <v>0</v>
      </c>
      <c r="Y55" s="47">
        <f>'資源化量内訳'!O55</f>
        <v>0</v>
      </c>
      <c r="Z55" s="47">
        <f>'資源化量内訳'!P55</f>
        <v>0</v>
      </c>
      <c r="AA55" s="47">
        <f>'資源化量内訳'!Q55</f>
        <v>0</v>
      </c>
      <c r="AB55" s="47">
        <f>'資源化量内訳'!R55</f>
        <v>0</v>
      </c>
      <c r="AC55" s="47">
        <f>'資源化量内訳'!S55</f>
        <v>0</v>
      </c>
      <c r="AD55" s="47">
        <f t="shared" si="4"/>
        <v>2166</v>
      </c>
      <c r="AE55" s="48">
        <f t="shared" si="5"/>
        <v>95.06001846722069</v>
      </c>
      <c r="AF55" s="47">
        <f>'資源化量内訳'!AB55</f>
        <v>143</v>
      </c>
      <c r="AG55" s="47">
        <f>'資源化量内訳'!AJ55</f>
        <v>0</v>
      </c>
      <c r="AH55" s="47">
        <f>'資源化量内訳'!AR55</f>
        <v>588</v>
      </c>
      <c r="AI55" s="47">
        <f>'資源化量内訳'!AZ55</f>
        <v>0</v>
      </c>
      <c r="AJ55" s="47">
        <f>'資源化量内訳'!BH55</f>
        <v>0</v>
      </c>
      <c r="AK55" s="47" t="s">
        <v>95</v>
      </c>
      <c r="AL55" s="47">
        <f t="shared" si="6"/>
        <v>731</v>
      </c>
      <c r="AM55" s="48">
        <f t="shared" si="7"/>
        <v>33.74884579870729</v>
      </c>
      <c r="AN55" s="47">
        <f>'ごみ処理量内訳'!AC55</f>
        <v>107</v>
      </c>
      <c r="AO55" s="47">
        <f>'ごみ処理量内訳'!AD55</f>
        <v>25</v>
      </c>
      <c r="AP55" s="47">
        <f>'ごみ処理量内訳'!AE55</f>
        <v>120</v>
      </c>
      <c r="AQ55" s="47">
        <f t="shared" si="8"/>
        <v>252</v>
      </c>
    </row>
    <row r="56" spans="1:43" ht="13.5" customHeight="1">
      <c r="A56" s="185" t="s">
        <v>113</v>
      </c>
      <c r="B56" s="186" t="s">
        <v>182</v>
      </c>
      <c r="C56" s="46" t="s">
        <v>183</v>
      </c>
      <c r="D56" s="47">
        <v>2202</v>
      </c>
      <c r="E56" s="47">
        <v>2202</v>
      </c>
      <c r="F56" s="47">
        <f>'ごみ搬入量内訳'!H56</f>
        <v>399</v>
      </c>
      <c r="G56" s="47">
        <f>'ごみ搬入量内訳'!AG56</f>
        <v>17</v>
      </c>
      <c r="H56" s="47">
        <f>'ごみ搬入量内訳'!AH56</f>
        <v>0</v>
      </c>
      <c r="I56" s="47">
        <f t="shared" si="0"/>
        <v>416</v>
      </c>
      <c r="J56" s="47">
        <f t="shared" si="1"/>
        <v>516.1725803169497</v>
      </c>
      <c r="K56" s="47">
        <f>('ごみ搬入量内訳'!E56+'ごみ搬入量内訳'!AH56)/'ごみ処理概要'!D56/366*1000000</f>
        <v>495.0789892943822</v>
      </c>
      <c r="L56" s="47">
        <f>'ごみ搬入量内訳'!F56/'ごみ処理概要'!D56/366*1000000</f>
        <v>21.09359102256766</v>
      </c>
      <c r="M56" s="47">
        <f>'資源化量内訳'!BP56</f>
        <v>0</v>
      </c>
      <c r="N56" s="47">
        <f>'ごみ処理量内訳'!E56</f>
        <v>269</v>
      </c>
      <c r="O56" s="47">
        <f>'ごみ処理量内訳'!L56</f>
        <v>37</v>
      </c>
      <c r="P56" s="47">
        <f t="shared" si="2"/>
        <v>101</v>
      </c>
      <c r="Q56" s="47">
        <f>'ごみ処理量内訳'!G56</f>
        <v>0</v>
      </c>
      <c r="R56" s="47">
        <f>'ごみ処理量内訳'!H56</f>
        <v>101</v>
      </c>
      <c r="S56" s="47">
        <f>'ごみ処理量内訳'!I56</f>
        <v>0</v>
      </c>
      <c r="T56" s="47">
        <f>'ごみ処理量内訳'!J56</f>
        <v>0</v>
      </c>
      <c r="U56" s="47">
        <f>'ごみ処理量内訳'!K56</f>
        <v>0</v>
      </c>
      <c r="V56" s="47">
        <f t="shared" si="3"/>
        <v>0</v>
      </c>
      <c r="W56" s="47">
        <f>'資源化量内訳'!M56</f>
        <v>0</v>
      </c>
      <c r="X56" s="47">
        <f>'資源化量内訳'!N56</f>
        <v>0</v>
      </c>
      <c r="Y56" s="47">
        <f>'資源化量内訳'!O56</f>
        <v>0</v>
      </c>
      <c r="Z56" s="47">
        <f>'資源化量内訳'!P56</f>
        <v>0</v>
      </c>
      <c r="AA56" s="47">
        <f>'資源化量内訳'!Q56</f>
        <v>0</v>
      </c>
      <c r="AB56" s="47">
        <f>'資源化量内訳'!R56</f>
        <v>0</v>
      </c>
      <c r="AC56" s="47">
        <f>'資源化量内訳'!S56</f>
        <v>0</v>
      </c>
      <c r="AD56" s="47">
        <f t="shared" si="4"/>
        <v>407</v>
      </c>
      <c r="AE56" s="48">
        <f t="shared" si="5"/>
        <v>90.9090909090909</v>
      </c>
      <c r="AF56" s="47">
        <f>'資源化量内訳'!AB56</f>
        <v>30</v>
      </c>
      <c r="AG56" s="47">
        <f>'資源化量内訳'!AJ56</f>
        <v>0</v>
      </c>
      <c r="AH56" s="47">
        <f>'資源化量内訳'!AR56</f>
        <v>100</v>
      </c>
      <c r="AI56" s="47">
        <f>'資源化量内訳'!AZ56</f>
        <v>0</v>
      </c>
      <c r="AJ56" s="47">
        <f>'資源化量内訳'!BH56</f>
        <v>0</v>
      </c>
      <c r="AK56" s="47" t="s">
        <v>95</v>
      </c>
      <c r="AL56" s="47">
        <f t="shared" si="6"/>
        <v>130</v>
      </c>
      <c r="AM56" s="48">
        <f t="shared" si="7"/>
        <v>31.941031941031937</v>
      </c>
      <c r="AN56" s="47">
        <f>'ごみ処理量内訳'!AC56</f>
        <v>37</v>
      </c>
      <c r="AO56" s="47">
        <f>'ごみ処理量内訳'!AD56</f>
        <v>1</v>
      </c>
      <c r="AP56" s="47">
        <f>'ごみ処理量内訳'!AE56</f>
        <v>0</v>
      </c>
      <c r="AQ56" s="47">
        <f t="shared" si="8"/>
        <v>38</v>
      </c>
    </row>
    <row r="57" spans="1:43" ht="13.5" customHeight="1">
      <c r="A57" s="185" t="s">
        <v>113</v>
      </c>
      <c r="B57" s="186" t="s">
        <v>119</v>
      </c>
      <c r="C57" s="46" t="s">
        <v>120</v>
      </c>
      <c r="D57" s="47">
        <v>3758</v>
      </c>
      <c r="E57" s="47">
        <v>3758</v>
      </c>
      <c r="F57" s="47">
        <f>'ごみ搬入量内訳'!H57</f>
        <v>788</v>
      </c>
      <c r="G57" s="47">
        <f>'ごみ搬入量内訳'!AG57</f>
        <v>21</v>
      </c>
      <c r="H57" s="47">
        <f>'ごみ搬入量内訳'!AH57</f>
        <v>0</v>
      </c>
      <c r="I57" s="47">
        <f t="shared" si="0"/>
        <v>809</v>
      </c>
      <c r="J57" s="47">
        <f t="shared" si="1"/>
        <v>588.180551799149</v>
      </c>
      <c r="K57" s="47">
        <f>('ごみ搬入量内訳'!E57+'ごみ搬入量内訳'!AH57)/'ごみ処理概要'!D57/366*1000000</f>
        <v>572.912577030568</v>
      </c>
      <c r="L57" s="47">
        <f>'ごみ搬入量内訳'!F57/'ごみ処理概要'!D57/366*1000000</f>
        <v>15.267974768581125</v>
      </c>
      <c r="M57" s="47">
        <f>'資源化量内訳'!BP57</f>
        <v>0</v>
      </c>
      <c r="N57" s="47">
        <f>'ごみ処理量内訳'!E57</f>
        <v>522</v>
      </c>
      <c r="O57" s="47">
        <f>'ごみ処理量内訳'!L57</f>
        <v>101</v>
      </c>
      <c r="P57" s="47">
        <f t="shared" si="2"/>
        <v>86</v>
      </c>
      <c r="Q57" s="47">
        <f>'ごみ処理量内訳'!G57</f>
        <v>0</v>
      </c>
      <c r="R57" s="47">
        <f>'ごみ処理量内訳'!H57</f>
        <v>86</v>
      </c>
      <c r="S57" s="47">
        <f>'ごみ処理量内訳'!I57</f>
        <v>0</v>
      </c>
      <c r="T57" s="47">
        <f>'ごみ処理量内訳'!J57</f>
        <v>0</v>
      </c>
      <c r="U57" s="47">
        <f>'ごみ処理量内訳'!K57</f>
        <v>0</v>
      </c>
      <c r="V57" s="47">
        <f t="shared" si="3"/>
        <v>78</v>
      </c>
      <c r="W57" s="47">
        <f>'資源化量内訳'!M57</f>
        <v>72</v>
      </c>
      <c r="X57" s="47">
        <f>'資源化量内訳'!N57</f>
        <v>6</v>
      </c>
      <c r="Y57" s="47">
        <f>'資源化量内訳'!O57</f>
        <v>0</v>
      </c>
      <c r="Z57" s="47">
        <f>'資源化量内訳'!P57</f>
        <v>0</v>
      </c>
      <c r="AA57" s="47">
        <f>'資源化量内訳'!Q57</f>
        <v>0</v>
      </c>
      <c r="AB57" s="47">
        <f>'資源化量内訳'!R57</f>
        <v>0</v>
      </c>
      <c r="AC57" s="47">
        <f>'資源化量内訳'!S57</f>
        <v>0</v>
      </c>
      <c r="AD57" s="47">
        <f t="shared" si="4"/>
        <v>787</v>
      </c>
      <c r="AE57" s="48">
        <f t="shared" si="5"/>
        <v>87.16645489199492</v>
      </c>
      <c r="AF57" s="47">
        <f>'資源化量内訳'!AB57</f>
        <v>58</v>
      </c>
      <c r="AG57" s="47">
        <f>'資源化量内訳'!AJ57</f>
        <v>0</v>
      </c>
      <c r="AH57" s="47">
        <f>'資源化量内訳'!AR57</f>
        <v>86</v>
      </c>
      <c r="AI57" s="47">
        <f>'資源化量内訳'!AZ57</f>
        <v>0</v>
      </c>
      <c r="AJ57" s="47">
        <f>'資源化量内訳'!BH57</f>
        <v>0</v>
      </c>
      <c r="AK57" s="47" t="s">
        <v>95</v>
      </c>
      <c r="AL57" s="47">
        <f t="shared" si="6"/>
        <v>144</v>
      </c>
      <c r="AM57" s="48">
        <f t="shared" si="7"/>
        <v>28.208386277001267</v>
      </c>
      <c r="AN57" s="47">
        <f>'ごみ処理量内訳'!AC57</f>
        <v>101</v>
      </c>
      <c r="AO57" s="47">
        <f>'ごみ処理量内訳'!AD57</f>
        <v>1</v>
      </c>
      <c r="AP57" s="47">
        <f>'ごみ処理量内訳'!AE57</f>
        <v>0</v>
      </c>
      <c r="AQ57" s="47">
        <f t="shared" si="8"/>
        <v>102</v>
      </c>
    </row>
    <row r="58" spans="1:43" ht="13.5" customHeight="1">
      <c r="A58" s="185" t="s">
        <v>113</v>
      </c>
      <c r="B58" s="186" t="s">
        <v>121</v>
      </c>
      <c r="C58" s="46" t="s">
        <v>309</v>
      </c>
      <c r="D58" s="47">
        <v>2173</v>
      </c>
      <c r="E58" s="47">
        <v>2173</v>
      </c>
      <c r="F58" s="47">
        <f>'ごみ搬入量内訳'!H58</f>
        <v>391</v>
      </c>
      <c r="G58" s="47">
        <f>'ごみ搬入量内訳'!AG58</f>
        <v>14</v>
      </c>
      <c r="H58" s="47">
        <f>'ごみ搬入量内訳'!AH58</f>
        <v>1</v>
      </c>
      <c r="I58" s="47">
        <f t="shared" si="0"/>
        <v>406</v>
      </c>
      <c r="J58" s="47">
        <f t="shared" si="1"/>
        <v>510.4876288478319</v>
      </c>
      <c r="K58" s="47">
        <f>('ごみ搬入量内訳'!E58+'ごみ搬入量内訳'!AH58)/'ごみ処理概要'!D58/366*1000000</f>
        <v>492.884607163424</v>
      </c>
      <c r="L58" s="47">
        <f>'ごみ搬入量内訳'!F58/'ごみ処理概要'!D58/366*1000000</f>
        <v>17.603021684407995</v>
      </c>
      <c r="M58" s="47">
        <f>'資源化量内訳'!BP58</f>
        <v>1</v>
      </c>
      <c r="N58" s="47">
        <f>'ごみ処理量内訳'!E58</f>
        <v>270</v>
      </c>
      <c r="O58" s="47">
        <f>'ごみ処理量内訳'!L58</f>
        <v>0</v>
      </c>
      <c r="P58" s="47">
        <f t="shared" si="2"/>
        <v>121</v>
      </c>
      <c r="Q58" s="47">
        <f>'ごみ処理量内訳'!G58</f>
        <v>0</v>
      </c>
      <c r="R58" s="47">
        <f>'ごみ処理量内訳'!H58</f>
        <v>44</v>
      </c>
      <c r="S58" s="47">
        <f>'ごみ処理量内訳'!I58</f>
        <v>0</v>
      </c>
      <c r="T58" s="47">
        <f>'ごみ処理量内訳'!J58</f>
        <v>0</v>
      </c>
      <c r="U58" s="47">
        <f>'ごみ処理量内訳'!K58</f>
        <v>77</v>
      </c>
      <c r="V58" s="47">
        <f t="shared" si="3"/>
        <v>0</v>
      </c>
      <c r="W58" s="47">
        <f>'資源化量内訳'!M58</f>
        <v>0</v>
      </c>
      <c r="X58" s="47">
        <f>'資源化量内訳'!N58</f>
        <v>0</v>
      </c>
      <c r="Y58" s="47">
        <f>'資源化量内訳'!O58</f>
        <v>0</v>
      </c>
      <c r="Z58" s="47">
        <f>'資源化量内訳'!P58</f>
        <v>0</v>
      </c>
      <c r="AA58" s="47">
        <f>'資源化量内訳'!Q58</f>
        <v>0</v>
      </c>
      <c r="AB58" s="47">
        <f>'資源化量内訳'!R58</f>
        <v>0</v>
      </c>
      <c r="AC58" s="47">
        <f>'資源化量内訳'!S58</f>
        <v>0</v>
      </c>
      <c r="AD58" s="47">
        <f t="shared" si="4"/>
        <v>391</v>
      </c>
      <c r="AE58" s="48">
        <f t="shared" si="5"/>
        <v>100</v>
      </c>
      <c r="AF58" s="47">
        <f>'資源化量内訳'!AB58</f>
        <v>32</v>
      </c>
      <c r="AG58" s="47">
        <f>'資源化量内訳'!AJ58</f>
        <v>0</v>
      </c>
      <c r="AH58" s="47">
        <f>'資源化量内訳'!AR58</f>
        <v>44</v>
      </c>
      <c r="AI58" s="47">
        <f>'資源化量内訳'!AZ58</f>
        <v>0</v>
      </c>
      <c r="AJ58" s="47">
        <f>'資源化量内訳'!BH58</f>
        <v>0</v>
      </c>
      <c r="AK58" s="47" t="s">
        <v>95</v>
      </c>
      <c r="AL58" s="47">
        <f t="shared" si="6"/>
        <v>76</v>
      </c>
      <c r="AM58" s="48">
        <f t="shared" si="7"/>
        <v>19.642857142857142</v>
      </c>
      <c r="AN58" s="47">
        <f>'ごみ処理量内訳'!AC58</f>
        <v>0</v>
      </c>
      <c r="AO58" s="47">
        <f>'ごみ処理量内訳'!AD58</f>
        <v>5</v>
      </c>
      <c r="AP58" s="47">
        <f>'ごみ処理量内訳'!AE58</f>
        <v>77</v>
      </c>
      <c r="AQ58" s="47">
        <f t="shared" si="8"/>
        <v>82</v>
      </c>
    </row>
    <row r="59" spans="1:43" ht="13.5" customHeight="1">
      <c r="A59" s="185" t="s">
        <v>113</v>
      </c>
      <c r="B59" s="186" t="s">
        <v>122</v>
      </c>
      <c r="C59" s="46" t="s">
        <v>123</v>
      </c>
      <c r="D59" s="47">
        <v>2619</v>
      </c>
      <c r="E59" s="47">
        <v>2619</v>
      </c>
      <c r="F59" s="47">
        <f>'ごみ搬入量内訳'!H59</f>
        <v>453</v>
      </c>
      <c r="G59" s="47">
        <f>'ごみ搬入量内訳'!AG59</f>
        <v>178</v>
      </c>
      <c r="H59" s="47">
        <f>'ごみ搬入量内訳'!AH59</f>
        <v>0</v>
      </c>
      <c r="I59" s="47">
        <f t="shared" si="0"/>
        <v>631</v>
      </c>
      <c r="J59" s="47">
        <f t="shared" si="1"/>
        <v>658.2832057453206</v>
      </c>
      <c r="K59" s="47">
        <f>('ごみ搬入量内訳'!E59+'ごみ搬入量内訳'!AH59)/'ごみ処理概要'!D59/366*1000000</f>
        <v>639.5049209538533</v>
      </c>
      <c r="L59" s="47">
        <f>'ごみ搬入量内訳'!F59/'ごみ処理概要'!D59/366*1000000</f>
        <v>18.778284791467147</v>
      </c>
      <c r="M59" s="47">
        <f>'資源化量内訳'!BP59</f>
        <v>22</v>
      </c>
      <c r="N59" s="47">
        <f>'ごみ処理量内訳'!E59</f>
        <v>288</v>
      </c>
      <c r="O59" s="47">
        <f>'ごみ処理量内訳'!L59</f>
        <v>246</v>
      </c>
      <c r="P59" s="47">
        <f t="shared" si="2"/>
        <v>0</v>
      </c>
      <c r="Q59" s="47">
        <f>'ごみ処理量内訳'!G59</f>
        <v>0</v>
      </c>
      <c r="R59" s="47">
        <f>'ごみ処理量内訳'!H59</f>
        <v>0</v>
      </c>
      <c r="S59" s="47">
        <f>'ごみ処理量内訳'!I59</f>
        <v>0</v>
      </c>
      <c r="T59" s="47">
        <f>'ごみ処理量内訳'!J59</f>
        <v>0</v>
      </c>
      <c r="U59" s="47">
        <f>'ごみ処理量内訳'!K59</f>
        <v>0</v>
      </c>
      <c r="V59" s="47">
        <f t="shared" si="3"/>
        <v>57</v>
      </c>
      <c r="W59" s="47">
        <f>'資源化量内訳'!M59</f>
        <v>0</v>
      </c>
      <c r="X59" s="47">
        <f>'資源化量内訳'!N59</f>
        <v>11</v>
      </c>
      <c r="Y59" s="47">
        <f>'資源化量内訳'!O59</f>
        <v>19</v>
      </c>
      <c r="Z59" s="47">
        <f>'資源化量内訳'!P59</f>
        <v>2</v>
      </c>
      <c r="AA59" s="47">
        <f>'資源化量内訳'!Q59</f>
        <v>24</v>
      </c>
      <c r="AB59" s="47">
        <f>'資源化量内訳'!R59</f>
        <v>0</v>
      </c>
      <c r="AC59" s="47">
        <f>'資源化量内訳'!S59</f>
        <v>1</v>
      </c>
      <c r="AD59" s="47">
        <f t="shared" si="4"/>
        <v>591</v>
      </c>
      <c r="AE59" s="48">
        <f t="shared" si="5"/>
        <v>58.37563451776649</v>
      </c>
      <c r="AF59" s="47">
        <f>'資源化量内訳'!AB59</f>
        <v>31</v>
      </c>
      <c r="AG59" s="47">
        <f>'資源化量内訳'!AJ59</f>
        <v>0</v>
      </c>
      <c r="AH59" s="47">
        <f>'資源化量内訳'!AR59</f>
        <v>0</v>
      </c>
      <c r="AI59" s="47">
        <f>'資源化量内訳'!AZ59</f>
        <v>0</v>
      </c>
      <c r="AJ59" s="47">
        <f>'資源化量内訳'!BH59</f>
        <v>0</v>
      </c>
      <c r="AK59" s="47" t="s">
        <v>95</v>
      </c>
      <c r="AL59" s="47">
        <f t="shared" si="6"/>
        <v>31</v>
      </c>
      <c r="AM59" s="48">
        <f t="shared" si="7"/>
        <v>17.94453507340946</v>
      </c>
      <c r="AN59" s="47">
        <f>'ごみ処理量内訳'!AC59</f>
        <v>246</v>
      </c>
      <c r="AO59" s="47">
        <f>'ごみ処理量内訳'!AD59</f>
        <v>2</v>
      </c>
      <c r="AP59" s="47">
        <f>'ごみ処理量内訳'!AE59</f>
        <v>0</v>
      </c>
      <c r="AQ59" s="47">
        <f t="shared" si="8"/>
        <v>248</v>
      </c>
    </row>
    <row r="60" spans="1:43" ht="13.5">
      <c r="A60" s="201" t="s">
        <v>124</v>
      </c>
      <c r="B60" s="202"/>
      <c r="C60" s="202"/>
      <c r="D60" s="47">
        <f>SUM(D7:D59)</f>
        <v>1525661</v>
      </c>
      <c r="E60" s="47">
        <f>SUM(E7:E59)</f>
        <v>1523534</v>
      </c>
      <c r="F60" s="47">
        <f>'ごみ搬入量内訳'!H60</f>
        <v>520994</v>
      </c>
      <c r="G60" s="47">
        <f>'ごみ搬入量内訳'!AG60</f>
        <v>130015</v>
      </c>
      <c r="H60" s="47">
        <f>'ごみ搬入量内訳'!AH60</f>
        <v>1928</v>
      </c>
      <c r="I60" s="47">
        <f t="shared" si="0"/>
        <v>652937</v>
      </c>
      <c r="J60" s="47">
        <f t="shared" si="1"/>
        <v>1169.3166924480208</v>
      </c>
      <c r="K60" s="47">
        <f>('ごみ搬入量内訳'!E60+'ごみ搬入量内訳'!AH60)/'ごみ処理概要'!D60/366*1000000</f>
        <v>739.6220840055627</v>
      </c>
      <c r="L60" s="47">
        <f>'ごみ搬入量内訳'!F60/'ごみ処理概要'!D60/366*1000000</f>
        <v>429.69460844245805</v>
      </c>
      <c r="M60" s="47">
        <f>'資源化量内訳'!BP60</f>
        <v>22019</v>
      </c>
      <c r="N60" s="47">
        <f>'ごみ処理量内訳'!E60</f>
        <v>450507</v>
      </c>
      <c r="O60" s="47">
        <f>'ごみ処理量内訳'!L60</f>
        <v>62289</v>
      </c>
      <c r="P60" s="47">
        <f t="shared" si="2"/>
        <v>100053</v>
      </c>
      <c r="Q60" s="47">
        <f>'ごみ処理量内訳'!G60</f>
        <v>28155</v>
      </c>
      <c r="R60" s="47">
        <f>'ごみ処理量内訳'!H60</f>
        <v>49669</v>
      </c>
      <c r="S60" s="47">
        <f>'ごみ処理量内訳'!I60</f>
        <v>0</v>
      </c>
      <c r="T60" s="47">
        <f>'ごみ処理量内訳'!J60</f>
        <v>21772</v>
      </c>
      <c r="U60" s="47">
        <f>'ごみ処理量内訳'!K60</f>
        <v>457</v>
      </c>
      <c r="V60" s="47">
        <f t="shared" si="3"/>
        <v>38825</v>
      </c>
      <c r="W60" s="47">
        <f>'資源化量内訳'!M60</f>
        <v>31237</v>
      </c>
      <c r="X60" s="47">
        <f>'資源化量内訳'!N60</f>
        <v>2701</v>
      </c>
      <c r="Y60" s="47">
        <f>'資源化量内訳'!O60</f>
        <v>2765</v>
      </c>
      <c r="Z60" s="47">
        <f>'資源化量内訳'!P60</f>
        <v>294</v>
      </c>
      <c r="AA60" s="47">
        <f>'資源化量内訳'!Q60</f>
        <v>1148</v>
      </c>
      <c r="AB60" s="47">
        <f>'資源化量内訳'!R60</f>
        <v>315</v>
      </c>
      <c r="AC60" s="47">
        <f>'資源化量内訳'!S60</f>
        <v>365</v>
      </c>
      <c r="AD60" s="47">
        <f t="shared" si="4"/>
        <v>651674</v>
      </c>
      <c r="AE60" s="48">
        <f t="shared" si="5"/>
        <v>90.44169323925767</v>
      </c>
      <c r="AF60" s="47">
        <f>'資源化量内訳'!AB60</f>
        <v>26082</v>
      </c>
      <c r="AG60" s="47">
        <f>'資源化量内訳'!AJ60</f>
        <v>2819</v>
      </c>
      <c r="AH60" s="47">
        <f>'資源化量内訳'!AR60</f>
        <v>35876</v>
      </c>
      <c r="AI60" s="47">
        <f>'資源化量内訳'!AZ60</f>
        <v>0</v>
      </c>
      <c r="AJ60" s="47">
        <f>'資源化量内訳'!BH60</f>
        <v>20616</v>
      </c>
      <c r="AK60" s="47" t="s">
        <v>95</v>
      </c>
      <c r="AL60" s="47">
        <f t="shared" si="6"/>
        <v>85393</v>
      </c>
      <c r="AM60" s="48">
        <f t="shared" si="7"/>
        <v>21.706771481965824</v>
      </c>
      <c r="AN60" s="47">
        <f>'ごみ処理量内訳'!AC60</f>
        <v>62289</v>
      </c>
      <c r="AO60" s="47">
        <f>'ごみ処理量内訳'!AD60</f>
        <v>27261</v>
      </c>
      <c r="AP60" s="47">
        <f>'ごみ処理量内訳'!AE60</f>
        <v>11385</v>
      </c>
      <c r="AQ60" s="47">
        <f t="shared" si="8"/>
        <v>100935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60:C6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&amp;L&amp;16ごみ処理の概要（平成１５年度実績）&amp;R&amp;D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60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188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22" t="s">
        <v>275</v>
      </c>
      <c r="B2" s="222" t="s">
        <v>322</v>
      </c>
      <c r="C2" s="203" t="s">
        <v>325</v>
      </c>
      <c r="D2" s="208" t="s">
        <v>320</v>
      </c>
      <c r="E2" s="209"/>
      <c r="F2" s="192"/>
      <c r="G2" s="26" t="s">
        <v>321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276</v>
      </c>
    </row>
    <row r="3" spans="1:34" s="27" customFormat="1" ht="22.5" customHeight="1">
      <c r="A3" s="223"/>
      <c r="B3" s="223"/>
      <c r="C3" s="196"/>
      <c r="D3" s="35"/>
      <c r="E3" s="44"/>
      <c r="F3" s="45" t="s">
        <v>277</v>
      </c>
      <c r="G3" s="10" t="s">
        <v>290</v>
      </c>
      <c r="H3" s="14" t="s">
        <v>332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333</v>
      </c>
      <c r="AH3" s="196"/>
    </row>
    <row r="4" spans="1:34" s="27" customFormat="1" ht="22.5" customHeight="1">
      <c r="A4" s="223"/>
      <c r="B4" s="223"/>
      <c r="C4" s="196"/>
      <c r="D4" s="10" t="s">
        <v>290</v>
      </c>
      <c r="E4" s="203" t="s">
        <v>334</v>
      </c>
      <c r="F4" s="203" t="s">
        <v>335</v>
      </c>
      <c r="G4" s="13"/>
      <c r="H4" s="10" t="s">
        <v>290</v>
      </c>
      <c r="I4" s="205" t="s">
        <v>0</v>
      </c>
      <c r="J4" s="188"/>
      <c r="K4" s="188"/>
      <c r="L4" s="189"/>
      <c r="M4" s="205" t="s">
        <v>278</v>
      </c>
      <c r="N4" s="188"/>
      <c r="O4" s="188"/>
      <c r="P4" s="189"/>
      <c r="Q4" s="205" t="s">
        <v>279</v>
      </c>
      <c r="R4" s="188"/>
      <c r="S4" s="188"/>
      <c r="T4" s="189"/>
      <c r="U4" s="205" t="s">
        <v>280</v>
      </c>
      <c r="V4" s="188"/>
      <c r="W4" s="188"/>
      <c r="X4" s="189"/>
      <c r="Y4" s="205" t="s">
        <v>281</v>
      </c>
      <c r="Z4" s="188"/>
      <c r="AA4" s="188"/>
      <c r="AB4" s="189"/>
      <c r="AC4" s="205" t="s">
        <v>282</v>
      </c>
      <c r="AD4" s="188"/>
      <c r="AE4" s="188"/>
      <c r="AF4" s="189"/>
      <c r="AG4" s="13"/>
      <c r="AH4" s="218"/>
    </row>
    <row r="5" spans="1:34" s="27" customFormat="1" ht="22.5" customHeight="1">
      <c r="A5" s="223"/>
      <c r="B5" s="223"/>
      <c r="C5" s="196"/>
      <c r="D5" s="16"/>
      <c r="E5" s="197"/>
      <c r="F5" s="218"/>
      <c r="G5" s="13"/>
      <c r="H5" s="16"/>
      <c r="I5" s="10" t="s">
        <v>290</v>
      </c>
      <c r="J5" s="6" t="s">
        <v>1</v>
      </c>
      <c r="K5" s="6" t="s">
        <v>2</v>
      </c>
      <c r="L5" s="6" t="s">
        <v>3</v>
      </c>
      <c r="M5" s="10" t="s">
        <v>290</v>
      </c>
      <c r="N5" s="6" t="s">
        <v>1</v>
      </c>
      <c r="O5" s="6" t="s">
        <v>2</v>
      </c>
      <c r="P5" s="6" t="s">
        <v>3</v>
      </c>
      <c r="Q5" s="10" t="s">
        <v>290</v>
      </c>
      <c r="R5" s="6" t="s">
        <v>1</v>
      </c>
      <c r="S5" s="6" t="s">
        <v>2</v>
      </c>
      <c r="T5" s="6" t="s">
        <v>3</v>
      </c>
      <c r="U5" s="10" t="s">
        <v>290</v>
      </c>
      <c r="V5" s="6" t="s">
        <v>1</v>
      </c>
      <c r="W5" s="6" t="s">
        <v>2</v>
      </c>
      <c r="X5" s="6" t="s">
        <v>3</v>
      </c>
      <c r="Y5" s="10" t="s">
        <v>290</v>
      </c>
      <c r="Z5" s="6" t="s">
        <v>1</v>
      </c>
      <c r="AA5" s="6" t="s">
        <v>2</v>
      </c>
      <c r="AB5" s="6" t="s">
        <v>3</v>
      </c>
      <c r="AC5" s="10" t="s">
        <v>290</v>
      </c>
      <c r="AD5" s="6" t="s">
        <v>1</v>
      </c>
      <c r="AE5" s="6" t="s">
        <v>2</v>
      </c>
      <c r="AF5" s="6" t="s">
        <v>3</v>
      </c>
      <c r="AG5" s="13"/>
      <c r="AH5" s="218"/>
    </row>
    <row r="6" spans="1:34" s="27" customFormat="1" ht="22.5" customHeight="1">
      <c r="A6" s="224"/>
      <c r="B6" s="190"/>
      <c r="C6" s="191"/>
      <c r="D6" s="21" t="s">
        <v>331</v>
      </c>
      <c r="E6" s="22" t="s">
        <v>283</v>
      </c>
      <c r="F6" s="22" t="s">
        <v>283</v>
      </c>
      <c r="G6" s="22" t="s">
        <v>283</v>
      </c>
      <c r="H6" s="21" t="s">
        <v>283</v>
      </c>
      <c r="I6" s="21" t="s">
        <v>283</v>
      </c>
      <c r="J6" s="23" t="s">
        <v>283</v>
      </c>
      <c r="K6" s="23" t="s">
        <v>283</v>
      </c>
      <c r="L6" s="23" t="s">
        <v>283</v>
      </c>
      <c r="M6" s="21" t="s">
        <v>283</v>
      </c>
      <c r="N6" s="23" t="s">
        <v>283</v>
      </c>
      <c r="O6" s="23" t="s">
        <v>283</v>
      </c>
      <c r="P6" s="23" t="s">
        <v>283</v>
      </c>
      <c r="Q6" s="21" t="s">
        <v>283</v>
      </c>
      <c r="R6" s="23" t="s">
        <v>283</v>
      </c>
      <c r="S6" s="23" t="s">
        <v>283</v>
      </c>
      <c r="T6" s="23" t="s">
        <v>283</v>
      </c>
      <c r="U6" s="21" t="s">
        <v>283</v>
      </c>
      <c r="V6" s="23" t="s">
        <v>283</v>
      </c>
      <c r="W6" s="23" t="s">
        <v>283</v>
      </c>
      <c r="X6" s="23" t="s">
        <v>283</v>
      </c>
      <c r="Y6" s="21" t="s">
        <v>283</v>
      </c>
      <c r="Z6" s="23" t="s">
        <v>283</v>
      </c>
      <c r="AA6" s="23" t="s">
        <v>283</v>
      </c>
      <c r="AB6" s="23" t="s">
        <v>283</v>
      </c>
      <c r="AC6" s="21" t="s">
        <v>283</v>
      </c>
      <c r="AD6" s="23" t="s">
        <v>283</v>
      </c>
      <c r="AE6" s="23" t="s">
        <v>283</v>
      </c>
      <c r="AF6" s="23" t="s">
        <v>283</v>
      </c>
      <c r="AG6" s="22" t="s">
        <v>283</v>
      </c>
      <c r="AH6" s="22" t="s">
        <v>283</v>
      </c>
    </row>
    <row r="7" spans="1:34" ht="13.5">
      <c r="A7" s="185" t="s">
        <v>113</v>
      </c>
      <c r="B7" s="186" t="s">
        <v>114</v>
      </c>
      <c r="C7" s="46" t="s">
        <v>115</v>
      </c>
      <c r="D7" s="47">
        <f aca="true" t="shared" si="0" ref="D7:D38">E7+F7</f>
        <v>128518</v>
      </c>
      <c r="E7" s="47">
        <v>66709</v>
      </c>
      <c r="F7" s="47">
        <v>61809</v>
      </c>
      <c r="G7" s="47">
        <f aca="true" t="shared" si="1" ref="G7:G59">H7+AG7</f>
        <v>128518</v>
      </c>
      <c r="H7" s="47">
        <f aca="true" t="shared" si="2" ref="H7:H59">I7+M7+Q7+U7+Y7+AC7</f>
        <v>102049</v>
      </c>
      <c r="I7" s="47">
        <f aca="true" t="shared" si="3" ref="I7:I59">SUM(J7:L7)</f>
        <v>0</v>
      </c>
      <c r="J7" s="47">
        <v>0</v>
      </c>
      <c r="K7" s="47">
        <v>0</v>
      </c>
      <c r="L7" s="47">
        <v>0</v>
      </c>
      <c r="M7" s="47">
        <f aca="true" t="shared" si="4" ref="M7:M59">SUM(N7:P7)</f>
        <v>84404</v>
      </c>
      <c r="N7" s="47">
        <v>49431</v>
      </c>
      <c r="O7" s="47">
        <v>0</v>
      </c>
      <c r="P7" s="47">
        <v>34973</v>
      </c>
      <c r="Q7" s="47">
        <f aca="true" t="shared" si="5" ref="Q7:Q59">SUM(R7:T7)</f>
        <v>0</v>
      </c>
      <c r="R7" s="47">
        <v>0</v>
      </c>
      <c r="S7" s="47">
        <v>0</v>
      </c>
      <c r="T7" s="47">
        <v>0</v>
      </c>
      <c r="U7" s="47">
        <f aca="true" t="shared" si="6" ref="U7:U59">SUM(V7:X7)</f>
        <v>10575</v>
      </c>
      <c r="V7" s="47">
        <v>10575</v>
      </c>
      <c r="W7" s="47">
        <v>0</v>
      </c>
      <c r="X7" s="47">
        <v>0</v>
      </c>
      <c r="Y7" s="47">
        <f aca="true" t="shared" si="7" ref="Y7:Y59">SUM(Z7:AB7)</f>
        <v>3689</v>
      </c>
      <c r="Z7" s="47">
        <v>3689</v>
      </c>
      <c r="AA7" s="47">
        <v>0</v>
      </c>
      <c r="AB7" s="47">
        <v>0</v>
      </c>
      <c r="AC7" s="47">
        <f aca="true" t="shared" si="8" ref="AC7:AC59">SUM(AD7:AF7)</f>
        <v>3381</v>
      </c>
      <c r="AD7" s="47">
        <v>3014</v>
      </c>
      <c r="AE7" s="47">
        <v>0</v>
      </c>
      <c r="AF7" s="47">
        <v>367</v>
      </c>
      <c r="AG7" s="47">
        <v>26469</v>
      </c>
      <c r="AH7" s="47">
        <v>0</v>
      </c>
    </row>
    <row r="8" spans="1:34" ht="13.5">
      <c r="A8" s="185" t="s">
        <v>113</v>
      </c>
      <c r="B8" s="186" t="s">
        <v>125</v>
      </c>
      <c r="C8" s="46" t="s">
        <v>126</v>
      </c>
      <c r="D8" s="47">
        <f t="shared" si="0"/>
        <v>72978</v>
      </c>
      <c r="E8" s="47">
        <v>43213</v>
      </c>
      <c r="F8" s="47">
        <v>29765</v>
      </c>
      <c r="G8" s="47">
        <f t="shared" si="1"/>
        <v>72978</v>
      </c>
      <c r="H8" s="47">
        <f t="shared" si="2"/>
        <v>43213</v>
      </c>
      <c r="I8" s="47">
        <f t="shared" si="3"/>
        <v>0</v>
      </c>
      <c r="J8" s="47">
        <v>0</v>
      </c>
      <c r="K8" s="47">
        <v>0</v>
      </c>
      <c r="L8" s="47">
        <v>0</v>
      </c>
      <c r="M8" s="47">
        <f t="shared" si="4"/>
        <v>30622</v>
      </c>
      <c r="N8" s="47">
        <v>30622</v>
      </c>
      <c r="O8" s="47">
        <v>0</v>
      </c>
      <c r="P8" s="47">
        <v>0</v>
      </c>
      <c r="Q8" s="47">
        <f t="shared" si="5"/>
        <v>2155</v>
      </c>
      <c r="R8" s="47">
        <v>2155</v>
      </c>
      <c r="S8" s="47">
        <v>0</v>
      </c>
      <c r="T8" s="47">
        <v>0</v>
      </c>
      <c r="U8" s="47">
        <f t="shared" si="6"/>
        <v>10130</v>
      </c>
      <c r="V8" s="47">
        <v>5961</v>
      </c>
      <c r="W8" s="47">
        <v>4169</v>
      </c>
      <c r="X8" s="47">
        <v>0</v>
      </c>
      <c r="Y8" s="47">
        <f t="shared" si="7"/>
        <v>67</v>
      </c>
      <c r="Z8" s="47">
        <v>67</v>
      </c>
      <c r="AA8" s="47">
        <v>0</v>
      </c>
      <c r="AB8" s="47">
        <v>0</v>
      </c>
      <c r="AC8" s="47">
        <f t="shared" si="8"/>
        <v>239</v>
      </c>
      <c r="AD8" s="47">
        <v>239</v>
      </c>
      <c r="AE8" s="47">
        <v>0</v>
      </c>
      <c r="AF8" s="47">
        <v>0</v>
      </c>
      <c r="AG8" s="47">
        <v>29765</v>
      </c>
      <c r="AH8" s="47">
        <v>0</v>
      </c>
    </row>
    <row r="9" spans="1:34" ht="13.5">
      <c r="A9" s="185" t="s">
        <v>113</v>
      </c>
      <c r="B9" s="186" t="s">
        <v>127</v>
      </c>
      <c r="C9" s="46" t="s">
        <v>128</v>
      </c>
      <c r="D9" s="47">
        <f t="shared" si="0"/>
        <v>72548</v>
      </c>
      <c r="E9" s="47">
        <v>37961</v>
      </c>
      <c r="F9" s="47">
        <v>34587</v>
      </c>
      <c r="G9" s="47">
        <f t="shared" si="1"/>
        <v>72548</v>
      </c>
      <c r="H9" s="47">
        <f t="shared" si="2"/>
        <v>57135</v>
      </c>
      <c r="I9" s="47">
        <f t="shared" si="3"/>
        <v>0</v>
      </c>
      <c r="J9" s="47">
        <v>0</v>
      </c>
      <c r="K9" s="47">
        <v>0</v>
      </c>
      <c r="L9" s="47">
        <v>0</v>
      </c>
      <c r="M9" s="47">
        <f t="shared" si="4"/>
        <v>45318</v>
      </c>
      <c r="N9" s="47">
        <v>27745</v>
      </c>
      <c r="O9" s="47">
        <v>0</v>
      </c>
      <c r="P9" s="47">
        <v>17573</v>
      </c>
      <c r="Q9" s="47">
        <f t="shared" si="5"/>
        <v>5769</v>
      </c>
      <c r="R9" s="47">
        <v>3647</v>
      </c>
      <c r="S9" s="47">
        <v>0</v>
      </c>
      <c r="T9" s="47">
        <v>2122</v>
      </c>
      <c r="U9" s="47">
        <f t="shared" si="6"/>
        <v>6048</v>
      </c>
      <c r="V9" s="47">
        <v>6044</v>
      </c>
      <c r="W9" s="47">
        <v>4</v>
      </c>
      <c r="X9" s="47">
        <v>0</v>
      </c>
      <c r="Y9" s="47">
        <f t="shared" si="7"/>
        <v>0</v>
      </c>
      <c r="Z9" s="47">
        <v>0</v>
      </c>
      <c r="AA9" s="47">
        <v>0</v>
      </c>
      <c r="AB9" s="47">
        <v>0</v>
      </c>
      <c r="AC9" s="47">
        <f t="shared" si="8"/>
        <v>0</v>
      </c>
      <c r="AD9" s="47">
        <v>0</v>
      </c>
      <c r="AE9" s="47">
        <v>0</v>
      </c>
      <c r="AF9" s="47">
        <v>0</v>
      </c>
      <c r="AG9" s="47">
        <v>15413</v>
      </c>
      <c r="AH9" s="47">
        <v>0</v>
      </c>
    </row>
    <row r="10" spans="1:34" ht="13.5">
      <c r="A10" s="185" t="s">
        <v>113</v>
      </c>
      <c r="B10" s="186" t="s">
        <v>129</v>
      </c>
      <c r="C10" s="46" t="s">
        <v>130</v>
      </c>
      <c r="D10" s="47">
        <f t="shared" si="0"/>
        <v>19804</v>
      </c>
      <c r="E10" s="47">
        <v>13628</v>
      </c>
      <c r="F10" s="47">
        <v>6176</v>
      </c>
      <c r="G10" s="47">
        <f t="shared" si="1"/>
        <v>19804</v>
      </c>
      <c r="H10" s="47">
        <f t="shared" si="2"/>
        <v>15313</v>
      </c>
      <c r="I10" s="47">
        <f t="shared" si="3"/>
        <v>0</v>
      </c>
      <c r="J10" s="47">
        <v>0</v>
      </c>
      <c r="K10" s="47">
        <v>0</v>
      </c>
      <c r="L10" s="47">
        <v>0</v>
      </c>
      <c r="M10" s="47">
        <f t="shared" si="4"/>
        <v>11190</v>
      </c>
      <c r="N10" s="47">
        <v>3419</v>
      </c>
      <c r="O10" s="47">
        <v>7771</v>
      </c>
      <c r="P10" s="47">
        <v>0</v>
      </c>
      <c r="Q10" s="47">
        <f t="shared" si="5"/>
        <v>1729</v>
      </c>
      <c r="R10" s="47">
        <v>0</v>
      </c>
      <c r="S10" s="47">
        <v>1203</v>
      </c>
      <c r="T10" s="47">
        <v>526</v>
      </c>
      <c r="U10" s="47">
        <f t="shared" si="6"/>
        <v>2247</v>
      </c>
      <c r="V10" s="47">
        <v>8</v>
      </c>
      <c r="W10" s="47">
        <v>1080</v>
      </c>
      <c r="X10" s="47">
        <v>1159</v>
      </c>
      <c r="Y10" s="47">
        <f t="shared" si="7"/>
        <v>15</v>
      </c>
      <c r="Z10" s="47">
        <v>0</v>
      </c>
      <c r="AA10" s="47">
        <v>15</v>
      </c>
      <c r="AB10" s="47">
        <v>0</v>
      </c>
      <c r="AC10" s="47">
        <f t="shared" si="8"/>
        <v>132</v>
      </c>
      <c r="AD10" s="47">
        <v>0</v>
      </c>
      <c r="AE10" s="47">
        <v>132</v>
      </c>
      <c r="AF10" s="47">
        <v>0</v>
      </c>
      <c r="AG10" s="47">
        <v>4491</v>
      </c>
      <c r="AH10" s="47">
        <v>10</v>
      </c>
    </row>
    <row r="11" spans="1:34" ht="13.5">
      <c r="A11" s="185" t="s">
        <v>113</v>
      </c>
      <c r="B11" s="186" t="s">
        <v>131</v>
      </c>
      <c r="C11" s="46" t="s">
        <v>132</v>
      </c>
      <c r="D11" s="47">
        <f t="shared" si="0"/>
        <v>50721</v>
      </c>
      <c r="E11" s="47">
        <v>31923</v>
      </c>
      <c r="F11" s="47">
        <v>18798</v>
      </c>
      <c r="G11" s="47">
        <f t="shared" si="1"/>
        <v>50721</v>
      </c>
      <c r="H11" s="47">
        <f t="shared" si="2"/>
        <v>40419</v>
      </c>
      <c r="I11" s="47">
        <f t="shared" si="3"/>
        <v>0</v>
      </c>
      <c r="J11" s="47">
        <v>0</v>
      </c>
      <c r="K11" s="47">
        <v>0</v>
      </c>
      <c r="L11" s="47">
        <v>0</v>
      </c>
      <c r="M11" s="47">
        <f t="shared" si="4"/>
        <v>36576</v>
      </c>
      <c r="N11" s="47">
        <v>27529</v>
      </c>
      <c r="O11" s="47">
        <v>0</v>
      </c>
      <c r="P11" s="47">
        <v>9047</v>
      </c>
      <c r="Q11" s="47">
        <f t="shared" si="5"/>
        <v>176</v>
      </c>
      <c r="R11" s="47">
        <v>176</v>
      </c>
      <c r="S11" s="47">
        <v>0</v>
      </c>
      <c r="T11" s="47">
        <v>0</v>
      </c>
      <c r="U11" s="47">
        <f t="shared" si="6"/>
        <v>2585</v>
      </c>
      <c r="V11" s="47">
        <v>2585</v>
      </c>
      <c r="W11" s="47">
        <v>0</v>
      </c>
      <c r="X11" s="47">
        <v>0</v>
      </c>
      <c r="Y11" s="47">
        <f t="shared" si="7"/>
        <v>0</v>
      </c>
      <c r="Z11" s="47">
        <v>0</v>
      </c>
      <c r="AA11" s="47">
        <v>0</v>
      </c>
      <c r="AB11" s="47">
        <v>0</v>
      </c>
      <c r="AC11" s="47">
        <f t="shared" si="8"/>
        <v>1082</v>
      </c>
      <c r="AD11" s="47">
        <v>657</v>
      </c>
      <c r="AE11" s="47">
        <v>0</v>
      </c>
      <c r="AF11" s="47">
        <v>425</v>
      </c>
      <c r="AG11" s="47">
        <v>10302</v>
      </c>
      <c r="AH11" s="47">
        <v>0</v>
      </c>
    </row>
    <row r="12" spans="1:34" ht="13.5">
      <c r="A12" s="185" t="s">
        <v>113</v>
      </c>
      <c r="B12" s="186" t="s">
        <v>133</v>
      </c>
      <c r="C12" s="46" t="s">
        <v>134</v>
      </c>
      <c r="D12" s="47">
        <f t="shared" si="0"/>
        <v>26726</v>
      </c>
      <c r="E12" s="47">
        <v>15993</v>
      </c>
      <c r="F12" s="47">
        <v>10733</v>
      </c>
      <c r="G12" s="47">
        <f t="shared" si="1"/>
        <v>26726</v>
      </c>
      <c r="H12" s="47">
        <f t="shared" si="2"/>
        <v>24106</v>
      </c>
      <c r="I12" s="47">
        <f t="shared" si="3"/>
        <v>0</v>
      </c>
      <c r="J12" s="47">
        <v>0</v>
      </c>
      <c r="K12" s="47">
        <v>0</v>
      </c>
      <c r="L12" s="47">
        <v>0</v>
      </c>
      <c r="M12" s="47">
        <f t="shared" si="4"/>
        <v>15651</v>
      </c>
      <c r="N12" s="47">
        <v>9464</v>
      </c>
      <c r="O12" s="47">
        <v>219</v>
      </c>
      <c r="P12" s="47">
        <v>5968</v>
      </c>
      <c r="Q12" s="47">
        <f t="shared" si="5"/>
        <v>3765</v>
      </c>
      <c r="R12" s="47">
        <v>2524</v>
      </c>
      <c r="S12" s="47">
        <v>269</v>
      </c>
      <c r="T12" s="47">
        <v>972</v>
      </c>
      <c r="U12" s="47">
        <f t="shared" si="6"/>
        <v>2826</v>
      </c>
      <c r="V12" s="47">
        <v>2737</v>
      </c>
      <c r="W12" s="47">
        <v>0</v>
      </c>
      <c r="X12" s="47">
        <v>89</v>
      </c>
      <c r="Y12" s="47">
        <f t="shared" si="7"/>
        <v>0</v>
      </c>
      <c r="Z12" s="47">
        <v>0</v>
      </c>
      <c r="AA12" s="47">
        <v>0</v>
      </c>
      <c r="AB12" s="47">
        <v>0</v>
      </c>
      <c r="AC12" s="47">
        <f t="shared" si="8"/>
        <v>1864</v>
      </c>
      <c r="AD12" s="47">
        <v>365</v>
      </c>
      <c r="AE12" s="47">
        <v>415</v>
      </c>
      <c r="AF12" s="47">
        <v>1084</v>
      </c>
      <c r="AG12" s="47">
        <v>2620</v>
      </c>
      <c r="AH12" s="47">
        <v>0</v>
      </c>
    </row>
    <row r="13" spans="1:34" ht="13.5">
      <c r="A13" s="185" t="s">
        <v>113</v>
      </c>
      <c r="B13" s="186" t="s">
        <v>135</v>
      </c>
      <c r="C13" s="46" t="s">
        <v>136</v>
      </c>
      <c r="D13" s="47">
        <f t="shared" si="0"/>
        <v>44099</v>
      </c>
      <c r="E13" s="47">
        <v>28330</v>
      </c>
      <c r="F13" s="47">
        <v>15769</v>
      </c>
      <c r="G13" s="47">
        <f t="shared" si="1"/>
        <v>44099</v>
      </c>
      <c r="H13" s="47">
        <f t="shared" si="2"/>
        <v>38010</v>
      </c>
      <c r="I13" s="47">
        <f t="shared" si="3"/>
        <v>0</v>
      </c>
      <c r="J13" s="47">
        <v>0</v>
      </c>
      <c r="K13" s="47">
        <v>0</v>
      </c>
      <c r="L13" s="47">
        <v>0</v>
      </c>
      <c r="M13" s="47">
        <f t="shared" si="4"/>
        <v>27309</v>
      </c>
      <c r="N13" s="47">
        <v>26</v>
      </c>
      <c r="O13" s="47">
        <v>18839</v>
      </c>
      <c r="P13" s="47">
        <v>8444</v>
      </c>
      <c r="Q13" s="47">
        <f t="shared" si="5"/>
        <v>0</v>
      </c>
      <c r="R13" s="47">
        <v>0</v>
      </c>
      <c r="S13" s="47">
        <v>0</v>
      </c>
      <c r="T13" s="47">
        <v>0</v>
      </c>
      <c r="U13" s="47">
        <f t="shared" si="6"/>
        <v>10498</v>
      </c>
      <c r="V13" s="47">
        <v>5321</v>
      </c>
      <c r="W13" s="47">
        <v>3962</v>
      </c>
      <c r="X13" s="47">
        <v>1215</v>
      </c>
      <c r="Y13" s="47">
        <f t="shared" si="7"/>
        <v>65</v>
      </c>
      <c r="Z13" s="47">
        <v>0</v>
      </c>
      <c r="AA13" s="47">
        <v>65</v>
      </c>
      <c r="AB13" s="47">
        <v>0</v>
      </c>
      <c r="AC13" s="47">
        <f t="shared" si="8"/>
        <v>138</v>
      </c>
      <c r="AD13" s="47">
        <v>138</v>
      </c>
      <c r="AE13" s="47">
        <v>0</v>
      </c>
      <c r="AF13" s="47">
        <v>0</v>
      </c>
      <c r="AG13" s="47">
        <v>6089</v>
      </c>
      <c r="AH13" s="47">
        <v>0</v>
      </c>
    </row>
    <row r="14" spans="1:34" ht="13.5">
      <c r="A14" s="185" t="s">
        <v>113</v>
      </c>
      <c r="B14" s="186" t="s">
        <v>137</v>
      </c>
      <c r="C14" s="46" t="s">
        <v>138</v>
      </c>
      <c r="D14" s="47">
        <f t="shared" si="0"/>
        <v>24689</v>
      </c>
      <c r="E14" s="47">
        <v>16445</v>
      </c>
      <c r="F14" s="47">
        <v>8244</v>
      </c>
      <c r="G14" s="47">
        <f t="shared" si="1"/>
        <v>24689</v>
      </c>
      <c r="H14" s="47">
        <f t="shared" si="2"/>
        <v>16445</v>
      </c>
      <c r="I14" s="47">
        <f t="shared" si="3"/>
        <v>0</v>
      </c>
      <c r="J14" s="47">
        <v>0</v>
      </c>
      <c r="K14" s="47">
        <v>0</v>
      </c>
      <c r="L14" s="47">
        <v>0</v>
      </c>
      <c r="M14" s="47">
        <f t="shared" si="4"/>
        <v>13218</v>
      </c>
      <c r="N14" s="47">
        <v>13218</v>
      </c>
      <c r="O14" s="47">
        <v>0</v>
      </c>
      <c r="P14" s="47">
        <v>0</v>
      </c>
      <c r="Q14" s="47">
        <f t="shared" si="5"/>
        <v>780</v>
      </c>
      <c r="R14" s="47">
        <v>780</v>
      </c>
      <c r="S14" s="47">
        <v>0</v>
      </c>
      <c r="T14" s="47">
        <v>0</v>
      </c>
      <c r="U14" s="47">
        <f t="shared" si="6"/>
        <v>1881</v>
      </c>
      <c r="V14" s="47">
        <v>1881</v>
      </c>
      <c r="W14" s="47">
        <v>0</v>
      </c>
      <c r="X14" s="47">
        <v>0</v>
      </c>
      <c r="Y14" s="47">
        <f t="shared" si="7"/>
        <v>487</v>
      </c>
      <c r="Z14" s="47">
        <v>487</v>
      </c>
      <c r="AA14" s="47">
        <v>0</v>
      </c>
      <c r="AB14" s="47">
        <v>0</v>
      </c>
      <c r="AC14" s="47">
        <f t="shared" si="8"/>
        <v>79</v>
      </c>
      <c r="AD14" s="47">
        <v>79</v>
      </c>
      <c r="AE14" s="47">
        <v>0</v>
      </c>
      <c r="AF14" s="47">
        <v>0</v>
      </c>
      <c r="AG14" s="47">
        <v>8244</v>
      </c>
      <c r="AH14" s="47">
        <v>3</v>
      </c>
    </row>
    <row r="15" spans="1:34" ht="13.5">
      <c r="A15" s="185" t="s">
        <v>113</v>
      </c>
      <c r="B15" s="186" t="s">
        <v>139</v>
      </c>
      <c r="C15" s="46" t="s">
        <v>140</v>
      </c>
      <c r="D15" s="47">
        <f t="shared" si="0"/>
        <v>17683</v>
      </c>
      <c r="E15" s="47">
        <v>13204</v>
      </c>
      <c r="F15" s="47">
        <v>4479</v>
      </c>
      <c r="G15" s="47">
        <f t="shared" si="1"/>
        <v>17683</v>
      </c>
      <c r="H15" s="47">
        <f t="shared" si="2"/>
        <v>16254</v>
      </c>
      <c r="I15" s="47">
        <f t="shared" si="3"/>
        <v>0</v>
      </c>
      <c r="J15" s="47">
        <v>0</v>
      </c>
      <c r="K15" s="47">
        <v>0</v>
      </c>
      <c r="L15" s="47">
        <v>0</v>
      </c>
      <c r="M15" s="47">
        <f t="shared" si="4"/>
        <v>11679</v>
      </c>
      <c r="N15" s="47">
        <v>8854</v>
      </c>
      <c r="O15" s="47">
        <v>0</v>
      </c>
      <c r="P15" s="47">
        <v>2825</v>
      </c>
      <c r="Q15" s="47">
        <f t="shared" si="5"/>
        <v>1918</v>
      </c>
      <c r="R15" s="47">
        <v>1918</v>
      </c>
      <c r="S15" s="47">
        <v>0</v>
      </c>
      <c r="T15" s="47">
        <v>0</v>
      </c>
      <c r="U15" s="47">
        <f t="shared" si="6"/>
        <v>1433</v>
      </c>
      <c r="V15" s="47">
        <v>1433</v>
      </c>
      <c r="W15" s="47">
        <v>0</v>
      </c>
      <c r="X15" s="47">
        <v>0</v>
      </c>
      <c r="Y15" s="47">
        <f t="shared" si="7"/>
        <v>0</v>
      </c>
      <c r="Z15" s="47">
        <v>0</v>
      </c>
      <c r="AA15" s="47">
        <v>0</v>
      </c>
      <c r="AB15" s="47">
        <v>0</v>
      </c>
      <c r="AC15" s="47">
        <f t="shared" si="8"/>
        <v>1224</v>
      </c>
      <c r="AD15" s="47">
        <v>999</v>
      </c>
      <c r="AE15" s="47">
        <v>0</v>
      </c>
      <c r="AF15" s="47">
        <v>225</v>
      </c>
      <c r="AG15" s="47">
        <v>1429</v>
      </c>
      <c r="AH15" s="47">
        <v>0</v>
      </c>
    </row>
    <row r="16" spans="1:34" ht="13.5">
      <c r="A16" s="185" t="s">
        <v>113</v>
      </c>
      <c r="B16" s="186" t="s">
        <v>141</v>
      </c>
      <c r="C16" s="46" t="s">
        <v>142</v>
      </c>
      <c r="D16" s="47">
        <f t="shared" si="0"/>
        <v>13259</v>
      </c>
      <c r="E16" s="47">
        <v>8380</v>
      </c>
      <c r="F16" s="47">
        <v>4879</v>
      </c>
      <c r="G16" s="47">
        <f t="shared" si="1"/>
        <v>13259</v>
      </c>
      <c r="H16" s="47">
        <f t="shared" si="2"/>
        <v>10707</v>
      </c>
      <c r="I16" s="47">
        <f t="shared" si="3"/>
        <v>0</v>
      </c>
      <c r="J16" s="47">
        <v>0</v>
      </c>
      <c r="K16" s="47">
        <v>0</v>
      </c>
      <c r="L16" s="47">
        <v>0</v>
      </c>
      <c r="M16" s="47">
        <f t="shared" si="4"/>
        <v>7513</v>
      </c>
      <c r="N16" s="47">
        <v>0</v>
      </c>
      <c r="O16" s="47">
        <v>6758</v>
      </c>
      <c r="P16" s="47">
        <v>755</v>
      </c>
      <c r="Q16" s="47">
        <f t="shared" si="5"/>
        <v>271</v>
      </c>
      <c r="R16" s="47">
        <v>0</v>
      </c>
      <c r="S16" s="47">
        <v>271</v>
      </c>
      <c r="T16" s="47">
        <v>0</v>
      </c>
      <c r="U16" s="47">
        <f t="shared" si="6"/>
        <v>2672</v>
      </c>
      <c r="V16" s="47">
        <v>0</v>
      </c>
      <c r="W16" s="47">
        <v>2672</v>
      </c>
      <c r="X16" s="47">
        <v>0</v>
      </c>
      <c r="Y16" s="47">
        <f t="shared" si="7"/>
        <v>0</v>
      </c>
      <c r="Z16" s="47">
        <v>0</v>
      </c>
      <c r="AA16" s="47">
        <v>0</v>
      </c>
      <c r="AB16" s="47">
        <v>0</v>
      </c>
      <c r="AC16" s="47">
        <f t="shared" si="8"/>
        <v>251</v>
      </c>
      <c r="AD16" s="47">
        <v>0</v>
      </c>
      <c r="AE16" s="47">
        <v>251</v>
      </c>
      <c r="AF16" s="47">
        <v>0</v>
      </c>
      <c r="AG16" s="47">
        <v>2552</v>
      </c>
      <c r="AH16" s="47">
        <v>0</v>
      </c>
    </row>
    <row r="17" spans="1:34" ht="13.5">
      <c r="A17" s="185" t="s">
        <v>113</v>
      </c>
      <c r="B17" s="186" t="s">
        <v>143</v>
      </c>
      <c r="C17" s="46" t="s">
        <v>144</v>
      </c>
      <c r="D17" s="47">
        <f t="shared" si="0"/>
        <v>16687</v>
      </c>
      <c r="E17" s="47">
        <v>9289</v>
      </c>
      <c r="F17" s="47">
        <v>7398</v>
      </c>
      <c r="G17" s="47">
        <f t="shared" si="1"/>
        <v>16687</v>
      </c>
      <c r="H17" s="47">
        <f t="shared" si="2"/>
        <v>14012</v>
      </c>
      <c r="I17" s="47">
        <f t="shared" si="3"/>
        <v>0</v>
      </c>
      <c r="J17" s="47">
        <v>0</v>
      </c>
      <c r="K17" s="47">
        <v>0</v>
      </c>
      <c r="L17" s="47">
        <v>0</v>
      </c>
      <c r="M17" s="47">
        <f t="shared" si="4"/>
        <v>10809</v>
      </c>
      <c r="N17" s="47">
        <v>6449</v>
      </c>
      <c r="O17" s="47">
        <v>0</v>
      </c>
      <c r="P17" s="47">
        <v>4360</v>
      </c>
      <c r="Q17" s="47">
        <f t="shared" si="5"/>
        <v>1053</v>
      </c>
      <c r="R17" s="47">
        <v>860</v>
      </c>
      <c r="S17" s="47">
        <v>0</v>
      </c>
      <c r="T17" s="47">
        <v>193</v>
      </c>
      <c r="U17" s="47">
        <f t="shared" si="6"/>
        <v>1227</v>
      </c>
      <c r="V17" s="47">
        <v>537</v>
      </c>
      <c r="W17" s="47">
        <v>611</v>
      </c>
      <c r="X17" s="47">
        <v>79</v>
      </c>
      <c r="Y17" s="47">
        <f t="shared" si="7"/>
        <v>11</v>
      </c>
      <c r="Z17" s="47">
        <v>11</v>
      </c>
      <c r="AA17" s="47">
        <v>0</v>
      </c>
      <c r="AB17" s="47">
        <v>0</v>
      </c>
      <c r="AC17" s="47">
        <f t="shared" si="8"/>
        <v>912</v>
      </c>
      <c r="AD17" s="47">
        <v>367</v>
      </c>
      <c r="AE17" s="47">
        <v>114</v>
      </c>
      <c r="AF17" s="47">
        <v>431</v>
      </c>
      <c r="AG17" s="47">
        <v>2675</v>
      </c>
      <c r="AH17" s="47">
        <v>0</v>
      </c>
    </row>
    <row r="18" spans="1:34" ht="13.5">
      <c r="A18" s="185" t="s">
        <v>113</v>
      </c>
      <c r="B18" s="186" t="s">
        <v>145</v>
      </c>
      <c r="C18" s="46" t="s">
        <v>146</v>
      </c>
      <c r="D18" s="47">
        <f t="shared" si="0"/>
        <v>6322</v>
      </c>
      <c r="E18" s="47">
        <v>5300</v>
      </c>
      <c r="F18" s="47">
        <v>1022</v>
      </c>
      <c r="G18" s="47">
        <f t="shared" si="1"/>
        <v>6322</v>
      </c>
      <c r="H18" s="47">
        <f t="shared" si="2"/>
        <v>5300</v>
      </c>
      <c r="I18" s="47">
        <f t="shared" si="3"/>
        <v>0</v>
      </c>
      <c r="J18" s="47">
        <v>0</v>
      </c>
      <c r="K18" s="47">
        <v>0</v>
      </c>
      <c r="L18" s="47">
        <v>0</v>
      </c>
      <c r="M18" s="47">
        <f t="shared" si="4"/>
        <v>4084</v>
      </c>
      <c r="N18" s="47">
        <v>0</v>
      </c>
      <c r="O18" s="47">
        <v>4084</v>
      </c>
      <c r="P18" s="47">
        <v>0</v>
      </c>
      <c r="Q18" s="47">
        <f t="shared" si="5"/>
        <v>89</v>
      </c>
      <c r="R18" s="47">
        <v>0</v>
      </c>
      <c r="S18" s="47">
        <v>89</v>
      </c>
      <c r="T18" s="47">
        <v>0</v>
      </c>
      <c r="U18" s="47">
        <f t="shared" si="6"/>
        <v>1100</v>
      </c>
      <c r="V18" s="47">
        <v>0</v>
      </c>
      <c r="W18" s="47">
        <v>1100</v>
      </c>
      <c r="X18" s="47">
        <v>0</v>
      </c>
      <c r="Y18" s="47">
        <f t="shared" si="7"/>
        <v>0</v>
      </c>
      <c r="Z18" s="47">
        <v>0</v>
      </c>
      <c r="AA18" s="47">
        <v>0</v>
      </c>
      <c r="AB18" s="47">
        <v>0</v>
      </c>
      <c r="AC18" s="47">
        <f t="shared" si="8"/>
        <v>27</v>
      </c>
      <c r="AD18" s="47">
        <v>0</v>
      </c>
      <c r="AE18" s="47">
        <v>27</v>
      </c>
      <c r="AF18" s="47">
        <v>0</v>
      </c>
      <c r="AG18" s="47">
        <v>1022</v>
      </c>
      <c r="AH18" s="47">
        <v>497</v>
      </c>
    </row>
    <row r="19" spans="1:34" ht="13.5">
      <c r="A19" s="185" t="s">
        <v>113</v>
      </c>
      <c r="B19" s="186" t="s">
        <v>117</v>
      </c>
      <c r="C19" s="46" t="s">
        <v>118</v>
      </c>
      <c r="D19" s="47">
        <f t="shared" si="0"/>
        <v>66190</v>
      </c>
      <c r="E19" s="47">
        <v>47389</v>
      </c>
      <c r="F19" s="47">
        <v>18801</v>
      </c>
      <c r="G19" s="47">
        <f t="shared" si="1"/>
        <v>66190</v>
      </c>
      <c r="H19" s="47">
        <f t="shared" si="2"/>
        <v>60860</v>
      </c>
      <c r="I19" s="47">
        <f t="shared" si="3"/>
        <v>0</v>
      </c>
      <c r="J19" s="47">
        <v>0</v>
      </c>
      <c r="K19" s="47">
        <v>0</v>
      </c>
      <c r="L19" s="47">
        <v>0</v>
      </c>
      <c r="M19" s="47">
        <f t="shared" si="4"/>
        <v>41660</v>
      </c>
      <c r="N19" s="47">
        <v>8492</v>
      </c>
      <c r="O19" s="47">
        <v>20202</v>
      </c>
      <c r="P19" s="47">
        <v>12966</v>
      </c>
      <c r="Q19" s="47">
        <f t="shared" si="5"/>
        <v>11332</v>
      </c>
      <c r="R19" s="47">
        <v>2847</v>
      </c>
      <c r="S19" s="47">
        <v>5122</v>
      </c>
      <c r="T19" s="47">
        <v>3363</v>
      </c>
      <c r="U19" s="47">
        <f t="shared" si="6"/>
        <v>7254</v>
      </c>
      <c r="V19" s="47">
        <v>1796</v>
      </c>
      <c r="W19" s="47">
        <v>5458</v>
      </c>
      <c r="X19" s="47">
        <v>0</v>
      </c>
      <c r="Y19" s="47">
        <f t="shared" si="7"/>
        <v>400</v>
      </c>
      <c r="Z19" s="47">
        <v>2</v>
      </c>
      <c r="AA19" s="47">
        <v>398</v>
      </c>
      <c r="AB19" s="47">
        <v>0</v>
      </c>
      <c r="AC19" s="47">
        <f t="shared" si="8"/>
        <v>214</v>
      </c>
      <c r="AD19" s="47">
        <v>93</v>
      </c>
      <c r="AE19" s="47">
        <v>121</v>
      </c>
      <c r="AF19" s="47">
        <v>0</v>
      </c>
      <c r="AG19" s="47">
        <v>5330</v>
      </c>
      <c r="AH19" s="47">
        <v>20</v>
      </c>
    </row>
    <row r="20" spans="1:34" ht="13.5">
      <c r="A20" s="185" t="s">
        <v>113</v>
      </c>
      <c r="B20" s="186" t="s">
        <v>147</v>
      </c>
      <c r="C20" s="46" t="s">
        <v>148</v>
      </c>
      <c r="D20" s="47">
        <f t="shared" si="0"/>
        <v>1567</v>
      </c>
      <c r="E20" s="47">
        <v>1242</v>
      </c>
      <c r="F20" s="47">
        <v>325</v>
      </c>
      <c r="G20" s="47">
        <f t="shared" si="1"/>
        <v>1567</v>
      </c>
      <c r="H20" s="47">
        <f t="shared" si="2"/>
        <v>1255</v>
      </c>
      <c r="I20" s="47">
        <f t="shared" si="3"/>
        <v>0</v>
      </c>
      <c r="J20" s="47">
        <v>0</v>
      </c>
      <c r="K20" s="47">
        <v>0</v>
      </c>
      <c r="L20" s="47">
        <v>0</v>
      </c>
      <c r="M20" s="47">
        <f t="shared" si="4"/>
        <v>969</v>
      </c>
      <c r="N20" s="47">
        <v>0</v>
      </c>
      <c r="O20" s="47">
        <v>908</v>
      </c>
      <c r="P20" s="47">
        <v>61</v>
      </c>
      <c r="Q20" s="47">
        <f t="shared" si="5"/>
        <v>102</v>
      </c>
      <c r="R20" s="47">
        <v>0</v>
      </c>
      <c r="S20" s="47">
        <v>102</v>
      </c>
      <c r="T20" s="47">
        <v>0</v>
      </c>
      <c r="U20" s="47">
        <f t="shared" si="6"/>
        <v>155</v>
      </c>
      <c r="V20" s="47">
        <v>1</v>
      </c>
      <c r="W20" s="47">
        <v>154</v>
      </c>
      <c r="X20" s="47">
        <v>0</v>
      </c>
      <c r="Y20" s="47">
        <f t="shared" si="7"/>
        <v>27</v>
      </c>
      <c r="Z20" s="47">
        <v>0</v>
      </c>
      <c r="AA20" s="47">
        <v>27</v>
      </c>
      <c r="AB20" s="47">
        <v>0</v>
      </c>
      <c r="AC20" s="47">
        <f t="shared" si="8"/>
        <v>2</v>
      </c>
      <c r="AD20" s="47">
        <v>0</v>
      </c>
      <c r="AE20" s="47">
        <v>2</v>
      </c>
      <c r="AF20" s="47">
        <v>0</v>
      </c>
      <c r="AG20" s="47">
        <v>312</v>
      </c>
      <c r="AH20" s="47">
        <v>0</v>
      </c>
    </row>
    <row r="21" spans="1:34" ht="13.5">
      <c r="A21" s="185" t="s">
        <v>113</v>
      </c>
      <c r="B21" s="186" t="s">
        <v>149</v>
      </c>
      <c r="C21" s="46" t="s">
        <v>54</v>
      </c>
      <c r="D21" s="47">
        <f t="shared" si="0"/>
        <v>2022</v>
      </c>
      <c r="E21" s="47">
        <v>1844</v>
      </c>
      <c r="F21" s="47">
        <v>178</v>
      </c>
      <c r="G21" s="47">
        <f t="shared" si="1"/>
        <v>2022</v>
      </c>
      <c r="H21" s="47">
        <f t="shared" si="2"/>
        <v>1979</v>
      </c>
      <c r="I21" s="47">
        <f t="shared" si="3"/>
        <v>0</v>
      </c>
      <c r="J21" s="47">
        <v>0</v>
      </c>
      <c r="K21" s="47">
        <v>0</v>
      </c>
      <c r="L21" s="47">
        <v>0</v>
      </c>
      <c r="M21" s="47">
        <f t="shared" si="4"/>
        <v>1605</v>
      </c>
      <c r="N21" s="47">
        <v>0</v>
      </c>
      <c r="O21" s="47">
        <v>1427</v>
      </c>
      <c r="P21" s="47">
        <v>178</v>
      </c>
      <c r="Q21" s="47">
        <f t="shared" si="5"/>
        <v>36</v>
      </c>
      <c r="R21" s="47">
        <v>0</v>
      </c>
      <c r="S21" s="47">
        <v>36</v>
      </c>
      <c r="T21" s="47">
        <v>0</v>
      </c>
      <c r="U21" s="47">
        <f t="shared" si="6"/>
        <v>310</v>
      </c>
      <c r="V21" s="47">
        <v>0</v>
      </c>
      <c r="W21" s="47">
        <v>310</v>
      </c>
      <c r="X21" s="47">
        <v>0</v>
      </c>
      <c r="Y21" s="47">
        <f t="shared" si="7"/>
        <v>28</v>
      </c>
      <c r="Z21" s="47">
        <v>0</v>
      </c>
      <c r="AA21" s="47">
        <v>28</v>
      </c>
      <c r="AB21" s="47">
        <v>0</v>
      </c>
      <c r="AC21" s="47">
        <f t="shared" si="8"/>
        <v>0</v>
      </c>
      <c r="AD21" s="47">
        <v>0</v>
      </c>
      <c r="AE21" s="47">
        <v>0</v>
      </c>
      <c r="AF21" s="47">
        <v>0</v>
      </c>
      <c r="AG21" s="47">
        <v>43</v>
      </c>
      <c r="AH21" s="47">
        <v>0</v>
      </c>
    </row>
    <row r="22" spans="1:34" ht="13.5">
      <c r="A22" s="185" t="s">
        <v>113</v>
      </c>
      <c r="B22" s="186" t="s">
        <v>150</v>
      </c>
      <c r="C22" s="46" t="s">
        <v>93</v>
      </c>
      <c r="D22" s="47">
        <f t="shared" si="0"/>
        <v>1772</v>
      </c>
      <c r="E22" s="47">
        <v>1752</v>
      </c>
      <c r="F22" s="47">
        <v>20</v>
      </c>
      <c r="G22" s="47">
        <f t="shared" si="1"/>
        <v>1772</v>
      </c>
      <c r="H22" s="47">
        <f t="shared" si="2"/>
        <v>1625</v>
      </c>
      <c r="I22" s="47">
        <f t="shared" si="3"/>
        <v>0</v>
      </c>
      <c r="J22" s="47">
        <v>0</v>
      </c>
      <c r="K22" s="47">
        <v>0</v>
      </c>
      <c r="L22" s="47">
        <v>0</v>
      </c>
      <c r="M22" s="47">
        <f t="shared" si="4"/>
        <v>1337</v>
      </c>
      <c r="N22" s="47">
        <v>0</v>
      </c>
      <c r="O22" s="47">
        <v>1337</v>
      </c>
      <c r="P22" s="47">
        <v>0</v>
      </c>
      <c r="Q22" s="47">
        <f t="shared" si="5"/>
        <v>12</v>
      </c>
      <c r="R22" s="47">
        <v>0</v>
      </c>
      <c r="S22" s="47">
        <v>12</v>
      </c>
      <c r="T22" s="47">
        <v>0</v>
      </c>
      <c r="U22" s="47">
        <f t="shared" si="6"/>
        <v>236</v>
      </c>
      <c r="V22" s="47">
        <v>0</v>
      </c>
      <c r="W22" s="47">
        <v>236</v>
      </c>
      <c r="X22" s="47">
        <v>0</v>
      </c>
      <c r="Y22" s="47">
        <f t="shared" si="7"/>
        <v>36</v>
      </c>
      <c r="Z22" s="47">
        <v>0</v>
      </c>
      <c r="AA22" s="47">
        <v>36</v>
      </c>
      <c r="AB22" s="47">
        <v>0</v>
      </c>
      <c r="AC22" s="47">
        <f t="shared" si="8"/>
        <v>4</v>
      </c>
      <c r="AD22" s="47">
        <v>0</v>
      </c>
      <c r="AE22" s="47">
        <v>4</v>
      </c>
      <c r="AF22" s="47">
        <v>0</v>
      </c>
      <c r="AG22" s="47">
        <v>147</v>
      </c>
      <c r="AH22" s="47">
        <v>0</v>
      </c>
    </row>
    <row r="23" spans="1:34" ht="13.5">
      <c r="A23" s="185" t="s">
        <v>113</v>
      </c>
      <c r="B23" s="186" t="s">
        <v>151</v>
      </c>
      <c r="C23" s="46" t="s">
        <v>152</v>
      </c>
      <c r="D23" s="47">
        <f t="shared" si="0"/>
        <v>1702</v>
      </c>
      <c r="E23" s="47">
        <v>1687</v>
      </c>
      <c r="F23" s="47">
        <v>15</v>
      </c>
      <c r="G23" s="47">
        <f t="shared" si="1"/>
        <v>1702</v>
      </c>
      <c r="H23" s="47">
        <f t="shared" si="2"/>
        <v>1663</v>
      </c>
      <c r="I23" s="47">
        <f t="shared" si="3"/>
        <v>4</v>
      </c>
      <c r="J23" s="47">
        <v>0</v>
      </c>
      <c r="K23" s="47">
        <v>4</v>
      </c>
      <c r="L23" s="47">
        <v>0</v>
      </c>
      <c r="M23" s="47">
        <f t="shared" si="4"/>
        <v>1354</v>
      </c>
      <c r="N23" s="47">
        <v>0</v>
      </c>
      <c r="O23" s="47">
        <v>1339</v>
      </c>
      <c r="P23" s="47">
        <v>15</v>
      </c>
      <c r="Q23" s="47">
        <f t="shared" si="5"/>
        <v>73</v>
      </c>
      <c r="R23" s="47">
        <v>0</v>
      </c>
      <c r="S23" s="47">
        <v>73</v>
      </c>
      <c r="T23" s="47">
        <v>0</v>
      </c>
      <c r="U23" s="47">
        <f t="shared" si="6"/>
        <v>232</v>
      </c>
      <c r="V23" s="47">
        <v>27</v>
      </c>
      <c r="W23" s="47">
        <v>205</v>
      </c>
      <c r="X23" s="47">
        <v>0</v>
      </c>
      <c r="Y23" s="47">
        <f t="shared" si="7"/>
        <v>0</v>
      </c>
      <c r="Z23" s="47">
        <v>0</v>
      </c>
      <c r="AA23" s="47">
        <v>0</v>
      </c>
      <c r="AB23" s="47">
        <v>0</v>
      </c>
      <c r="AC23" s="47">
        <f t="shared" si="8"/>
        <v>0</v>
      </c>
      <c r="AD23" s="47">
        <v>0</v>
      </c>
      <c r="AE23" s="47">
        <v>0</v>
      </c>
      <c r="AF23" s="47">
        <v>0</v>
      </c>
      <c r="AG23" s="47">
        <v>39</v>
      </c>
      <c r="AH23" s="47">
        <v>32</v>
      </c>
    </row>
    <row r="24" spans="1:34" ht="13.5">
      <c r="A24" s="185" t="s">
        <v>113</v>
      </c>
      <c r="B24" s="186" t="s">
        <v>153</v>
      </c>
      <c r="C24" s="46" t="s">
        <v>154</v>
      </c>
      <c r="D24" s="47">
        <f t="shared" si="0"/>
        <v>2034</v>
      </c>
      <c r="E24" s="47">
        <v>2034</v>
      </c>
      <c r="F24" s="47">
        <v>0</v>
      </c>
      <c r="G24" s="47">
        <f t="shared" si="1"/>
        <v>2034</v>
      </c>
      <c r="H24" s="47">
        <f t="shared" si="2"/>
        <v>2010</v>
      </c>
      <c r="I24" s="47">
        <f t="shared" si="3"/>
        <v>0</v>
      </c>
      <c r="J24" s="47">
        <v>0</v>
      </c>
      <c r="K24" s="47">
        <v>0</v>
      </c>
      <c r="L24" s="47">
        <v>0</v>
      </c>
      <c r="M24" s="47">
        <f t="shared" si="4"/>
        <v>1130</v>
      </c>
      <c r="N24" s="47">
        <v>0</v>
      </c>
      <c r="O24" s="47">
        <v>1130</v>
      </c>
      <c r="P24" s="47">
        <v>0</v>
      </c>
      <c r="Q24" s="47">
        <f t="shared" si="5"/>
        <v>0</v>
      </c>
      <c r="R24" s="47">
        <v>0</v>
      </c>
      <c r="S24" s="47">
        <v>0</v>
      </c>
      <c r="T24" s="47">
        <v>0</v>
      </c>
      <c r="U24" s="47">
        <f t="shared" si="6"/>
        <v>619</v>
      </c>
      <c r="V24" s="47">
        <v>0</v>
      </c>
      <c r="W24" s="47">
        <v>619</v>
      </c>
      <c r="X24" s="47">
        <v>0</v>
      </c>
      <c r="Y24" s="47">
        <f t="shared" si="7"/>
        <v>86</v>
      </c>
      <c r="Z24" s="47">
        <v>0</v>
      </c>
      <c r="AA24" s="47">
        <v>86</v>
      </c>
      <c r="AB24" s="47">
        <v>0</v>
      </c>
      <c r="AC24" s="47">
        <f t="shared" si="8"/>
        <v>175</v>
      </c>
      <c r="AD24" s="47">
        <v>0</v>
      </c>
      <c r="AE24" s="47">
        <v>175</v>
      </c>
      <c r="AF24" s="47">
        <v>0</v>
      </c>
      <c r="AG24" s="47">
        <v>24</v>
      </c>
      <c r="AH24" s="47">
        <v>0</v>
      </c>
    </row>
    <row r="25" spans="1:34" ht="13.5">
      <c r="A25" s="185" t="s">
        <v>113</v>
      </c>
      <c r="B25" s="186" t="s">
        <v>25</v>
      </c>
      <c r="C25" s="46" t="s">
        <v>26</v>
      </c>
      <c r="D25" s="47">
        <f t="shared" si="0"/>
        <v>2843</v>
      </c>
      <c r="E25" s="47">
        <v>2581</v>
      </c>
      <c r="F25" s="47">
        <v>262</v>
      </c>
      <c r="G25" s="47">
        <f t="shared" si="1"/>
        <v>2843</v>
      </c>
      <c r="H25" s="47">
        <f t="shared" si="2"/>
        <v>2581</v>
      </c>
      <c r="I25" s="47">
        <f t="shared" si="3"/>
        <v>0</v>
      </c>
      <c r="J25" s="47">
        <v>0</v>
      </c>
      <c r="K25" s="47">
        <v>0</v>
      </c>
      <c r="L25" s="47">
        <v>0</v>
      </c>
      <c r="M25" s="47">
        <f t="shared" si="4"/>
        <v>1452</v>
      </c>
      <c r="N25" s="47">
        <v>0</v>
      </c>
      <c r="O25" s="47">
        <v>1452</v>
      </c>
      <c r="P25" s="47">
        <v>0</v>
      </c>
      <c r="Q25" s="47">
        <f t="shared" si="5"/>
        <v>608</v>
      </c>
      <c r="R25" s="47">
        <v>0</v>
      </c>
      <c r="S25" s="47">
        <v>608</v>
      </c>
      <c r="T25" s="47">
        <v>0</v>
      </c>
      <c r="U25" s="47">
        <f t="shared" si="6"/>
        <v>508</v>
      </c>
      <c r="V25" s="47">
        <v>0</v>
      </c>
      <c r="W25" s="47">
        <v>508</v>
      </c>
      <c r="X25" s="47">
        <v>0</v>
      </c>
      <c r="Y25" s="47">
        <f t="shared" si="7"/>
        <v>0</v>
      </c>
      <c r="Z25" s="47">
        <v>0</v>
      </c>
      <c r="AA25" s="47">
        <v>0</v>
      </c>
      <c r="AB25" s="47">
        <v>0</v>
      </c>
      <c r="AC25" s="47">
        <f t="shared" si="8"/>
        <v>13</v>
      </c>
      <c r="AD25" s="47">
        <v>0</v>
      </c>
      <c r="AE25" s="47">
        <v>13</v>
      </c>
      <c r="AF25" s="47">
        <v>0</v>
      </c>
      <c r="AG25" s="47">
        <v>262</v>
      </c>
      <c r="AH25" s="47">
        <v>0</v>
      </c>
    </row>
    <row r="26" spans="1:34" ht="13.5">
      <c r="A26" s="185" t="s">
        <v>113</v>
      </c>
      <c r="B26" s="186" t="s">
        <v>27</v>
      </c>
      <c r="C26" s="46" t="s">
        <v>28</v>
      </c>
      <c r="D26" s="47">
        <f t="shared" si="0"/>
        <v>3256</v>
      </c>
      <c r="E26" s="47">
        <v>2810</v>
      </c>
      <c r="F26" s="47">
        <v>446</v>
      </c>
      <c r="G26" s="47">
        <f t="shared" si="1"/>
        <v>3256</v>
      </c>
      <c r="H26" s="47">
        <f t="shared" si="2"/>
        <v>2810</v>
      </c>
      <c r="I26" s="47">
        <f t="shared" si="3"/>
        <v>0</v>
      </c>
      <c r="J26" s="47">
        <v>0</v>
      </c>
      <c r="K26" s="47">
        <v>0</v>
      </c>
      <c r="L26" s="47">
        <v>0</v>
      </c>
      <c r="M26" s="47">
        <f t="shared" si="4"/>
        <v>1773</v>
      </c>
      <c r="N26" s="47">
        <v>1773</v>
      </c>
      <c r="O26" s="47">
        <v>0</v>
      </c>
      <c r="P26" s="47">
        <v>0</v>
      </c>
      <c r="Q26" s="47">
        <f t="shared" si="5"/>
        <v>124</v>
      </c>
      <c r="R26" s="47">
        <v>124</v>
      </c>
      <c r="S26" s="47">
        <v>0</v>
      </c>
      <c r="T26" s="47">
        <v>0</v>
      </c>
      <c r="U26" s="47">
        <f t="shared" si="6"/>
        <v>753</v>
      </c>
      <c r="V26" s="47">
        <v>753</v>
      </c>
      <c r="W26" s="47">
        <v>0</v>
      </c>
      <c r="X26" s="47">
        <v>0</v>
      </c>
      <c r="Y26" s="47">
        <f t="shared" si="7"/>
        <v>0</v>
      </c>
      <c r="Z26" s="47">
        <v>0</v>
      </c>
      <c r="AA26" s="47">
        <v>0</v>
      </c>
      <c r="AB26" s="47">
        <v>0</v>
      </c>
      <c r="AC26" s="47">
        <f t="shared" si="8"/>
        <v>160</v>
      </c>
      <c r="AD26" s="47">
        <v>160</v>
      </c>
      <c r="AE26" s="47">
        <v>0</v>
      </c>
      <c r="AF26" s="47">
        <v>0</v>
      </c>
      <c r="AG26" s="47">
        <v>446</v>
      </c>
      <c r="AH26" s="47">
        <v>5</v>
      </c>
    </row>
    <row r="27" spans="1:34" ht="13.5">
      <c r="A27" s="185" t="s">
        <v>113</v>
      </c>
      <c r="B27" s="186" t="s">
        <v>29</v>
      </c>
      <c r="C27" s="46" t="s">
        <v>30</v>
      </c>
      <c r="D27" s="47">
        <f t="shared" si="0"/>
        <v>381</v>
      </c>
      <c r="E27" s="47">
        <v>325</v>
      </c>
      <c r="F27" s="47">
        <v>56</v>
      </c>
      <c r="G27" s="47">
        <f t="shared" si="1"/>
        <v>381</v>
      </c>
      <c r="H27" s="47">
        <f t="shared" si="2"/>
        <v>351</v>
      </c>
      <c r="I27" s="47">
        <f t="shared" si="3"/>
        <v>0</v>
      </c>
      <c r="J27" s="47">
        <v>0</v>
      </c>
      <c r="K27" s="47">
        <v>0</v>
      </c>
      <c r="L27" s="47">
        <v>0</v>
      </c>
      <c r="M27" s="47">
        <f t="shared" si="4"/>
        <v>201</v>
      </c>
      <c r="N27" s="47">
        <v>0</v>
      </c>
      <c r="O27" s="47">
        <v>201</v>
      </c>
      <c r="P27" s="47">
        <v>0</v>
      </c>
      <c r="Q27" s="47">
        <f t="shared" si="5"/>
        <v>32</v>
      </c>
      <c r="R27" s="47">
        <v>0</v>
      </c>
      <c r="S27" s="47">
        <v>32</v>
      </c>
      <c r="T27" s="47">
        <v>0</v>
      </c>
      <c r="U27" s="47">
        <f t="shared" si="6"/>
        <v>118</v>
      </c>
      <c r="V27" s="47">
        <v>59</v>
      </c>
      <c r="W27" s="47">
        <v>59</v>
      </c>
      <c r="X27" s="47">
        <v>0</v>
      </c>
      <c r="Y27" s="47">
        <f t="shared" si="7"/>
        <v>0</v>
      </c>
      <c r="Z27" s="47">
        <v>0</v>
      </c>
      <c r="AA27" s="47">
        <v>0</v>
      </c>
      <c r="AB27" s="47">
        <v>0</v>
      </c>
      <c r="AC27" s="47">
        <f t="shared" si="8"/>
        <v>0</v>
      </c>
      <c r="AD27" s="47">
        <v>0</v>
      </c>
      <c r="AE27" s="47">
        <v>0</v>
      </c>
      <c r="AF27" s="47">
        <v>0</v>
      </c>
      <c r="AG27" s="47">
        <v>30</v>
      </c>
      <c r="AH27" s="47">
        <v>0</v>
      </c>
    </row>
    <row r="28" spans="1:34" ht="13.5">
      <c r="A28" s="185" t="s">
        <v>113</v>
      </c>
      <c r="B28" s="186" t="s">
        <v>31</v>
      </c>
      <c r="C28" s="46" t="s">
        <v>32</v>
      </c>
      <c r="D28" s="47">
        <f t="shared" si="0"/>
        <v>3123</v>
      </c>
      <c r="E28" s="47">
        <v>2989</v>
      </c>
      <c r="F28" s="47">
        <v>134</v>
      </c>
      <c r="G28" s="47">
        <f t="shared" si="1"/>
        <v>3123</v>
      </c>
      <c r="H28" s="47">
        <f t="shared" si="2"/>
        <v>2989</v>
      </c>
      <c r="I28" s="47">
        <f t="shared" si="3"/>
        <v>0</v>
      </c>
      <c r="J28" s="47">
        <v>0</v>
      </c>
      <c r="K28" s="47">
        <v>0</v>
      </c>
      <c r="L28" s="47">
        <v>0</v>
      </c>
      <c r="M28" s="47">
        <f t="shared" si="4"/>
        <v>2419</v>
      </c>
      <c r="N28" s="47">
        <v>0</v>
      </c>
      <c r="O28" s="47">
        <v>2419</v>
      </c>
      <c r="P28" s="47">
        <v>0</v>
      </c>
      <c r="Q28" s="47">
        <f t="shared" si="5"/>
        <v>252</v>
      </c>
      <c r="R28" s="47">
        <v>0</v>
      </c>
      <c r="S28" s="47">
        <v>252</v>
      </c>
      <c r="T28" s="47">
        <v>0</v>
      </c>
      <c r="U28" s="47">
        <f t="shared" si="6"/>
        <v>280</v>
      </c>
      <c r="V28" s="47">
        <v>0</v>
      </c>
      <c r="W28" s="47">
        <v>280</v>
      </c>
      <c r="X28" s="47">
        <v>0</v>
      </c>
      <c r="Y28" s="47">
        <f t="shared" si="7"/>
        <v>0</v>
      </c>
      <c r="Z28" s="47">
        <v>0</v>
      </c>
      <c r="AA28" s="47">
        <v>0</v>
      </c>
      <c r="AB28" s="47">
        <v>0</v>
      </c>
      <c r="AC28" s="47">
        <f t="shared" si="8"/>
        <v>38</v>
      </c>
      <c r="AD28" s="47">
        <v>0</v>
      </c>
      <c r="AE28" s="47">
        <v>38</v>
      </c>
      <c r="AF28" s="47">
        <v>0</v>
      </c>
      <c r="AG28" s="47">
        <v>134</v>
      </c>
      <c r="AH28" s="47">
        <v>0</v>
      </c>
    </row>
    <row r="29" spans="1:34" ht="13.5">
      <c r="A29" s="185" t="s">
        <v>113</v>
      </c>
      <c r="B29" s="186" t="s">
        <v>33</v>
      </c>
      <c r="C29" s="46" t="s">
        <v>34</v>
      </c>
      <c r="D29" s="47">
        <f t="shared" si="0"/>
        <v>808</v>
      </c>
      <c r="E29" s="47">
        <v>621</v>
      </c>
      <c r="F29" s="47">
        <v>187</v>
      </c>
      <c r="G29" s="47">
        <f t="shared" si="1"/>
        <v>808</v>
      </c>
      <c r="H29" s="47">
        <f t="shared" si="2"/>
        <v>621</v>
      </c>
      <c r="I29" s="47">
        <f t="shared" si="3"/>
        <v>0</v>
      </c>
      <c r="J29" s="47">
        <v>0</v>
      </c>
      <c r="K29" s="47">
        <v>0</v>
      </c>
      <c r="L29" s="47">
        <v>0</v>
      </c>
      <c r="M29" s="47">
        <f t="shared" si="4"/>
        <v>351</v>
      </c>
      <c r="N29" s="47">
        <v>0</v>
      </c>
      <c r="O29" s="47">
        <v>351</v>
      </c>
      <c r="P29" s="47">
        <v>0</v>
      </c>
      <c r="Q29" s="47">
        <f t="shared" si="5"/>
        <v>16</v>
      </c>
      <c r="R29" s="47">
        <v>0</v>
      </c>
      <c r="S29" s="47">
        <v>16</v>
      </c>
      <c r="T29" s="47">
        <v>0</v>
      </c>
      <c r="U29" s="47">
        <f t="shared" si="6"/>
        <v>219</v>
      </c>
      <c r="V29" s="47">
        <v>80</v>
      </c>
      <c r="W29" s="47">
        <v>139</v>
      </c>
      <c r="X29" s="47">
        <v>0</v>
      </c>
      <c r="Y29" s="47">
        <f t="shared" si="7"/>
        <v>0</v>
      </c>
      <c r="Z29" s="47">
        <v>0</v>
      </c>
      <c r="AA29" s="47">
        <v>0</v>
      </c>
      <c r="AB29" s="47">
        <v>0</v>
      </c>
      <c r="AC29" s="47">
        <f t="shared" si="8"/>
        <v>35</v>
      </c>
      <c r="AD29" s="47">
        <v>0</v>
      </c>
      <c r="AE29" s="47">
        <v>35</v>
      </c>
      <c r="AF29" s="47">
        <v>0</v>
      </c>
      <c r="AG29" s="47">
        <v>187</v>
      </c>
      <c r="AH29" s="47">
        <v>0</v>
      </c>
    </row>
    <row r="30" spans="1:34" ht="13.5">
      <c r="A30" s="185" t="s">
        <v>113</v>
      </c>
      <c r="B30" s="186" t="s">
        <v>35</v>
      </c>
      <c r="C30" s="46" t="s">
        <v>36</v>
      </c>
      <c r="D30" s="47">
        <f t="shared" si="0"/>
        <v>1231</v>
      </c>
      <c r="E30" s="47">
        <v>1037</v>
      </c>
      <c r="F30" s="47">
        <v>194</v>
      </c>
      <c r="G30" s="47">
        <f t="shared" si="1"/>
        <v>1231</v>
      </c>
      <c r="H30" s="47">
        <f t="shared" si="2"/>
        <v>1209</v>
      </c>
      <c r="I30" s="47">
        <f t="shared" si="3"/>
        <v>0</v>
      </c>
      <c r="J30" s="47">
        <v>0</v>
      </c>
      <c r="K30" s="47">
        <v>0</v>
      </c>
      <c r="L30" s="47">
        <v>0</v>
      </c>
      <c r="M30" s="47">
        <f t="shared" si="4"/>
        <v>942</v>
      </c>
      <c r="N30" s="47">
        <v>0</v>
      </c>
      <c r="O30" s="47">
        <v>770</v>
      </c>
      <c r="P30" s="47">
        <v>172</v>
      </c>
      <c r="Q30" s="47">
        <f t="shared" si="5"/>
        <v>34</v>
      </c>
      <c r="R30" s="47">
        <v>0</v>
      </c>
      <c r="S30" s="47">
        <v>34</v>
      </c>
      <c r="T30" s="47">
        <v>0</v>
      </c>
      <c r="U30" s="47">
        <f t="shared" si="6"/>
        <v>139</v>
      </c>
      <c r="V30" s="47">
        <v>0</v>
      </c>
      <c r="W30" s="47">
        <v>139</v>
      </c>
      <c r="X30" s="47">
        <v>0</v>
      </c>
      <c r="Y30" s="47">
        <f t="shared" si="7"/>
        <v>2</v>
      </c>
      <c r="Z30" s="47">
        <v>0</v>
      </c>
      <c r="AA30" s="47">
        <v>2</v>
      </c>
      <c r="AB30" s="47">
        <v>0</v>
      </c>
      <c r="AC30" s="47">
        <f t="shared" si="8"/>
        <v>92</v>
      </c>
      <c r="AD30" s="47">
        <v>0</v>
      </c>
      <c r="AE30" s="47">
        <v>92</v>
      </c>
      <c r="AF30" s="47">
        <v>0</v>
      </c>
      <c r="AG30" s="47">
        <v>22</v>
      </c>
      <c r="AH30" s="47">
        <v>0</v>
      </c>
    </row>
    <row r="31" spans="1:34" ht="13.5">
      <c r="A31" s="185" t="s">
        <v>113</v>
      </c>
      <c r="B31" s="186" t="s">
        <v>37</v>
      </c>
      <c r="C31" s="46" t="s">
        <v>80</v>
      </c>
      <c r="D31" s="47">
        <f t="shared" si="0"/>
        <v>455</v>
      </c>
      <c r="E31" s="47">
        <v>377</v>
      </c>
      <c r="F31" s="47">
        <v>78</v>
      </c>
      <c r="G31" s="47">
        <f t="shared" si="1"/>
        <v>455</v>
      </c>
      <c r="H31" s="47">
        <f t="shared" si="2"/>
        <v>377</v>
      </c>
      <c r="I31" s="47">
        <f t="shared" si="3"/>
        <v>0</v>
      </c>
      <c r="J31" s="47">
        <v>0</v>
      </c>
      <c r="K31" s="47">
        <v>0</v>
      </c>
      <c r="L31" s="47">
        <v>0</v>
      </c>
      <c r="M31" s="47">
        <f t="shared" si="4"/>
        <v>231</v>
      </c>
      <c r="N31" s="47">
        <v>0</v>
      </c>
      <c r="O31" s="47">
        <v>231</v>
      </c>
      <c r="P31" s="47">
        <v>0</v>
      </c>
      <c r="Q31" s="47">
        <f t="shared" si="5"/>
        <v>8</v>
      </c>
      <c r="R31" s="47">
        <v>0</v>
      </c>
      <c r="S31" s="47">
        <v>8</v>
      </c>
      <c r="T31" s="47">
        <v>0</v>
      </c>
      <c r="U31" s="47">
        <f t="shared" si="6"/>
        <v>137</v>
      </c>
      <c r="V31" s="47">
        <v>63</v>
      </c>
      <c r="W31" s="47">
        <v>74</v>
      </c>
      <c r="X31" s="47">
        <v>0</v>
      </c>
      <c r="Y31" s="47">
        <f t="shared" si="7"/>
        <v>0</v>
      </c>
      <c r="Z31" s="47">
        <v>0</v>
      </c>
      <c r="AA31" s="47">
        <v>0</v>
      </c>
      <c r="AB31" s="47">
        <v>0</v>
      </c>
      <c r="AC31" s="47">
        <f t="shared" si="8"/>
        <v>1</v>
      </c>
      <c r="AD31" s="47">
        <v>0</v>
      </c>
      <c r="AE31" s="47">
        <v>1</v>
      </c>
      <c r="AF31" s="47">
        <v>0</v>
      </c>
      <c r="AG31" s="47">
        <v>78</v>
      </c>
      <c r="AH31" s="47">
        <v>0</v>
      </c>
    </row>
    <row r="32" spans="1:34" ht="13.5">
      <c r="A32" s="185" t="s">
        <v>113</v>
      </c>
      <c r="B32" s="186" t="s">
        <v>38</v>
      </c>
      <c r="C32" s="46" t="s">
        <v>306</v>
      </c>
      <c r="D32" s="47">
        <f t="shared" si="0"/>
        <v>946</v>
      </c>
      <c r="E32" s="47">
        <v>729</v>
      </c>
      <c r="F32" s="47">
        <v>217</v>
      </c>
      <c r="G32" s="47">
        <f t="shared" si="1"/>
        <v>946</v>
      </c>
      <c r="H32" s="47">
        <f t="shared" si="2"/>
        <v>729</v>
      </c>
      <c r="I32" s="47">
        <f t="shared" si="3"/>
        <v>0</v>
      </c>
      <c r="J32" s="47">
        <v>0</v>
      </c>
      <c r="K32" s="47">
        <v>0</v>
      </c>
      <c r="L32" s="47">
        <v>0</v>
      </c>
      <c r="M32" s="47">
        <f t="shared" si="4"/>
        <v>413</v>
      </c>
      <c r="N32" s="47">
        <v>0</v>
      </c>
      <c r="O32" s="47">
        <v>413</v>
      </c>
      <c r="P32" s="47">
        <v>0</v>
      </c>
      <c r="Q32" s="47">
        <f t="shared" si="5"/>
        <v>39</v>
      </c>
      <c r="R32" s="47">
        <v>0</v>
      </c>
      <c r="S32" s="47">
        <v>39</v>
      </c>
      <c r="T32" s="47">
        <v>0</v>
      </c>
      <c r="U32" s="47">
        <f t="shared" si="6"/>
        <v>275</v>
      </c>
      <c r="V32" s="47">
        <v>149</v>
      </c>
      <c r="W32" s="47">
        <v>126</v>
      </c>
      <c r="X32" s="47">
        <v>0</v>
      </c>
      <c r="Y32" s="47">
        <f t="shared" si="7"/>
        <v>0</v>
      </c>
      <c r="Z32" s="47">
        <v>0</v>
      </c>
      <c r="AA32" s="47">
        <v>0</v>
      </c>
      <c r="AB32" s="47">
        <v>0</v>
      </c>
      <c r="AC32" s="47">
        <f t="shared" si="8"/>
        <v>2</v>
      </c>
      <c r="AD32" s="47">
        <v>0</v>
      </c>
      <c r="AE32" s="47">
        <v>2</v>
      </c>
      <c r="AF32" s="47">
        <v>0</v>
      </c>
      <c r="AG32" s="47">
        <v>217</v>
      </c>
      <c r="AH32" s="47">
        <v>0</v>
      </c>
    </row>
    <row r="33" spans="1:34" ht="13.5">
      <c r="A33" s="185" t="s">
        <v>113</v>
      </c>
      <c r="B33" s="186" t="s">
        <v>39</v>
      </c>
      <c r="C33" s="46" t="s">
        <v>40</v>
      </c>
      <c r="D33" s="47">
        <f t="shared" si="0"/>
        <v>1075</v>
      </c>
      <c r="E33" s="47">
        <v>1055</v>
      </c>
      <c r="F33" s="47">
        <v>20</v>
      </c>
      <c r="G33" s="47">
        <f t="shared" si="1"/>
        <v>1075</v>
      </c>
      <c r="H33" s="47">
        <f t="shared" si="2"/>
        <v>1065</v>
      </c>
      <c r="I33" s="47">
        <f t="shared" si="3"/>
        <v>0</v>
      </c>
      <c r="J33" s="47">
        <v>0</v>
      </c>
      <c r="K33" s="47">
        <v>0</v>
      </c>
      <c r="L33" s="47">
        <v>0</v>
      </c>
      <c r="M33" s="47">
        <f t="shared" si="4"/>
        <v>762</v>
      </c>
      <c r="N33" s="47">
        <v>0</v>
      </c>
      <c r="O33" s="47">
        <v>762</v>
      </c>
      <c r="P33" s="47">
        <v>0</v>
      </c>
      <c r="Q33" s="47">
        <f t="shared" si="5"/>
        <v>49</v>
      </c>
      <c r="R33" s="47">
        <v>0</v>
      </c>
      <c r="S33" s="47">
        <v>49</v>
      </c>
      <c r="T33" s="47">
        <v>0</v>
      </c>
      <c r="U33" s="47">
        <f t="shared" si="6"/>
        <v>254</v>
      </c>
      <c r="V33" s="47">
        <v>0</v>
      </c>
      <c r="W33" s="47">
        <v>254</v>
      </c>
      <c r="X33" s="47">
        <v>0</v>
      </c>
      <c r="Y33" s="47">
        <f t="shared" si="7"/>
        <v>0</v>
      </c>
      <c r="Z33" s="47">
        <v>0</v>
      </c>
      <c r="AA33" s="47">
        <v>0</v>
      </c>
      <c r="AB33" s="47">
        <v>0</v>
      </c>
      <c r="AC33" s="47">
        <f t="shared" si="8"/>
        <v>0</v>
      </c>
      <c r="AD33" s="47">
        <v>0</v>
      </c>
      <c r="AE33" s="47">
        <v>0</v>
      </c>
      <c r="AF33" s="47">
        <v>0</v>
      </c>
      <c r="AG33" s="47">
        <v>10</v>
      </c>
      <c r="AH33" s="47">
        <v>0</v>
      </c>
    </row>
    <row r="34" spans="1:34" ht="13.5">
      <c r="A34" s="185" t="s">
        <v>113</v>
      </c>
      <c r="B34" s="186" t="s">
        <v>41</v>
      </c>
      <c r="C34" s="46" t="s">
        <v>308</v>
      </c>
      <c r="D34" s="47">
        <f t="shared" si="0"/>
        <v>2516</v>
      </c>
      <c r="E34" s="47">
        <v>2405</v>
      </c>
      <c r="F34" s="47">
        <v>111</v>
      </c>
      <c r="G34" s="47">
        <f t="shared" si="1"/>
        <v>2516</v>
      </c>
      <c r="H34" s="47">
        <f t="shared" si="2"/>
        <v>2302</v>
      </c>
      <c r="I34" s="47">
        <f t="shared" si="3"/>
        <v>0</v>
      </c>
      <c r="J34" s="47">
        <v>0</v>
      </c>
      <c r="K34" s="47">
        <v>0</v>
      </c>
      <c r="L34" s="47">
        <v>0</v>
      </c>
      <c r="M34" s="47">
        <f t="shared" si="4"/>
        <v>1317</v>
      </c>
      <c r="N34" s="47">
        <v>6</v>
      </c>
      <c r="O34" s="47">
        <v>1311</v>
      </c>
      <c r="P34" s="47">
        <v>0</v>
      </c>
      <c r="Q34" s="47">
        <f t="shared" si="5"/>
        <v>476</v>
      </c>
      <c r="R34" s="47">
        <v>0</v>
      </c>
      <c r="S34" s="47">
        <v>476</v>
      </c>
      <c r="T34" s="47">
        <v>0</v>
      </c>
      <c r="U34" s="47">
        <f t="shared" si="6"/>
        <v>509</v>
      </c>
      <c r="V34" s="47">
        <v>0</v>
      </c>
      <c r="W34" s="47">
        <v>509</v>
      </c>
      <c r="X34" s="47">
        <v>0</v>
      </c>
      <c r="Y34" s="47">
        <f t="shared" si="7"/>
        <v>0</v>
      </c>
      <c r="Z34" s="47">
        <v>0</v>
      </c>
      <c r="AA34" s="47">
        <v>0</v>
      </c>
      <c r="AB34" s="47">
        <v>0</v>
      </c>
      <c r="AC34" s="47">
        <f t="shared" si="8"/>
        <v>0</v>
      </c>
      <c r="AD34" s="47">
        <v>0</v>
      </c>
      <c r="AE34" s="47">
        <v>0</v>
      </c>
      <c r="AF34" s="47">
        <v>0</v>
      </c>
      <c r="AG34" s="47">
        <v>214</v>
      </c>
      <c r="AH34" s="47">
        <v>172</v>
      </c>
    </row>
    <row r="35" spans="1:34" ht="13.5">
      <c r="A35" s="185" t="s">
        <v>113</v>
      </c>
      <c r="B35" s="186" t="s">
        <v>42</v>
      </c>
      <c r="C35" s="46" t="s">
        <v>43</v>
      </c>
      <c r="D35" s="47">
        <f t="shared" si="0"/>
        <v>4963</v>
      </c>
      <c r="E35" s="47">
        <v>4291</v>
      </c>
      <c r="F35" s="47">
        <v>672</v>
      </c>
      <c r="G35" s="47">
        <f t="shared" si="1"/>
        <v>4963</v>
      </c>
      <c r="H35" s="47">
        <f t="shared" si="2"/>
        <v>4290</v>
      </c>
      <c r="I35" s="47">
        <f t="shared" si="3"/>
        <v>0</v>
      </c>
      <c r="J35" s="47">
        <v>0</v>
      </c>
      <c r="K35" s="47">
        <v>0</v>
      </c>
      <c r="L35" s="47">
        <v>0</v>
      </c>
      <c r="M35" s="47">
        <f t="shared" si="4"/>
        <v>3583</v>
      </c>
      <c r="N35" s="47">
        <v>0</v>
      </c>
      <c r="O35" s="47">
        <v>3163</v>
      </c>
      <c r="P35" s="47">
        <v>420</v>
      </c>
      <c r="Q35" s="47">
        <f t="shared" si="5"/>
        <v>115</v>
      </c>
      <c r="R35" s="47">
        <v>0</v>
      </c>
      <c r="S35" s="47">
        <v>115</v>
      </c>
      <c r="T35" s="47">
        <v>0</v>
      </c>
      <c r="U35" s="47">
        <f t="shared" si="6"/>
        <v>592</v>
      </c>
      <c r="V35" s="47">
        <v>0</v>
      </c>
      <c r="W35" s="47">
        <v>592</v>
      </c>
      <c r="X35" s="47">
        <v>0</v>
      </c>
      <c r="Y35" s="47">
        <f t="shared" si="7"/>
        <v>0</v>
      </c>
      <c r="Z35" s="47">
        <v>0</v>
      </c>
      <c r="AA35" s="47">
        <v>0</v>
      </c>
      <c r="AB35" s="47">
        <v>0</v>
      </c>
      <c r="AC35" s="47">
        <f t="shared" si="8"/>
        <v>0</v>
      </c>
      <c r="AD35" s="47">
        <v>0</v>
      </c>
      <c r="AE35" s="47">
        <v>0</v>
      </c>
      <c r="AF35" s="47">
        <v>0</v>
      </c>
      <c r="AG35" s="47">
        <v>673</v>
      </c>
      <c r="AH35" s="47">
        <v>0</v>
      </c>
    </row>
    <row r="36" spans="1:34" ht="13.5">
      <c r="A36" s="185" t="s">
        <v>113</v>
      </c>
      <c r="B36" s="186" t="s">
        <v>44</v>
      </c>
      <c r="C36" s="46" t="s">
        <v>45</v>
      </c>
      <c r="D36" s="47">
        <f t="shared" si="0"/>
        <v>5704</v>
      </c>
      <c r="E36" s="47">
        <v>4146</v>
      </c>
      <c r="F36" s="47">
        <v>1558</v>
      </c>
      <c r="G36" s="47">
        <f t="shared" si="1"/>
        <v>5704</v>
      </c>
      <c r="H36" s="47">
        <f t="shared" si="2"/>
        <v>4907</v>
      </c>
      <c r="I36" s="47">
        <f t="shared" si="3"/>
        <v>0</v>
      </c>
      <c r="J36" s="47">
        <v>0</v>
      </c>
      <c r="K36" s="47">
        <v>0</v>
      </c>
      <c r="L36" s="47">
        <v>0</v>
      </c>
      <c r="M36" s="47">
        <f t="shared" si="4"/>
        <v>4253</v>
      </c>
      <c r="N36" s="47">
        <v>0</v>
      </c>
      <c r="O36" s="47">
        <v>2990</v>
      </c>
      <c r="P36" s="47">
        <v>1263</v>
      </c>
      <c r="Q36" s="47">
        <f t="shared" si="5"/>
        <v>105</v>
      </c>
      <c r="R36" s="47">
        <v>0</v>
      </c>
      <c r="S36" s="47">
        <v>105</v>
      </c>
      <c r="T36" s="47">
        <v>0</v>
      </c>
      <c r="U36" s="47">
        <f t="shared" si="6"/>
        <v>549</v>
      </c>
      <c r="V36" s="47">
        <v>0</v>
      </c>
      <c r="W36" s="47">
        <v>549</v>
      </c>
      <c r="X36" s="47">
        <v>0</v>
      </c>
      <c r="Y36" s="47">
        <f t="shared" si="7"/>
        <v>0</v>
      </c>
      <c r="Z36" s="47">
        <v>0</v>
      </c>
      <c r="AA36" s="47">
        <v>0</v>
      </c>
      <c r="AB36" s="47">
        <v>0</v>
      </c>
      <c r="AC36" s="47">
        <f t="shared" si="8"/>
        <v>0</v>
      </c>
      <c r="AD36" s="47">
        <v>0</v>
      </c>
      <c r="AE36" s="47">
        <v>0</v>
      </c>
      <c r="AF36" s="47">
        <v>0</v>
      </c>
      <c r="AG36" s="47">
        <v>797</v>
      </c>
      <c r="AH36" s="47">
        <v>0</v>
      </c>
    </row>
    <row r="37" spans="1:34" ht="13.5">
      <c r="A37" s="185" t="s">
        <v>113</v>
      </c>
      <c r="B37" s="186" t="s">
        <v>46</v>
      </c>
      <c r="C37" s="46" t="s">
        <v>47</v>
      </c>
      <c r="D37" s="47">
        <f t="shared" si="0"/>
        <v>1420</v>
      </c>
      <c r="E37" s="47">
        <v>1420</v>
      </c>
      <c r="F37" s="47">
        <v>0</v>
      </c>
      <c r="G37" s="47">
        <f t="shared" si="1"/>
        <v>1420</v>
      </c>
      <c r="H37" s="47">
        <f t="shared" si="2"/>
        <v>1420</v>
      </c>
      <c r="I37" s="47">
        <f t="shared" si="3"/>
        <v>0</v>
      </c>
      <c r="J37" s="47">
        <v>0</v>
      </c>
      <c r="K37" s="47">
        <v>0</v>
      </c>
      <c r="L37" s="47">
        <v>0</v>
      </c>
      <c r="M37" s="47">
        <f t="shared" si="4"/>
        <v>1007</v>
      </c>
      <c r="N37" s="47">
        <v>2</v>
      </c>
      <c r="O37" s="47">
        <v>1005</v>
      </c>
      <c r="P37" s="47">
        <v>0</v>
      </c>
      <c r="Q37" s="47">
        <f t="shared" si="5"/>
        <v>120</v>
      </c>
      <c r="R37" s="47">
        <v>0</v>
      </c>
      <c r="S37" s="47">
        <v>120</v>
      </c>
      <c r="T37" s="47">
        <v>0</v>
      </c>
      <c r="U37" s="47">
        <f t="shared" si="6"/>
        <v>184</v>
      </c>
      <c r="V37" s="47">
        <v>174</v>
      </c>
      <c r="W37" s="47">
        <v>10</v>
      </c>
      <c r="X37" s="47">
        <v>0</v>
      </c>
      <c r="Y37" s="47">
        <f t="shared" si="7"/>
        <v>0</v>
      </c>
      <c r="Z37" s="47">
        <v>0</v>
      </c>
      <c r="AA37" s="47">
        <v>0</v>
      </c>
      <c r="AB37" s="47">
        <v>0</v>
      </c>
      <c r="AC37" s="47">
        <f t="shared" si="8"/>
        <v>109</v>
      </c>
      <c r="AD37" s="47">
        <v>29</v>
      </c>
      <c r="AE37" s="47">
        <v>80</v>
      </c>
      <c r="AF37" s="47">
        <v>0</v>
      </c>
      <c r="AG37" s="47">
        <v>0</v>
      </c>
      <c r="AH37" s="47">
        <v>230</v>
      </c>
    </row>
    <row r="38" spans="1:34" ht="13.5">
      <c r="A38" s="185" t="s">
        <v>113</v>
      </c>
      <c r="B38" s="186" t="s">
        <v>48</v>
      </c>
      <c r="C38" s="46" t="s">
        <v>49</v>
      </c>
      <c r="D38" s="47">
        <f t="shared" si="0"/>
        <v>3582</v>
      </c>
      <c r="E38" s="47">
        <v>2904</v>
      </c>
      <c r="F38" s="47">
        <v>678</v>
      </c>
      <c r="G38" s="47">
        <f t="shared" si="1"/>
        <v>3582</v>
      </c>
      <c r="H38" s="47">
        <f t="shared" si="2"/>
        <v>2185</v>
      </c>
      <c r="I38" s="47">
        <f t="shared" si="3"/>
        <v>0</v>
      </c>
      <c r="J38" s="47">
        <v>0</v>
      </c>
      <c r="K38" s="47">
        <v>0</v>
      </c>
      <c r="L38" s="47">
        <v>0</v>
      </c>
      <c r="M38" s="47">
        <f t="shared" si="4"/>
        <v>1730</v>
      </c>
      <c r="N38" s="47">
        <v>1730</v>
      </c>
      <c r="O38" s="47">
        <v>0</v>
      </c>
      <c r="P38" s="47">
        <v>0</v>
      </c>
      <c r="Q38" s="47">
        <f t="shared" si="5"/>
        <v>114</v>
      </c>
      <c r="R38" s="47">
        <v>114</v>
      </c>
      <c r="S38" s="47">
        <v>0</v>
      </c>
      <c r="T38" s="47">
        <v>0</v>
      </c>
      <c r="U38" s="47">
        <f t="shared" si="6"/>
        <v>335</v>
      </c>
      <c r="V38" s="47">
        <v>335</v>
      </c>
      <c r="W38" s="47">
        <v>0</v>
      </c>
      <c r="X38" s="47">
        <v>0</v>
      </c>
      <c r="Y38" s="47">
        <f t="shared" si="7"/>
        <v>6</v>
      </c>
      <c r="Z38" s="47">
        <v>6</v>
      </c>
      <c r="AA38" s="47">
        <v>0</v>
      </c>
      <c r="AB38" s="47">
        <v>0</v>
      </c>
      <c r="AC38" s="47">
        <f t="shared" si="8"/>
        <v>0</v>
      </c>
      <c r="AD38" s="47">
        <v>0</v>
      </c>
      <c r="AE38" s="47">
        <v>0</v>
      </c>
      <c r="AF38" s="47">
        <v>0</v>
      </c>
      <c r="AG38" s="47">
        <v>1397</v>
      </c>
      <c r="AH38" s="47">
        <v>0</v>
      </c>
    </row>
    <row r="39" spans="1:34" ht="13.5">
      <c r="A39" s="185" t="s">
        <v>113</v>
      </c>
      <c r="B39" s="186" t="s">
        <v>155</v>
      </c>
      <c r="C39" s="46" t="s">
        <v>156</v>
      </c>
      <c r="D39" s="47">
        <f aca="true" t="shared" si="9" ref="D39:D59">E39+F39</f>
        <v>10353</v>
      </c>
      <c r="E39" s="47">
        <v>7269</v>
      </c>
      <c r="F39" s="47">
        <v>3084</v>
      </c>
      <c r="G39" s="47">
        <f t="shared" si="1"/>
        <v>10353</v>
      </c>
      <c r="H39" s="47">
        <f t="shared" si="2"/>
        <v>10115</v>
      </c>
      <c r="I39" s="47">
        <f t="shared" si="3"/>
        <v>0</v>
      </c>
      <c r="J39" s="47">
        <v>0</v>
      </c>
      <c r="K39" s="47">
        <v>0</v>
      </c>
      <c r="L39" s="47">
        <v>0</v>
      </c>
      <c r="M39" s="47">
        <f t="shared" si="4"/>
        <v>8097</v>
      </c>
      <c r="N39" s="47">
        <v>5969</v>
      </c>
      <c r="O39" s="47">
        <v>0</v>
      </c>
      <c r="P39" s="47">
        <v>2128</v>
      </c>
      <c r="Q39" s="47">
        <f t="shared" si="5"/>
        <v>726</v>
      </c>
      <c r="R39" s="47">
        <v>351</v>
      </c>
      <c r="S39" s="47">
        <v>0</v>
      </c>
      <c r="T39" s="47">
        <v>375</v>
      </c>
      <c r="U39" s="47">
        <f t="shared" si="6"/>
        <v>948</v>
      </c>
      <c r="V39" s="47">
        <v>948</v>
      </c>
      <c r="W39" s="47">
        <v>0</v>
      </c>
      <c r="X39" s="47">
        <v>0</v>
      </c>
      <c r="Y39" s="47">
        <f t="shared" si="7"/>
        <v>0</v>
      </c>
      <c r="Z39" s="47">
        <v>0</v>
      </c>
      <c r="AA39" s="47">
        <v>0</v>
      </c>
      <c r="AB39" s="47">
        <v>0</v>
      </c>
      <c r="AC39" s="47">
        <f t="shared" si="8"/>
        <v>344</v>
      </c>
      <c r="AD39" s="47">
        <v>0</v>
      </c>
      <c r="AE39" s="47">
        <v>0</v>
      </c>
      <c r="AF39" s="47">
        <v>344</v>
      </c>
      <c r="AG39" s="47">
        <v>238</v>
      </c>
      <c r="AH39" s="47">
        <v>0</v>
      </c>
    </row>
    <row r="40" spans="1:34" ht="13.5">
      <c r="A40" s="185" t="s">
        <v>113</v>
      </c>
      <c r="B40" s="186" t="s">
        <v>157</v>
      </c>
      <c r="C40" s="46" t="s">
        <v>158</v>
      </c>
      <c r="D40" s="47">
        <f t="shared" si="9"/>
        <v>3052</v>
      </c>
      <c r="E40" s="47">
        <v>1210</v>
      </c>
      <c r="F40" s="47">
        <v>1842</v>
      </c>
      <c r="G40" s="47">
        <f t="shared" si="1"/>
        <v>3052</v>
      </c>
      <c r="H40" s="47">
        <f t="shared" si="2"/>
        <v>1210</v>
      </c>
      <c r="I40" s="47">
        <f t="shared" si="3"/>
        <v>0</v>
      </c>
      <c r="J40" s="47">
        <v>0</v>
      </c>
      <c r="K40" s="47">
        <v>0</v>
      </c>
      <c r="L40" s="47">
        <v>0</v>
      </c>
      <c r="M40" s="47">
        <f t="shared" si="4"/>
        <v>967</v>
      </c>
      <c r="N40" s="47">
        <v>0</v>
      </c>
      <c r="O40" s="47">
        <v>967</v>
      </c>
      <c r="P40" s="47">
        <v>0</v>
      </c>
      <c r="Q40" s="47">
        <f t="shared" si="5"/>
        <v>86</v>
      </c>
      <c r="R40" s="47">
        <v>0</v>
      </c>
      <c r="S40" s="47">
        <v>86</v>
      </c>
      <c r="T40" s="47">
        <v>0</v>
      </c>
      <c r="U40" s="47">
        <f t="shared" si="6"/>
        <v>157</v>
      </c>
      <c r="V40" s="47">
        <v>0</v>
      </c>
      <c r="W40" s="47">
        <v>157</v>
      </c>
      <c r="X40" s="47">
        <v>0</v>
      </c>
      <c r="Y40" s="47">
        <f t="shared" si="7"/>
        <v>0</v>
      </c>
      <c r="Z40" s="47">
        <v>0</v>
      </c>
      <c r="AA40" s="47">
        <v>0</v>
      </c>
      <c r="AB40" s="47">
        <v>0</v>
      </c>
      <c r="AC40" s="47">
        <f t="shared" si="8"/>
        <v>0</v>
      </c>
      <c r="AD40" s="47">
        <v>0</v>
      </c>
      <c r="AE40" s="47">
        <v>0</v>
      </c>
      <c r="AF40" s="47">
        <v>0</v>
      </c>
      <c r="AG40" s="47">
        <v>1842</v>
      </c>
      <c r="AH40" s="47">
        <v>0</v>
      </c>
    </row>
    <row r="41" spans="1:34" ht="13.5">
      <c r="A41" s="185" t="s">
        <v>113</v>
      </c>
      <c r="B41" s="186" t="s">
        <v>159</v>
      </c>
      <c r="C41" s="46" t="s">
        <v>307</v>
      </c>
      <c r="D41" s="47">
        <f t="shared" si="9"/>
        <v>2426</v>
      </c>
      <c r="E41" s="47">
        <v>2046</v>
      </c>
      <c r="F41" s="47">
        <v>380</v>
      </c>
      <c r="G41" s="47">
        <f t="shared" si="1"/>
        <v>2426</v>
      </c>
      <c r="H41" s="47">
        <f t="shared" si="2"/>
        <v>2205</v>
      </c>
      <c r="I41" s="47">
        <f t="shared" si="3"/>
        <v>0</v>
      </c>
      <c r="J41" s="47">
        <v>0</v>
      </c>
      <c r="K41" s="47">
        <v>0</v>
      </c>
      <c r="L41" s="47">
        <v>0</v>
      </c>
      <c r="M41" s="47">
        <f t="shared" si="4"/>
        <v>1743</v>
      </c>
      <c r="N41" s="47">
        <v>1363</v>
      </c>
      <c r="O41" s="47">
        <v>0</v>
      </c>
      <c r="P41" s="47">
        <v>380</v>
      </c>
      <c r="Q41" s="47">
        <f t="shared" si="5"/>
        <v>124</v>
      </c>
      <c r="R41" s="47">
        <v>124</v>
      </c>
      <c r="S41" s="47">
        <v>0</v>
      </c>
      <c r="T41" s="47">
        <v>0</v>
      </c>
      <c r="U41" s="47">
        <f t="shared" si="6"/>
        <v>338</v>
      </c>
      <c r="V41" s="47">
        <v>338</v>
      </c>
      <c r="W41" s="47">
        <v>0</v>
      </c>
      <c r="X41" s="47">
        <v>0</v>
      </c>
      <c r="Y41" s="47">
        <f t="shared" si="7"/>
        <v>0</v>
      </c>
      <c r="Z41" s="47">
        <v>0</v>
      </c>
      <c r="AA41" s="47">
        <v>0</v>
      </c>
      <c r="AB41" s="47">
        <v>0</v>
      </c>
      <c r="AC41" s="47">
        <f t="shared" si="8"/>
        <v>0</v>
      </c>
      <c r="AD41" s="47">
        <v>0</v>
      </c>
      <c r="AE41" s="47">
        <v>0</v>
      </c>
      <c r="AF41" s="47">
        <v>0</v>
      </c>
      <c r="AG41" s="47">
        <v>221</v>
      </c>
      <c r="AH41" s="47">
        <v>0</v>
      </c>
    </row>
    <row r="42" spans="1:34" ht="13.5">
      <c r="A42" s="185" t="s">
        <v>113</v>
      </c>
      <c r="B42" s="186" t="s">
        <v>160</v>
      </c>
      <c r="C42" s="46" t="s">
        <v>94</v>
      </c>
      <c r="D42" s="47">
        <f t="shared" si="9"/>
        <v>7374</v>
      </c>
      <c r="E42" s="47">
        <v>5756</v>
      </c>
      <c r="F42" s="47">
        <v>1618</v>
      </c>
      <c r="G42" s="47">
        <f t="shared" si="1"/>
        <v>7374</v>
      </c>
      <c r="H42" s="47">
        <f t="shared" si="2"/>
        <v>5514</v>
      </c>
      <c r="I42" s="47">
        <f t="shared" si="3"/>
        <v>0</v>
      </c>
      <c r="J42" s="47">
        <v>0</v>
      </c>
      <c r="K42" s="47">
        <v>0</v>
      </c>
      <c r="L42" s="47">
        <v>0</v>
      </c>
      <c r="M42" s="47">
        <f t="shared" si="4"/>
        <v>3801</v>
      </c>
      <c r="N42" s="47">
        <v>0</v>
      </c>
      <c r="O42" s="47">
        <v>3358</v>
      </c>
      <c r="P42" s="47">
        <v>443</v>
      </c>
      <c r="Q42" s="47">
        <f t="shared" si="5"/>
        <v>0</v>
      </c>
      <c r="R42" s="47">
        <v>0</v>
      </c>
      <c r="S42" s="47">
        <v>0</v>
      </c>
      <c r="T42" s="47">
        <v>0</v>
      </c>
      <c r="U42" s="47">
        <f t="shared" si="6"/>
        <v>1123</v>
      </c>
      <c r="V42" s="47">
        <v>713</v>
      </c>
      <c r="W42" s="47">
        <v>410</v>
      </c>
      <c r="X42" s="47">
        <v>0</v>
      </c>
      <c r="Y42" s="47">
        <f t="shared" si="7"/>
        <v>0</v>
      </c>
      <c r="Z42" s="47">
        <v>0</v>
      </c>
      <c r="AA42" s="47">
        <v>0</v>
      </c>
      <c r="AB42" s="47">
        <v>0</v>
      </c>
      <c r="AC42" s="47">
        <f t="shared" si="8"/>
        <v>590</v>
      </c>
      <c r="AD42" s="47">
        <v>590</v>
      </c>
      <c r="AE42" s="47">
        <v>0</v>
      </c>
      <c r="AF42" s="47">
        <v>0</v>
      </c>
      <c r="AG42" s="47">
        <v>1860</v>
      </c>
      <c r="AH42" s="47">
        <v>0</v>
      </c>
    </row>
    <row r="43" spans="1:34" ht="13.5">
      <c r="A43" s="185" t="s">
        <v>113</v>
      </c>
      <c r="B43" s="186" t="s">
        <v>161</v>
      </c>
      <c r="C43" s="46" t="s">
        <v>91</v>
      </c>
      <c r="D43" s="47">
        <f t="shared" si="9"/>
        <v>1296</v>
      </c>
      <c r="E43" s="47">
        <v>1296</v>
      </c>
      <c r="F43" s="47">
        <v>0</v>
      </c>
      <c r="G43" s="47">
        <f t="shared" si="1"/>
        <v>1296</v>
      </c>
      <c r="H43" s="47">
        <f t="shared" si="2"/>
        <v>1265</v>
      </c>
      <c r="I43" s="47">
        <f t="shared" si="3"/>
        <v>0</v>
      </c>
      <c r="J43" s="47">
        <v>0</v>
      </c>
      <c r="K43" s="47">
        <v>0</v>
      </c>
      <c r="L43" s="47">
        <v>0</v>
      </c>
      <c r="M43" s="47">
        <f t="shared" si="4"/>
        <v>1048</v>
      </c>
      <c r="N43" s="47">
        <v>1048</v>
      </c>
      <c r="O43" s="47">
        <v>0</v>
      </c>
      <c r="P43" s="47">
        <v>0</v>
      </c>
      <c r="Q43" s="47">
        <f t="shared" si="5"/>
        <v>18</v>
      </c>
      <c r="R43" s="47">
        <v>18</v>
      </c>
      <c r="S43" s="47">
        <v>0</v>
      </c>
      <c r="T43" s="47">
        <v>0</v>
      </c>
      <c r="U43" s="47">
        <f t="shared" si="6"/>
        <v>138</v>
      </c>
      <c r="V43" s="47">
        <v>138</v>
      </c>
      <c r="W43" s="47">
        <v>0</v>
      </c>
      <c r="X43" s="47">
        <v>0</v>
      </c>
      <c r="Y43" s="47">
        <f t="shared" si="7"/>
        <v>2</v>
      </c>
      <c r="Z43" s="47">
        <v>2</v>
      </c>
      <c r="AA43" s="47">
        <v>0</v>
      </c>
      <c r="AB43" s="47">
        <v>0</v>
      </c>
      <c r="AC43" s="47">
        <f t="shared" si="8"/>
        <v>59</v>
      </c>
      <c r="AD43" s="47">
        <v>59</v>
      </c>
      <c r="AE43" s="47">
        <v>0</v>
      </c>
      <c r="AF43" s="47">
        <v>0</v>
      </c>
      <c r="AG43" s="47">
        <v>31</v>
      </c>
      <c r="AH43" s="47">
        <v>700</v>
      </c>
    </row>
    <row r="44" spans="1:34" ht="13.5">
      <c r="A44" s="185" t="s">
        <v>113</v>
      </c>
      <c r="B44" s="186" t="s">
        <v>162</v>
      </c>
      <c r="C44" s="46" t="s">
        <v>92</v>
      </c>
      <c r="D44" s="47">
        <f t="shared" si="9"/>
        <v>1548</v>
      </c>
      <c r="E44" s="47">
        <v>1548</v>
      </c>
      <c r="F44" s="47">
        <v>0</v>
      </c>
      <c r="G44" s="47">
        <f t="shared" si="1"/>
        <v>1548</v>
      </c>
      <c r="H44" s="47">
        <f t="shared" si="2"/>
        <v>1548</v>
      </c>
      <c r="I44" s="47">
        <f t="shared" si="3"/>
        <v>0</v>
      </c>
      <c r="J44" s="47">
        <v>0</v>
      </c>
      <c r="K44" s="47">
        <v>0</v>
      </c>
      <c r="L44" s="47">
        <v>0</v>
      </c>
      <c r="M44" s="47">
        <f t="shared" si="4"/>
        <v>1176</v>
      </c>
      <c r="N44" s="47">
        <v>0</v>
      </c>
      <c r="O44" s="47">
        <v>1176</v>
      </c>
      <c r="P44" s="47">
        <v>0</v>
      </c>
      <c r="Q44" s="47">
        <f t="shared" si="5"/>
        <v>19</v>
      </c>
      <c r="R44" s="47">
        <v>0</v>
      </c>
      <c r="S44" s="47">
        <v>19</v>
      </c>
      <c r="T44" s="47">
        <v>0</v>
      </c>
      <c r="U44" s="47">
        <f t="shared" si="6"/>
        <v>271</v>
      </c>
      <c r="V44" s="47">
        <v>0</v>
      </c>
      <c r="W44" s="47">
        <v>271</v>
      </c>
      <c r="X44" s="47">
        <v>0</v>
      </c>
      <c r="Y44" s="47">
        <f t="shared" si="7"/>
        <v>2</v>
      </c>
      <c r="Z44" s="47">
        <v>0</v>
      </c>
      <c r="AA44" s="47">
        <v>2</v>
      </c>
      <c r="AB44" s="47">
        <v>0</v>
      </c>
      <c r="AC44" s="47">
        <f t="shared" si="8"/>
        <v>80</v>
      </c>
      <c r="AD44" s="47">
        <v>0</v>
      </c>
      <c r="AE44" s="47">
        <v>80</v>
      </c>
      <c r="AF44" s="47">
        <v>0</v>
      </c>
      <c r="AG44" s="47">
        <v>0</v>
      </c>
      <c r="AH44" s="47">
        <v>0</v>
      </c>
    </row>
    <row r="45" spans="1:34" ht="13.5">
      <c r="A45" s="185" t="s">
        <v>113</v>
      </c>
      <c r="B45" s="186" t="s">
        <v>163</v>
      </c>
      <c r="C45" s="46" t="s">
        <v>299</v>
      </c>
      <c r="D45" s="47">
        <f t="shared" si="9"/>
        <v>5597</v>
      </c>
      <c r="E45" s="47">
        <v>4330</v>
      </c>
      <c r="F45" s="47">
        <v>1267</v>
      </c>
      <c r="G45" s="47">
        <f t="shared" si="1"/>
        <v>5597</v>
      </c>
      <c r="H45" s="47">
        <f t="shared" si="2"/>
        <v>4767</v>
      </c>
      <c r="I45" s="47">
        <f t="shared" si="3"/>
        <v>0</v>
      </c>
      <c r="J45" s="47">
        <v>0</v>
      </c>
      <c r="K45" s="47">
        <v>0</v>
      </c>
      <c r="L45" s="47">
        <v>0</v>
      </c>
      <c r="M45" s="47">
        <f t="shared" si="4"/>
        <v>3764</v>
      </c>
      <c r="N45" s="47">
        <v>0</v>
      </c>
      <c r="O45" s="47">
        <v>2984</v>
      </c>
      <c r="P45" s="47">
        <v>780</v>
      </c>
      <c r="Q45" s="47">
        <f t="shared" si="5"/>
        <v>373</v>
      </c>
      <c r="R45" s="47">
        <v>0</v>
      </c>
      <c r="S45" s="47">
        <v>344</v>
      </c>
      <c r="T45" s="47">
        <v>29</v>
      </c>
      <c r="U45" s="47">
        <f t="shared" si="6"/>
        <v>612</v>
      </c>
      <c r="V45" s="47">
        <v>0</v>
      </c>
      <c r="W45" s="47">
        <v>582</v>
      </c>
      <c r="X45" s="47">
        <v>30</v>
      </c>
      <c r="Y45" s="47">
        <f t="shared" si="7"/>
        <v>0</v>
      </c>
      <c r="Z45" s="47">
        <v>0</v>
      </c>
      <c r="AA45" s="47">
        <v>0</v>
      </c>
      <c r="AB45" s="47">
        <v>0</v>
      </c>
      <c r="AC45" s="47">
        <f t="shared" si="8"/>
        <v>18</v>
      </c>
      <c r="AD45" s="47">
        <v>0</v>
      </c>
      <c r="AE45" s="47">
        <v>18</v>
      </c>
      <c r="AF45" s="47">
        <v>0</v>
      </c>
      <c r="AG45" s="47">
        <v>830</v>
      </c>
      <c r="AH45" s="47">
        <v>0</v>
      </c>
    </row>
    <row r="46" spans="1:34" ht="13.5">
      <c r="A46" s="185" t="s">
        <v>113</v>
      </c>
      <c r="B46" s="186" t="s">
        <v>164</v>
      </c>
      <c r="C46" s="46" t="s">
        <v>165</v>
      </c>
      <c r="D46" s="47">
        <f t="shared" si="9"/>
        <v>2517</v>
      </c>
      <c r="E46" s="47">
        <v>1860</v>
      </c>
      <c r="F46" s="47">
        <v>657</v>
      </c>
      <c r="G46" s="47">
        <f t="shared" si="1"/>
        <v>2517</v>
      </c>
      <c r="H46" s="47">
        <f t="shared" si="2"/>
        <v>1832</v>
      </c>
      <c r="I46" s="47">
        <f t="shared" si="3"/>
        <v>0</v>
      </c>
      <c r="J46" s="47">
        <v>0</v>
      </c>
      <c r="K46" s="47">
        <v>0</v>
      </c>
      <c r="L46" s="47">
        <v>0</v>
      </c>
      <c r="M46" s="47">
        <f t="shared" si="4"/>
        <v>1327</v>
      </c>
      <c r="N46" s="47">
        <v>0</v>
      </c>
      <c r="O46" s="47">
        <v>1327</v>
      </c>
      <c r="P46" s="47">
        <v>0</v>
      </c>
      <c r="Q46" s="47">
        <f t="shared" si="5"/>
        <v>175</v>
      </c>
      <c r="R46" s="47">
        <v>0</v>
      </c>
      <c r="S46" s="47">
        <v>175</v>
      </c>
      <c r="T46" s="47">
        <v>0</v>
      </c>
      <c r="U46" s="47">
        <f t="shared" si="6"/>
        <v>306</v>
      </c>
      <c r="V46" s="47">
        <v>0</v>
      </c>
      <c r="W46" s="47">
        <v>306</v>
      </c>
      <c r="X46" s="47">
        <v>0</v>
      </c>
      <c r="Y46" s="47">
        <f t="shared" si="7"/>
        <v>0</v>
      </c>
      <c r="Z46" s="47">
        <v>0</v>
      </c>
      <c r="AA46" s="47">
        <v>0</v>
      </c>
      <c r="AB46" s="47">
        <v>0</v>
      </c>
      <c r="AC46" s="47">
        <f t="shared" si="8"/>
        <v>24</v>
      </c>
      <c r="AD46" s="47">
        <v>0</v>
      </c>
      <c r="AE46" s="47">
        <v>24</v>
      </c>
      <c r="AF46" s="47">
        <v>0</v>
      </c>
      <c r="AG46" s="47">
        <v>685</v>
      </c>
      <c r="AH46" s="47">
        <v>0</v>
      </c>
    </row>
    <row r="47" spans="1:34" ht="13.5">
      <c r="A47" s="185" t="s">
        <v>113</v>
      </c>
      <c r="B47" s="186" t="s">
        <v>166</v>
      </c>
      <c r="C47" s="46" t="s">
        <v>167</v>
      </c>
      <c r="D47" s="47">
        <f t="shared" si="9"/>
        <v>1276</v>
      </c>
      <c r="E47" s="47">
        <v>1058</v>
      </c>
      <c r="F47" s="47">
        <v>218</v>
      </c>
      <c r="G47" s="47">
        <f t="shared" si="1"/>
        <v>1276</v>
      </c>
      <c r="H47" s="47">
        <f t="shared" si="2"/>
        <v>1058</v>
      </c>
      <c r="I47" s="47">
        <f t="shared" si="3"/>
        <v>0</v>
      </c>
      <c r="J47" s="47">
        <v>0</v>
      </c>
      <c r="K47" s="47">
        <v>0</v>
      </c>
      <c r="L47" s="47">
        <v>0</v>
      </c>
      <c r="M47" s="47">
        <f t="shared" si="4"/>
        <v>797</v>
      </c>
      <c r="N47" s="47">
        <v>0</v>
      </c>
      <c r="O47" s="47">
        <v>797</v>
      </c>
      <c r="P47" s="47">
        <v>0</v>
      </c>
      <c r="Q47" s="47">
        <f t="shared" si="5"/>
        <v>25</v>
      </c>
      <c r="R47" s="47">
        <v>0</v>
      </c>
      <c r="S47" s="47">
        <v>25</v>
      </c>
      <c r="T47" s="47">
        <v>0</v>
      </c>
      <c r="U47" s="47">
        <f t="shared" si="6"/>
        <v>232</v>
      </c>
      <c r="V47" s="47">
        <v>0</v>
      </c>
      <c r="W47" s="47">
        <v>232</v>
      </c>
      <c r="X47" s="47">
        <v>0</v>
      </c>
      <c r="Y47" s="47">
        <f t="shared" si="7"/>
        <v>0</v>
      </c>
      <c r="Z47" s="47">
        <v>0</v>
      </c>
      <c r="AA47" s="47">
        <v>0</v>
      </c>
      <c r="AB47" s="47">
        <v>0</v>
      </c>
      <c r="AC47" s="47">
        <f t="shared" si="8"/>
        <v>4</v>
      </c>
      <c r="AD47" s="47">
        <v>0</v>
      </c>
      <c r="AE47" s="47">
        <v>4</v>
      </c>
      <c r="AF47" s="47">
        <v>0</v>
      </c>
      <c r="AG47" s="47">
        <v>218</v>
      </c>
      <c r="AH47" s="47">
        <v>128</v>
      </c>
    </row>
    <row r="48" spans="1:34" ht="13.5">
      <c r="A48" s="185" t="s">
        <v>113</v>
      </c>
      <c r="B48" s="186" t="s">
        <v>168</v>
      </c>
      <c r="C48" s="46" t="s">
        <v>169</v>
      </c>
      <c r="D48" s="47">
        <f t="shared" si="9"/>
        <v>1600</v>
      </c>
      <c r="E48" s="47">
        <v>1475</v>
      </c>
      <c r="F48" s="47">
        <v>125</v>
      </c>
      <c r="G48" s="47">
        <f t="shared" si="1"/>
        <v>1600</v>
      </c>
      <c r="H48" s="47">
        <f t="shared" si="2"/>
        <v>1459</v>
      </c>
      <c r="I48" s="47">
        <f t="shared" si="3"/>
        <v>0</v>
      </c>
      <c r="J48" s="47">
        <v>0</v>
      </c>
      <c r="K48" s="47">
        <v>0</v>
      </c>
      <c r="L48" s="47">
        <v>0</v>
      </c>
      <c r="M48" s="47">
        <f t="shared" si="4"/>
        <v>1101</v>
      </c>
      <c r="N48" s="47">
        <v>0</v>
      </c>
      <c r="O48" s="47">
        <v>1101</v>
      </c>
      <c r="P48" s="47">
        <v>0</v>
      </c>
      <c r="Q48" s="47">
        <f t="shared" si="5"/>
        <v>48</v>
      </c>
      <c r="R48" s="47">
        <v>0</v>
      </c>
      <c r="S48" s="47">
        <v>48</v>
      </c>
      <c r="T48" s="47">
        <v>0</v>
      </c>
      <c r="U48" s="47">
        <f t="shared" si="6"/>
        <v>291</v>
      </c>
      <c r="V48" s="47">
        <v>0</v>
      </c>
      <c r="W48" s="47">
        <v>291</v>
      </c>
      <c r="X48" s="47">
        <v>0</v>
      </c>
      <c r="Y48" s="47">
        <f t="shared" si="7"/>
        <v>0</v>
      </c>
      <c r="Z48" s="47">
        <v>0</v>
      </c>
      <c r="AA48" s="47">
        <v>0</v>
      </c>
      <c r="AB48" s="47">
        <v>0</v>
      </c>
      <c r="AC48" s="47">
        <f t="shared" si="8"/>
        <v>19</v>
      </c>
      <c r="AD48" s="47">
        <v>0</v>
      </c>
      <c r="AE48" s="47">
        <v>19</v>
      </c>
      <c r="AF48" s="47">
        <v>0</v>
      </c>
      <c r="AG48" s="47">
        <v>141</v>
      </c>
      <c r="AH48" s="47">
        <v>6</v>
      </c>
    </row>
    <row r="49" spans="1:34" ht="13.5">
      <c r="A49" s="185" t="s">
        <v>113</v>
      </c>
      <c r="B49" s="186" t="s">
        <v>170</v>
      </c>
      <c r="C49" s="46" t="s">
        <v>310</v>
      </c>
      <c r="D49" s="47">
        <f t="shared" si="9"/>
        <v>2162</v>
      </c>
      <c r="E49" s="47">
        <v>1272</v>
      </c>
      <c r="F49" s="47">
        <v>890</v>
      </c>
      <c r="G49" s="47">
        <f t="shared" si="1"/>
        <v>2162</v>
      </c>
      <c r="H49" s="47">
        <f t="shared" si="2"/>
        <v>1272</v>
      </c>
      <c r="I49" s="47">
        <f t="shared" si="3"/>
        <v>0</v>
      </c>
      <c r="J49" s="47">
        <v>0</v>
      </c>
      <c r="K49" s="47">
        <v>0</v>
      </c>
      <c r="L49" s="47">
        <v>0</v>
      </c>
      <c r="M49" s="47">
        <f t="shared" si="4"/>
        <v>1078</v>
      </c>
      <c r="N49" s="47">
        <v>1078</v>
      </c>
      <c r="O49" s="47">
        <v>0</v>
      </c>
      <c r="P49" s="47">
        <v>0</v>
      </c>
      <c r="Q49" s="47">
        <f t="shared" si="5"/>
        <v>88</v>
      </c>
      <c r="R49" s="47">
        <v>88</v>
      </c>
      <c r="S49" s="47">
        <v>0</v>
      </c>
      <c r="T49" s="47">
        <v>0</v>
      </c>
      <c r="U49" s="47">
        <f t="shared" si="6"/>
        <v>58</v>
      </c>
      <c r="V49" s="47">
        <v>58</v>
      </c>
      <c r="W49" s="47">
        <v>0</v>
      </c>
      <c r="X49" s="47">
        <v>0</v>
      </c>
      <c r="Y49" s="47">
        <f t="shared" si="7"/>
        <v>0</v>
      </c>
      <c r="Z49" s="47">
        <v>0</v>
      </c>
      <c r="AA49" s="47">
        <v>0</v>
      </c>
      <c r="AB49" s="47">
        <v>0</v>
      </c>
      <c r="AC49" s="47">
        <f t="shared" si="8"/>
        <v>48</v>
      </c>
      <c r="AD49" s="47">
        <v>48</v>
      </c>
      <c r="AE49" s="47">
        <v>0</v>
      </c>
      <c r="AF49" s="47">
        <v>0</v>
      </c>
      <c r="AG49" s="47">
        <v>890</v>
      </c>
      <c r="AH49" s="47">
        <v>0</v>
      </c>
    </row>
    <row r="50" spans="1:34" ht="13.5">
      <c r="A50" s="185" t="s">
        <v>113</v>
      </c>
      <c r="B50" s="186" t="s">
        <v>171</v>
      </c>
      <c r="C50" s="46" t="s">
        <v>172</v>
      </c>
      <c r="D50" s="47">
        <f t="shared" si="9"/>
        <v>1275</v>
      </c>
      <c r="E50" s="47">
        <v>1042</v>
      </c>
      <c r="F50" s="47">
        <v>233</v>
      </c>
      <c r="G50" s="47">
        <f t="shared" si="1"/>
        <v>1275</v>
      </c>
      <c r="H50" s="47">
        <f t="shared" si="2"/>
        <v>1042</v>
      </c>
      <c r="I50" s="47">
        <f t="shared" si="3"/>
        <v>0</v>
      </c>
      <c r="J50" s="47">
        <v>0</v>
      </c>
      <c r="K50" s="47">
        <v>0</v>
      </c>
      <c r="L50" s="47">
        <v>0</v>
      </c>
      <c r="M50" s="47">
        <f t="shared" si="4"/>
        <v>918</v>
      </c>
      <c r="N50" s="47">
        <v>918</v>
      </c>
      <c r="O50" s="47">
        <v>0</v>
      </c>
      <c r="P50" s="47">
        <v>0</v>
      </c>
      <c r="Q50" s="47">
        <f t="shared" si="5"/>
        <v>55</v>
      </c>
      <c r="R50" s="47">
        <v>55</v>
      </c>
      <c r="S50" s="47">
        <v>0</v>
      </c>
      <c r="T50" s="47">
        <v>0</v>
      </c>
      <c r="U50" s="47">
        <f t="shared" si="6"/>
        <v>35</v>
      </c>
      <c r="V50" s="47">
        <v>0</v>
      </c>
      <c r="W50" s="47">
        <v>35</v>
      </c>
      <c r="X50" s="47">
        <v>0</v>
      </c>
      <c r="Y50" s="47">
        <f t="shared" si="7"/>
        <v>0</v>
      </c>
      <c r="Z50" s="47">
        <v>0</v>
      </c>
      <c r="AA50" s="47">
        <v>0</v>
      </c>
      <c r="AB50" s="47">
        <v>0</v>
      </c>
      <c r="AC50" s="47">
        <f t="shared" si="8"/>
        <v>34</v>
      </c>
      <c r="AD50" s="47">
        <v>34</v>
      </c>
      <c r="AE50" s="47">
        <v>0</v>
      </c>
      <c r="AF50" s="47">
        <v>0</v>
      </c>
      <c r="AG50" s="47">
        <v>233</v>
      </c>
      <c r="AH50" s="47">
        <v>0</v>
      </c>
    </row>
    <row r="51" spans="1:34" ht="13.5">
      <c r="A51" s="185" t="s">
        <v>113</v>
      </c>
      <c r="B51" s="186" t="s">
        <v>173</v>
      </c>
      <c r="C51" s="46" t="s">
        <v>174</v>
      </c>
      <c r="D51" s="47">
        <f t="shared" si="9"/>
        <v>2196</v>
      </c>
      <c r="E51" s="47">
        <v>1659</v>
      </c>
      <c r="F51" s="47">
        <v>537</v>
      </c>
      <c r="G51" s="47">
        <f t="shared" si="1"/>
        <v>2196</v>
      </c>
      <c r="H51" s="47">
        <f t="shared" si="2"/>
        <v>1659</v>
      </c>
      <c r="I51" s="47">
        <f t="shared" si="3"/>
        <v>0</v>
      </c>
      <c r="J51" s="47">
        <v>0</v>
      </c>
      <c r="K51" s="47">
        <v>0</v>
      </c>
      <c r="L51" s="47">
        <v>0</v>
      </c>
      <c r="M51" s="47">
        <f t="shared" si="4"/>
        <v>1439</v>
      </c>
      <c r="N51" s="47">
        <v>0</v>
      </c>
      <c r="O51" s="47">
        <v>1439</v>
      </c>
      <c r="P51" s="47">
        <v>0</v>
      </c>
      <c r="Q51" s="47">
        <f t="shared" si="5"/>
        <v>75</v>
      </c>
      <c r="R51" s="47">
        <v>0</v>
      </c>
      <c r="S51" s="47">
        <v>75</v>
      </c>
      <c r="T51" s="47">
        <v>0</v>
      </c>
      <c r="U51" s="47">
        <f t="shared" si="6"/>
        <v>100</v>
      </c>
      <c r="V51" s="47">
        <v>0</v>
      </c>
      <c r="W51" s="47">
        <v>100</v>
      </c>
      <c r="X51" s="47">
        <v>0</v>
      </c>
      <c r="Y51" s="47">
        <f t="shared" si="7"/>
        <v>0</v>
      </c>
      <c r="Z51" s="47">
        <v>0</v>
      </c>
      <c r="AA51" s="47">
        <v>0</v>
      </c>
      <c r="AB51" s="47">
        <v>0</v>
      </c>
      <c r="AC51" s="47">
        <f t="shared" si="8"/>
        <v>45</v>
      </c>
      <c r="AD51" s="47">
        <v>0</v>
      </c>
      <c r="AE51" s="47">
        <v>45</v>
      </c>
      <c r="AF51" s="47">
        <v>0</v>
      </c>
      <c r="AG51" s="47">
        <v>537</v>
      </c>
      <c r="AH51" s="47">
        <v>0</v>
      </c>
    </row>
    <row r="52" spans="1:34" ht="13.5">
      <c r="A52" s="185" t="s">
        <v>113</v>
      </c>
      <c r="B52" s="186" t="s">
        <v>175</v>
      </c>
      <c r="C52" s="46" t="s">
        <v>88</v>
      </c>
      <c r="D52" s="47">
        <f t="shared" si="9"/>
        <v>300</v>
      </c>
      <c r="E52" s="47">
        <v>298</v>
      </c>
      <c r="F52" s="47">
        <v>2</v>
      </c>
      <c r="G52" s="47">
        <f t="shared" si="1"/>
        <v>300</v>
      </c>
      <c r="H52" s="47">
        <f t="shared" si="2"/>
        <v>298</v>
      </c>
      <c r="I52" s="47">
        <f t="shared" si="3"/>
        <v>0</v>
      </c>
      <c r="J52" s="47">
        <v>0</v>
      </c>
      <c r="K52" s="47">
        <v>0</v>
      </c>
      <c r="L52" s="47">
        <v>0</v>
      </c>
      <c r="M52" s="47">
        <f t="shared" si="4"/>
        <v>185</v>
      </c>
      <c r="N52" s="47">
        <v>185</v>
      </c>
      <c r="O52" s="47">
        <v>0</v>
      </c>
      <c r="P52" s="47">
        <v>0</v>
      </c>
      <c r="Q52" s="47">
        <f t="shared" si="5"/>
        <v>37</v>
      </c>
      <c r="R52" s="47">
        <v>37</v>
      </c>
      <c r="S52" s="47">
        <v>0</v>
      </c>
      <c r="T52" s="47">
        <v>0</v>
      </c>
      <c r="U52" s="47">
        <f t="shared" si="6"/>
        <v>71</v>
      </c>
      <c r="V52" s="47">
        <v>71</v>
      </c>
      <c r="W52" s="47">
        <v>0</v>
      </c>
      <c r="X52" s="47">
        <v>0</v>
      </c>
      <c r="Y52" s="47">
        <f t="shared" si="7"/>
        <v>0</v>
      </c>
      <c r="Z52" s="47">
        <v>0</v>
      </c>
      <c r="AA52" s="47">
        <v>0</v>
      </c>
      <c r="AB52" s="47">
        <v>0</v>
      </c>
      <c r="AC52" s="47">
        <f t="shared" si="8"/>
        <v>5</v>
      </c>
      <c r="AD52" s="47">
        <v>5</v>
      </c>
      <c r="AE52" s="47">
        <v>0</v>
      </c>
      <c r="AF52" s="47">
        <v>0</v>
      </c>
      <c r="AG52" s="47">
        <v>2</v>
      </c>
      <c r="AH52" s="47">
        <v>0</v>
      </c>
    </row>
    <row r="53" spans="1:34" ht="13.5">
      <c r="A53" s="185" t="s">
        <v>113</v>
      </c>
      <c r="B53" s="186" t="s">
        <v>176</v>
      </c>
      <c r="C53" s="46" t="s">
        <v>177</v>
      </c>
      <c r="D53" s="47">
        <f t="shared" si="9"/>
        <v>1009</v>
      </c>
      <c r="E53" s="47">
        <v>972</v>
      </c>
      <c r="F53" s="47">
        <v>37</v>
      </c>
      <c r="G53" s="47">
        <f t="shared" si="1"/>
        <v>1009</v>
      </c>
      <c r="H53" s="47">
        <f t="shared" si="2"/>
        <v>979</v>
      </c>
      <c r="I53" s="47">
        <f t="shared" si="3"/>
        <v>0</v>
      </c>
      <c r="J53" s="47">
        <v>0</v>
      </c>
      <c r="K53" s="47">
        <v>0</v>
      </c>
      <c r="L53" s="47">
        <v>0</v>
      </c>
      <c r="M53" s="47">
        <f t="shared" si="4"/>
        <v>654</v>
      </c>
      <c r="N53" s="47">
        <v>0</v>
      </c>
      <c r="O53" s="47">
        <v>654</v>
      </c>
      <c r="P53" s="47">
        <v>0</v>
      </c>
      <c r="Q53" s="47">
        <f t="shared" si="5"/>
        <v>47</v>
      </c>
      <c r="R53" s="47">
        <v>0</v>
      </c>
      <c r="S53" s="47">
        <v>47</v>
      </c>
      <c r="T53" s="47">
        <v>0</v>
      </c>
      <c r="U53" s="47">
        <f t="shared" si="6"/>
        <v>269</v>
      </c>
      <c r="V53" s="47">
        <v>0</v>
      </c>
      <c r="W53" s="47">
        <v>269</v>
      </c>
      <c r="X53" s="47">
        <v>0</v>
      </c>
      <c r="Y53" s="47">
        <f t="shared" si="7"/>
        <v>0</v>
      </c>
      <c r="Z53" s="47">
        <v>0</v>
      </c>
      <c r="AA53" s="47">
        <v>0</v>
      </c>
      <c r="AB53" s="47">
        <v>0</v>
      </c>
      <c r="AC53" s="47">
        <f t="shared" si="8"/>
        <v>9</v>
      </c>
      <c r="AD53" s="47">
        <v>0</v>
      </c>
      <c r="AE53" s="47">
        <v>9</v>
      </c>
      <c r="AF53" s="47">
        <v>0</v>
      </c>
      <c r="AG53" s="47">
        <v>30</v>
      </c>
      <c r="AH53" s="47">
        <v>47</v>
      </c>
    </row>
    <row r="54" spans="1:34" ht="13.5">
      <c r="A54" s="185" t="s">
        <v>113</v>
      </c>
      <c r="B54" s="186" t="s">
        <v>178</v>
      </c>
      <c r="C54" s="46" t="s">
        <v>179</v>
      </c>
      <c r="D54" s="47">
        <f t="shared" si="9"/>
        <v>940</v>
      </c>
      <c r="E54" s="47">
        <v>790</v>
      </c>
      <c r="F54" s="47">
        <v>150</v>
      </c>
      <c r="G54" s="47">
        <f t="shared" si="1"/>
        <v>940</v>
      </c>
      <c r="H54" s="47">
        <f t="shared" si="2"/>
        <v>938</v>
      </c>
      <c r="I54" s="47">
        <f t="shared" si="3"/>
        <v>0</v>
      </c>
      <c r="J54" s="47">
        <v>0</v>
      </c>
      <c r="K54" s="47">
        <v>0</v>
      </c>
      <c r="L54" s="47">
        <v>0</v>
      </c>
      <c r="M54" s="47">
        <f t="shared" si="4"/>
        <v>780</v>
      </c>
      <c r="N54" s="47">
        <v>505</v>
      </c>
      <c r="O54" s="47">
        <v>125</v>
      </c>
      <c r="P54" s="47">
        <v>150</v>
      </c>
      <c r="Q54" s="47">
        <f t="shared" si="5"/>
        <v>100</v>
      </c>
      <c r="R54" s="47">
        <v>100</v>
      </c>
      <c r="S54" s="47">
        <v>0</v>
      </c>
      <c r="T54" s="47">
        <v>0</v>
      </c>
      <c r="U54" s="47">
        <f t="shared" si="6"/>
        <v>45</v>
      </c>
      <c r="V54" s="47">
        <v>45</v>
      </c>
      <c r="W54" s="47">
        <v>0</v>
      </c>
      <c r="X54" s="47">
        <v>0</v>
      </c>
      <c r="Y54" s="47">
        <f t="shared" si="7"/>
        <v>0</v>
      </c>
      <c r="Z54" s="47">
        <v>0</v>
      </c>
      <c r="AA54" s="47">
        <v>0</v>
      </c>
      <c r="AB54" s="47">
        <v>0</v>
      </c>
      <c r="AC54" s="47">
        <f t="shared" si="8"/>
        <v>13</v>
      </c>
      <c r="AD54" s="47">
        <v>13</v>
      </c>
      <c r="AE54" s="47">
        <v>0</v>
      </c>
      <c r="AF54" s="47">
        <v>0</v>
      </c>
      <c r="AG54" s="47">
        <v>2</v>
      </c>
      <c r="AH54" s="47">
        <v>77</v>
      </c>
    </row>
    <row r="55" spans="1:34" ht="13.5">
      <c r="A55" s="185" t="s">
        <v>113</v>
      </c>
      <c r="B55" s="186" t="s">
        <v>180</v>
      </c>
      <c r="C55" s="46" t="s">
        <v>181</v>
      </c>
      <c r="D55" s="47">
        <f t="shared" si="9"/>
        <v>2203</v>
      </c>
      <c r="E55" s="47">
        <v>986</v>
      </c>
      <c r="F55" s="47">
        <v>1217</v>
      </c>
      <c r="G55" s="47">
        <f t="shared" si="1"/>
        <v>2203</v>
      </c>
      <c r="H55" s="47">
        <f t="shared" si="2"/>
        <v>1611</v>
      </c>
      <c r="I55" s="47">
        <f t="shared" si="3"/>
        <v>0</v>
      </c>
      <c r="J55" s="47">
        <v>0</v>
      </c>
      <c r="K55" s="47">
        <v>0</v>
      </c>
      <c r="L55" s="47">
        <v>0</v>
      </c>
      <c r="M55" s="47">
        <f t="shared" si="4"/>
        <v>1123</v>
      </c>
      <c r="N55" s="47">
        <v>0</v>
      </c>
      <c r="O55" s="47">
        <v>1123</v>
      </c>
      <c r="P55" s="47">
        <v>0</v>
      </c>
      <c r="Q55" s="47">
        <f t="shared" si="5"/>
        <v>107</v>
      </c>
      <c r="R55" s="47">
        <v>0</v>
      </c>
      <c r="S55" s="47">
        <v>107</v>
      </c>
      <c r="T55" s="47">
        <v>0</v>
      </c>
      <c r="U55" s="47">
        <f t="shared" si="6"/>
        <v>375</v>
      </c>
      <c r="V55" s="47">
        <v>0</v>
      </c>
      <c r="W55" s="47">
        <v>375</v>
      </c>
      <c r="X55" s="47">
        <v>0</v>
      </c>
      <c r="Y55" s="47">
        <f t="shared" si="7"/>
        <v>0</v>
      </c>
      <c r="Z55" s="47">
        <v>0</v>
      </c>
      <c r="AA55" s="47">
        <v>0</v>
      </c>
      <c r="AB55" s="47">
        <v>0</v>
      </c>
      <c r="AC55" s="47">
        <f t="shared" si="8"/>
        <v>6</v>
      </c>
      <c r="AD55" s="47">
        <v>0</v>
      </c>
      <c r="AE55" s="47">
        <v>6</v>
      </c>
      <c r="AF55" s="47">
        <v>0</v>
      </c>
      <c r="AG55" s="47">
        <v>592</v>
      </c>
      <c r="AH55" s="47">
        <v>0</v>
      </c>
    </row>
    <row r="56" spans="1:34" ht="13.5">
      <c r="A56" s="185" t="s">
        <v>113</v>
      </c>
      <c r="B56" s="186" t="s">
        <v>182</v>
      </c>
      <c r="C56" s="46" t="s">
        <v>183</v>
      </c>
      <c r="D56" s="47">
        <f t="shared" si="9"/>
        <v>416</v>
      </c>
      <c r="E56" s="47">
        <v>399</v>
      </c>
      <c r="F56" s="47">
        <v>17</v>
      </c>
      <c r="G56" s="47">
        <f t="shared" si="1"/>
        <v>416</v>
      </c>
      <c r="H56" s="47">
        <f t="shared" si="2"/>
        <v>399</v>
      </c>
      <c r="I56" s="47">
        <f t="shared" si="3"/>
        <v>0</v>
      </c>
      <c r="J56" s="47">
        <v>0</v>
      </c>
      <c r="K56" s="47">
        <v>0</v>
      </c>
      <c r="L56" s="47">
        <v>0</v>
      </c>
      <c r="M56" s="47">
        <f t="shared" si="4"/>
        <v>260</v>
      </c>
      <c r="N56" s="47">
        <v>260</v>
      </c>
      <c r="O56" s="47">
        <v>0</v>
      </c>
      <c r="P56" s="47">
        <v>0</v>
      </c>
      <c r="Q56" s="47">
        <f t="shared" si="5"/>
        <v>32</v>
      </c>
      <c r="R56" s="47">
        <v>32</v>
      </c>
      <c r="S56" s="47">
        <v>0</v>
      </c>
      <c r="T56" s="47">
        <v>0</v>
      </c>
      <c r="U56" s="47">
        <f t="shared" si="6"/>
        <v>101</v>
      </c>
      <c r="V56" s="47">
        <v>101</v>
      </c>
      <c r="W56" s="47">
        <v>0</v>
      </c>
      <c r="X56" s="47">
        <v>0</v>
      </c>
      <c r="Y56" s="47">
        <f t="shared" si="7"/>
        <v>0</v>
      </c>
      <c r="Z56" s="47">
        <v>0</v>
      </c>
      <c r="AA56" s="47">
        <v>0</v>
      </c>
      <c r="AB56" s="47">
        <v>0</v>
      </c>
      <c r="AC56" s="47">
        <f t="shared" si="8"/>
        <v>6</v>
      </c>
      <c r="AD56" s="47">
        <v>6</v>
      </c>
      <c r="AE56" s="47">
        <v>0</v>
      </c>
      <c r="AF56" s="47">
        <v>0</v>
      </c>
      <c r="AG56" s="47">
        <v>17</v>
      </c>
      <c r="AH56" s="47">
        <v>0</v>
      </c>
    </row>
    <row r="57" spans="1:34" ht="13.5">
      <c r="A57" s="185" t="s">
        <v>113</v>
      </c>
      <c r="B57" s="186" t="s">
        <v>119</v>
      </c>
      <c r="C57" s="46" t="s">
        <v>120</v>
      </c>
      <c r="D57" s="47">
        <f t="shared" si="9"/>
        <v>809</v>
      </c>
      <c r="E57" s="47">
        <v>788</v>
      </c>
      <c r="F57" s="47">
        <v>21</v>
      </c>
      <c r="G57" s="47">
        <f t="shared" si="1"/>
        <v>809</v>
      </c>
      <c r="H57" s="47">
        <f t="shared" si="2"/>
        <v>788</v>
      </c>
      <c r="I57" s="47">
        <f t="shared" si="3"/>
        <v>0</v>
      </c>
      <c r="J57" s="47">
        <v>0</v>
      </c>
      <c r="K57" s="47">
        <v>0</v>
      </c>
      <c r="L57" s="47">
        <v>0</v>
      </c>
      <c r="M57" s="47">
        <f t="shared" si="4"/>
        <v>522</v>
      </c>
      <c r="N57" s="47">
        <v>522</v>
      </c>
      <c r="O57" s="47">
        <v>0</v>
      </c>
      <c r="P57" s="47">
        <v>0</v>
      </c>
      <c r="Q57" s="47">
        <f t="shared" si="5"/>
        <v>81</v>
      </c>
      <c r="R57" s="47">
        <v>81</v>
      </c>
      <c r="S57" s="47">
        <v>0</v>
      </c>
      <c r="T57" s="47">
        <v>0</v>
      </c>
      <c r="U57" s="47">
        <f t="shared" si="6"/>
        <v>164</v>
      </c>
      <c r="V57" s="47">
        <v>164</v>
      </c>
      <c r="W57" s="47">
        <v>0</v>
      </c>
      <c r="X57" s="47">
        <v>0</v>
      </c>
      <c r="Y57" s="47">
        <f t="shared" si="7"/>
        <v>0</v>
      </c>
      <c r="Z57" s="47">
        <v>0</v>
      </c>
      <c r="AA57" s="47">
        <v>0</v>
      </c>
      <c r="AB57" s="47">
        <v>0</v>
      </c>
      <c r="AC57" s="47">
        <f t="shared" si="8"/>
        <v>21</v>
      </c>
      <c r="AD57" s="47">
        <v>21</v>
      </c>
      <c r="AE57" s="47">
        <v>0</v>
      </c>
      <c r="AF57" s="47">
        <v>0</v>
      </c>
      <c r="AG57" s="47">
        <v>21</v>
      </c>
      <c r="AH57" s="47">
        <v>0</v>
      </c>
    </row>
    <row r="58" spans="1:34" ht="13.5">
      <c r="A58" s="185" t="s">
        <v>113</v>
      </c>
      <c r="B58" s="186" t="s">
        <v>121</v>
      </c>
      <c r="C58" s="46" t="s">
        <v>309</v>
      </c>
      <c r="D58" s="47">
        <f t="shared" si="9"/>
        <v>405</v>
      </c>
      <c r="E58" s="47">
        <v>391</v>
      </c>
      <c r="F58" s="47">
        <v>14</v>
      </c>
      <c r="G58" s="47">
        <f t="shared" si="1"/>
        <v>405</v>
      </c>
      <c r="H58" s="47">
        <f t="shared" si="2"/>
        <v>391</v>
      </c>
      <c r="I58" s="47">
        <f t="shared" si="3"/>
        <v>0</v>
      </c>
      <c r="J58" s="47">
        <v>0</v>
      </c>
      <c r="K58" s="47">
        <v>0</v>
      </c>
      <c r="L58" s="47">
        <v>0</v>
      </c>
      <c r="M58" s="47">
        <f t="shared" si="4"/>
        <v>270</v>
      </c>
      <c r="N58" s="47">
        <v>270</v>
      </c>
      <c r="O58" s="47">
        <v>0</v>
      </c>
      <c r="P58" s="47">
        <v>0</v>
      </c>
      <c r="Q58" s="47">
        <f t="shared" si="5"/>
        <v>74</v>
      </c>
      <c r="R58" s="47">
        <v>74</v>
      </c>
      <c r="S58" s="47">
        <v>0</v>
      </c>
      <c r="T58" s="47">
        <v>0</v>
      </c>
      <c r="U58" s="47">
        <f t="shared" si="6"/>
        <v>44</v>
      </c>
      <c r="V58" s="47">
        <v>44</v>
      </c>
      <c r="W58" s="47">
        <v>0</v>
      </c>
      <c r="X58" s="47">
        <v>0</v>
      </c>
      <c r="Y58" s="47">
        <f t="shared" si="7"/>
        <v>0</v>
      </c>
      <c r="Z58" s="47">
        <v>0</v>
      </c>
      <c r="AA58" s="47">
        <v>0</v>
      </c>
      <c r="AB58" s="47">
        <v>0</v>
      </c>
      <c r="AC58" s="47">
        <f t="shared" si="8"/>
        <v>3</v>
      </c>
      <c r="AD58" s="47">
        <v>3</v>
      </c>
      <c r="AE58" s="47">
        <v>0</v>
      </c>
      <c r="AF58" s="47">
        <v>0</v>
      </c>
      <c r="AG58" s="47">
        <v>14</v>
      </c>
      <c r="AH58" s="47">
        <v>1</v>
      </c>
    </row>
    <row r="59" spans="1:34" ht="13.5">
      <c r="A59" s="185" t="s">
        <v>113</v>
      </c>
      <c r="B59" s="186" t="s">
        <v>122</v>
      </c>
      <c r="C59" s="46" t="s">
        <v>123</v>
      </c>
      <c r="D59" s="47">
        <f t="shared" si="9"/>
        <v>631</v>
      </c>
      <c r="E59" s="47">
        <v>613</v>
      </c>
      <c r="F59" s="47">
        <v>18</v>
      </c>
      <c r="G59" s="47">
        <f t="shared" si="1"/>
        <v>631</v>
      </c>
      <c r="H59" s="47">
        <f t="shared" si="2"/>
        <v>453</v>
      </c>
      <c r="I59" s="47">
        <f t="shared" si="3"/>
        <v>0</v>
      </c>
      <c r="J59" s="47">
        <v>0</v>
      </c>
      <c r="K59" s="47">
        <v>0</v>
      </c>
      <c r="L59" s="47">
        <v>0</v>
      </c>
      <c r="M59" s="47">
        <f t="shared" si="4"/>
        <v>274</v>
      </c>
      <c r="N59" s="47">
        <v>0</v>
      </c>
      <c r="O59" s="47">
        <v>274</v>
      </c>
      <c r="P59" s="47">
        <v>0</v>
      </c>
      <c r="Q59" s="47">
        <f t="shared" si="5"/>
        <v>79</v>
      </c>
      <c r="R59" s="47">
        <v>0</v>
      </c>
      <c r="S59" s="47">
        <v>79</v>
      </c>
      <c r="T59" s="47">
        <v>0</v>
      </c>
      <c r="U59" s="47">
        <f t="shared" si="6"/>
        <v>83</v>
      </c>
      <c r="V59" s="47">
        <v>22</v>
      </c>
      <c r="W59" s="47">
        <v>61</v>
      </c>
      <c r="X59" s="47">
        <v>0</v>
      </c>
      <c r="Y59" s="47">
        <f t="shared" si="7"/>
        <v>1</v>
      </c>
      <c r="Z59" s="47">
        <v>0</v>
      </c>
      <c r="AA59" s="47">
        <v>1</v>
      </c>
      <c r="AB59" s="47">
        <v>0</v>
      </c>
      <c r="AC59" s="47">
        <f t="shared" si="8"/>
        <v>16</v>
      </c>
      <c r="AD59" s="47">
        <v>0</v>
      </c>
      <c r="AE59" s="47">
        <v>16</v>
      </c>
      <c r="AF59" s="47">
        <v>0</v>
      </c>
      <c r="AG59" s="47">
        <v>178</v>
      </c>
      <c r="AH59" s="47">
        <v>0</v>
      </c>
    </row>
    <row r="60" spans="1:34" ht="13.5">
      <c r="A60" s="201" t="s">
        <v>124</v>
      </c>
      <c r="B60" s="202"/>
      <c r="C60" s="202"/>
      <c r="D60" s="47">
        <f aca="true" t="shared" si="10" ref="D60:AH60">SUM(D7:D59)</f>
        <v>651009</v>
      </c>
      <c r="E60" s="47">
        <f t="shared" si="10"/>
        <v>411071</v>
      </c>
      <c r="F60" s="47">
        <f t="shared" si="10"/>
        <v>239938</v>
      </c>
      <c r="G60" s="47">
        <f t="shared" si="10"/>
        <v>651009</v>
      </c>
      <c r="H60" s="47">
        <f t="shared" si="10"/>
        <v>520994</v>
      </c>
      <c r="I60" s="47">
        <f t="shared" si="10"/>
        <v>4</v>
      </c>
      <c r="J60" s="47">
        <f t="shared" si="10"/>
        <v>0</v>
      </c>
      <c r="K60" s="47">
        <f t="shared" si="10"/>
        <v>4</v>
      </c>
      <c r="L60" s="47">
        <f t="shared" si="10"/>
        <v>0</v>
      </c>
      <c r="M60" s="47">
        <f t="shared" si="10"/>
        <v>398186</v>
      </c>
      <c r="N60" s="47">
        <f t="shared" si="10"/>
        <v>200878</v>
      </c>
      <c r="O60" s="47">
        <f t="shared" si="10"/>
        <v>94407</v>
      </c>
      <c r="P60" s="47">
        <f t="shared" si="10"/>
        <v>102901</v>
      </c>
      <c r="Q60" s="47">
        <f t="shared" si="10"/>
        <v>33721</v>
      </c>
      <c r="R60" s="47">
        <f t="shared" si="10"/>
        <v>16105</v>
      </c>
      <c r="S60" s="47">
        <f t="shared" si="10"/>
        <v>10036</v>
      </c>
      <c r="T60" s="47">
        <f t="shared" si="10"/>
        <v>7580</v>
      </c>
      <c r="U60" s="47">
        <f t="shared" si="10"/>
        <v>72641</v>
      </c>
      <c r="V60" s="47">
        <f t="shared" si="10"/>
        <v>43161</v>
      </c>
      <c r="W60" s="47">
        <f t="shared" si="10"/>
        <v>26908</v>
      </c>
      <c r="X60" s="47">
        <f t="shared" si="10"/>
        <v>2572</v>
      </c>
      <c r="Y60" s="47">
        <f t="shared" si="10"/>
        <v>4924</v>
      </c>
      <c r="Z60" s="47">
        <f t="shared" si="10"/>
        <v>4264</v>
      </c>
      <c r="AA60" s="47">
        <f t="shared" si="10"/>
        <v>660</v>
      </c>
      <c r="AB60" s="47">
        <f t="shared" si="10"/>
        <v>0</v>
      </c>
      <c r="AC60" s="47">
        <f t="shared" si="10"/>
        <v>11518</v>
      </c>
      <c r="AD60" s="47">
        <f t="shared" si="10"/>
        <v>6919</v>
      </c>
      <c r="AE60" s="47">
        <f t="shared" si="10"/>
        <v>1723</v>
      </c>
      <c r="AF60" s="47">
        <f t="shared" si="10"/>
        <v>2876</v>
      </c>
      <c r="AG60" s="47">
        <f t="shared" si="10"/>
        <v>130015</v>
      </c>
      <c r="AH60" s="47">
        <f t="shared" si="10"/>
        <v>1928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60:C6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&amp;L&amp;16ごみ搬入量の状況（平成１５年度実績）&amp;R&amp;D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60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187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22" t="s">
        <v>275</v>
      </c>
      <c r="B2" s="222" t="s">
        <v>322</v>
      </c>
      <c r="C2" s="203" t="s">
        <v>325</v>
      </c>
      <c r="D2" s="26" t="s">
        <v>317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318</v>
      </c>
      <c r="V2" s="29"/>
      <c r="W2" s="29"/>
      <c r="X2" s="29"/>
      <c r="Y2" s="29"/>
      <c r="Z2" s="29"/>
      <c r="AA2" s="30"/>
      <c r="AB2" s="26" t="s">
        <v>319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193"/>
      <c r="B3" s="225"/>
      <c r="C3" s="200"/>
      <c r="D3" s="10" t="s">
        <v>290</v>
      </c>
      <c r="E3" s="31" t="s">
        <v>284</v>
      </c>
      <c r="F3" s="205" t="s">
        <v>326</v>
      </c>
      <c r="G3" s="206"/>
      <c r="H3" s="206"/>
      <c r="I3" s="206"/>
      <c r="J3" s="206"/>
      <c r="K3" s="207"/>
      <c r="L3" s="203" t="s">
        <v>327</v>
      </c>
      <c r="M3" s="14" t="s">
        <v>292</v>
      </c>
      <c r="N3" s="32"/>
      <c r="O3" s="32"/>
      <c r="P3" s="32"/>
      <c r="Q3" s="32"/>
      <c r="R3" s="32"/>
      <c r="S3" s="32"/>
      <c r="T3" s="33"/>
      <c r="U3" s="10" t="s">
        <v>290</v>
      </c>
      <c r="V3" s="203" t="s">
        <v>284</v>
      </c>
      <c r="W3" s="230" t="s">
        <v>285</v>
      </c>
      <c r="X3" s="231"/>
      <c r="Y3" s="231"/>
      <c r="Z3" s="231"/>
      <c r="AA3" s="232"/>
      <c r="AB3" s="10" t="s">
        <v>290</v>
      </c>
      <c r="AC3" s="203" t="s">
        <v>328</v>
      </c>
      <c r="AD3" s="203" t="s">
        <v>329</v>
      </c>
      <c r="AE3" s="14" t="s">
        <v>286</v>
      </c>
      <c r="AF3" s="29"/>
      <c r="AG3" s="29"/>
      <c r="AH3" s="29"/>
      <c r="AI3" s="29"/>
      <c r="AJ3" s="30"/>
    </row>
    <row r="4" spans="1:36" s="27" customFormat="1" ht="22.5" customHeight="1">
      <c r="A4" s="193"/>
      <c r="B4" s="225"/>
      <c r="C4" s="200"/>
      <c r="D4" s="10"/>
      <c r="E4" s="34"/>
      <c r="F4" s="35"/>
      <c r="G4" s="203" t="s">
        <v>301</v>
      </c>
      <c r="H4" s="203" t="s">
        <v>302</v>
      </c>
      <c r="I4" s="203" t="s">
        <v>303</v>
      </c>
      <c r="J4" s="203" t="s">
        <v>304</v>
      </c>
      <c r="K4" s="203" t="s">
        <v>305</v>
      </c>
      <c r="L4" s="196"/>
      <c r="M4" s="36"/>
      <c r="N4" s="37"/>
      <c r="O4" s="37"/>
      <c r="P4" s="37"/>
      <c r="Q4" s="37"/>
      <c r="R4" s="37"/>
      <c r="S4" s="37"/>
      <c r="T4" s="38"/>
      <c r="U4" s="10"/>
      <c r="V4" s="196"/>
      <c r="W4" s="227" t="s">
        <v>301</v>
      </c>
      <c r="X4" s="203" t="s">
        <v>302</v>
      </c>
      <c r="Y4" s="203" t="s">
        <v>303</v>
      </c>
      <c r="Z4" s="203" t="s">
        <v>304</v>
      </c>
      <c r="AA4" s="203" t="s">
        <v>305</v>
      </c>
      <c r="AB4" s="10"/>
      <c r="AC4" s="196"/>
      <c r="AD4" s="196"/>
      <c r="AE4" s="36"/>
      <c r="AF4" s="227" t="s">
        <v>301</v>
      </c>
      <c r="AG4" s="203" t="s">
        <v>302</v>
      </c>
      <c r="AH4" s="203" t="s">
        <v>303</v>
      </c>
      <c r="AI4" s="203" t="s">
        <v>304</v>
      </c>
      <c r="AJ4" s="203" t="s">
        <v>305</v>
      </c>
    </row>
    <row r="5" spans="1:36" s="27" customFormat="1" ht="22.5" customHeight="1">
      <c r="A5" s="193"/>
      <c r="B5" s="225"/>
      <c r="C5" s="200"/>
      <c r="D5" s="16"/>
      <c r="E5" s="39"/>
      <c r="F5" s="10" t="s">
        <v>290</v>
      </c>
      <c r="G5" s="196"/>
      <c r="H5" s="196"/>
      <c r="I5" s="196"/>
      <c r="J5" s="196"/>
      <c r="K5" s="196"/>
      <c r="L5" s="229"/>
      <c r="M5" s="10" t="s">
        <v>290</v>
      </c>
      <c r="N5" s="6" t="s">
        <v>294</v>
      </c>
      <c r="O5" s="6" t="s">
        <v>323</v>
      </c>
      <c r="P5" s="6" t="s">
        <v>295</v>
      </c>
      <c r="Q5" s="18" t="s">
        <v>330</v>
      </c>
      <c r="R5" s="6" t="s">
        <v>296</v>
      </c>
      <c r="S5" s="18" t="s">
        <v>50</v>
      </c>
      <c r="T5" s="6" t="s">
        <v>324</v>
      </c>
      <c r="U5" s="16"/>
      <c r="V5" s="229"/>
      <c r="W5" s="228"/>
      <c r="X5" s="196"/>
      <c r="Y5" s="196"/>
      <c r="Z5" s="196"/>
      <c r="AA5" s="196"/>
      <c r="AB5" s="16"/>
      <c r="AC5" s="229"/>
      <c r="AD5" s="229"/>
      <c r="AE5" s="10" t="s">
        <v>290</v>
      </c>
      <c r="AF5" s="228"/>
      <c r="AG5" s="196"/>
      <c r="AH5" s="196"/>
      <c r="AI5" s="196"/>
      <c r="AJ5" s="196"/>
    </row>
    <row r="6" spans="1:36" s="27" customFormat="1" ht="22.5" customHeight="1">
      <c r="A6" s="194"/>
      <c r="B6" s="226"/>
      <c r="C6" s="195"/>
      <c r="D6" s="21" t="s">
        <v>331</v>
      </c>
      <c r="E6" s="21" t="s">
        <v>283</v>
      </c>
      <c r="F6" s="21" t="s">
        <v>283</v>
      </c>
      <c r="G6" s="23" t="s">
        <v>283</v>
      </c>
      <c r="H6" s="23" t="s">
        <v>283</v>
      </c>
      <c r="I6" s="23" t="s">
        <v>283</v>
      </c>
      <c r="J6" s="23" t="s">
        <v>283</v>
      </c>
      <c r="K6" s="23" t="s">
        <v>283</v>
      </c>
      <c r="L6" s="40" t="s">
        <v>283</v>
      </c>
      <c r="M6" s="21" t="s">
        <v>283</v>
      </c>
      <c r="N6" s="23" t="s">
        <v>283</v>
      </c>
      <c r="O6" s="23" t="s">
        <v>283</v>
      </c>
      <c r="P6" s="23" t="s">
        <v>283</v>
      </c>
      <c r="Q6" s="23" t="s">
        <v>283</v>
      </c>
      <c r="R6" s="23" t="s">
        <v>283</v>
      </c>
      <c r="S6" s="23" t="s">
        <v>283</v>
      </c>
      <c r="T6" s="23" t="s">
        <v>283</v>
      </c>
      <c r="U6" s="21" t="s">
        <v>283</v>
      </c>
      <c r="V6" s="40" t="s">
        <v>283</v>
      </c>
      <c r="W6" s="41" t="s">
        <v>283</v>
      </c>
      <c r="X6" s="23" t="s">
        <v>283</v>
      </c>
      <c r="Y6" s="23" t="s">
        <v>283</v>
      </c>
      <c r="Z6" s="23" t="s">
        <v>283</v>
      </c>
      <c r="AA6" s="23" t="s">
        <v>283</v>
      </c>
      <c r="AB6" s="21" t="s">
        <v>283</v>
      </c>
      <c r="AC6" s="40" t="s">
        <v>283</v>
      </c>
      <c r="AD6" s="40" t="s">
        <v>283</v>
      </c>
      <c r="AE6" s="21" t="s">
        <v>283</v>
      </c>
      <c r="AF6" s="22" t="s">
        <v>283</v>
      </c>
      <c r="AG6" s="22" t="s">
        <v>283</v>
      </c>
      <c r="AH6" s="22" t="s">
        <v>283</v>
      </c>
      <c r="AI6" s="22" t="s">
        <v>283</v>
      </c>
      <c r="AJ6" s="22" t="s">
        <v>283</v>
      </c>
    </row>
    <row r="7" spans="1:36" ht="13.5">
      <c r="A7" s="185" t="s">
        <v>113</v>
      </c>
      <c r="B7" s="186" t="s">
        <v>114</v>
      </c>
      <c r="C7" s="46" t="s">
        <v>115</v>
      </c>
      <c r="D7" s="47">
        <f aca="true" t="shared" si="0" ref="D7:D59">E7+F7+L7+M7</f>
        <v>128518</v>
      </c>
      <c r="E7" s="47">
        <v>92316</v>
      </c>
      <c r="F7" s="47">
        <f aca="true" t="shared" si="1" ref="F7:F59">SUM(G7:K7)</f>
        <v>17136</v>
      </c>
      <c r="G7" s="47">
        <v>8631</v>
      </c>
      <c r="H7" s="47">
        <v>8505</v>
      </c>
      <c r="I7" s="47">
        <v>0</v>
      </c>
      <c r="J7" s="47">
        <v>0</v>
      </c>
      <c r="K7" s="47">
        <v>0</v>
      </c>
      <c r="L7" s="47">
        <v>11541</v>
      </c>
      <c r="M7" s="47">
        <f aca="true" t="shared" si="2" ref="M7:M59">SUM(N7:T7)</f>
        <v>7525</v>
      </c>
      <c r="N7" s="47">
        <v>7525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f aca="true" t="shared" si="3" ref="U7:U59">SUM(V7:AA7)</f>
        <v>94727</v>
      </c>
      <c r="V7" s="47">
        <v>92316</v>
      </c>
      <c r="W7" s="47">
        <v>991</v>
      </c>
      <c r="X7" s="47">
        <v>1420</v>
      </c>
      <c r="Y7" s="47">
        <v>0</v>
      </c>
      <c r="Z7" s="47">
        <v>0</v>
      </c>
      <c r="AA7" s="47">
        <v>0</v>
      </c>
      <c r="AB7" s="47">
        <f aca="true" t="shared" si="4" ref="AB7:AB59">SUM(AC7:AE7)</f>
        <v>25049</v>
      </c>
      <c r="AC7" s="47">
        <v>11541</v>
      </c>
      <c r="AD7" s="47">
        <v>11238</v>
      </c>
      <c r="AE7" s="47">
        <f aca="true" t="shared" si="5" ref="AE7:AE59">SUM(AF7:AJ7)</f>
        <v>2270</v>
      </c>
      <c r="AF7" s="47">
        <v>991</v>
      </c>
      <c r="AG7" s="47">
        <v>1279</v>
      </c>
      <c r="AH7" s="47">
        <v>0</v>
      </c>
      <c r="AI7" s="47">
        <v>0</v>
      </c>
      <c r="AJ7" s="47">
        <v>0</v>
      </c>
    </row>
    <row r="8" spans="1:36" ht="13.5">
      <c r="A8" s="185" t="s">
        <v>113</v>
      </c>
      <c r="B8" s="186" t="s">
        <v>125</v>
      </c>
      <c r="C8" s="46" t="s">
        <v>126</v>
      </c>
      <c r="D8" s="47">
        <f t="shared" si="0"/>
        <v>72973</v>
      </c>
      <c r="E8" s="47">
        <v>52702</v>
      </c>
      <c r="F8" s="47">
        <f t="shared" si="1"/>
        <v>10209</v>
      </c>
      <c r="G8" s="47">
        <v>0</v>
      </c>
      <c r="H8" s="47">
        <v>10209</v>
      </c>
      <c r="I8" s="47">
        <v>0</v>
      </c>
      <c r="J8" s="47">
        <v>0</v>
      </c>
      <c r="K8" s="47">
        <v>0</v>
      </c>
      <c r="L8" s="47">
        <v>5795</v>
      </c>
      <c r="M8" s="47">
        <f t="shared" si="2"/>
        <v>4267</v>
      </c>
      <c r="N8" s="47">
        <v>4169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98</v>
      </c>
      <c r="U8" s="47">
        <f t="shared" si="3"/>
        <v>53987</v>
      </c>
      <c r="V8" s="47">
        <v>52702</v>
      </c>
      <c r="W8" s="47">
        <v>0</v>
      </c>
      <c r="X8" s="47">
        <v>1285</v>
      </c>
      <c r="Y8" s="47">
        <v>0</v>
      </c>
      <c r="Z8" s="47">
        <v>0</v>
      </c>
      <c r="AA8" s="47">
        <v>0</v>
      </c>
      <c r="AB8" s="47">
        <f t="shared" si="4"/>
        <v>12621</v>
      </c>
      <c r="AC8" s="47">
        <v>5795</v>
      </c>
      <c r="AD8" s="47">
        <v>4965</v>
      </c>
      <c r="AE8" s="47">
        <f t="shared" si="5"/>
        <v>1861</v>
      </c>
      <c r="AF8" s="47">
        <v>0</v>
      </c>
      <c r="AG8" s="47">
        <v>1861</v>
      </c>
      <c r="AH8" s="47">
        <v>0</v>
      </c>
      <c r="AI8" s="47">
        <v>0</v>
      </c>
      <c r="AJ8" s="47">
        <v>0</v>
      </c>
    </row>
    <row r="9" spans="1:36" ht="13.5">
      <c r="A9" s="185" t="s">
        <v>113</v>
      </c>
      <c r="B9" s="186" t="s">
        <v>127</v>
      </c>
      <c r="C9" s="46" t="s">
        <v>128</v>
      </c>
      <c r="D9" s="47">
        <f t="shared" si="0"/>
        <v>72548</v>
      </c>
      <c r="E9" s="47">
        <v>51937</v>
      </c>
      <c r="F9" s="47">
        <f t="shared" si="1"/>
        <v>2300</v>
      </c>
      <c r="G9" s="47">
        <v>0</v>
      </c>
      <c r="H9" s="47">
        <v>2300</v>
      </c>
      <c r="I9" s="47">
        <v>0</v>
      </c>
      <c r="J9" s="47">
        <v>0</v>
      </c>
      <c r="K9" s="47">
        <v>0</v>
      </c>
      <c r="L9" s="47">
        <v>14538</v>
      </c>
      <c r="M9" s="47">
        <f t="shared" si="2"/>
        <v>3773</v>
      </c>
      <c r="N9" s="47">
        <v>3695</v>
      </c>
      <c r="O9" s="47">
        <v>25</v>
      </c>
      <c r="P9" s="47">
        <v>0</v>
      </c>
      <c r="Q9" s="47">
        <v>0</v>
      </c>
      <c r="R9" s="47">
        <v>0</v>
      </c>
      <c r="S9" s="47">
        <v>0</v>
      </c>
      <c r="T9" s="47">
        <v>53</v>
      </c>
      <c r="U9" s="47">
        <f t="shared" si="3"/>
        <v>51937</v>
      </c>
      <c r="V9" s="47">
        <v>51937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f t="shared" si="4"/>
        <v>14538</v>
      </c>
      <c r="AC9" s="47">
        <v>14538</v>
      </c>
      <c r="AD9" s="47">
        <v>0</v>
      </c>
      <c r="AE9" s="47">
        <f t="shared" si="5"/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</row>
    <row r="10" spans="1:36" ht="13.5">
      <c r="A10" s="185" t="s">
        <v>113</v>
      </c>
      <c r="B10" s="186" t="s">
        <v>129</v>
      </c>
      <c r="C10" s="46" t="s">
        <v>130</v>
      </c>
      <c r="D10" s="47">
        <f t="shared" si="0"/>
        <v>21557</v>
      </c>
      <c r="E10" s="47">
        <v>15052</v>
      </c>
      <c r="F10" s="47">
        <f t="shared" si="1"/>
        <v>4619</v>
      </c>
      <c r="G10" s="47">
        <v>2380</v>
      </c>
      <c r="H10" s="47">
        <v>2239</v>
      </c>
      <c r="I10" s="47">
        <v>0</v>
      </c>
      <c r="J10" s="47">
        <v>0</v>
      </c>
      <c r="K10" s="47">
        <v>0</v>
      </c>
      <c r="L10" s="47">
        <v>1886</v>
      </c>
      <c r="M10" s="47">
        <f t="shared" si="2"/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f t="shared" si="3"/>
        <v>15096</v>
      </c>
      <c r="V10" s="47">
        <v>15052</v>
      </c>
      <c r="W10" s="47">
        <v>44</v>
      </c>
      <c r="X10" s="47">
        <v>0</v>
      </c>
      <c r="Y10" s="47">
        <v>0</v>
      </c>
      <c r="Z10" s="47">
        <v>0</v>
      </c>
      <c r="AA10" s="47">
        <v>0</v>
      </c>
      <c r="AB10" s="47">
        <f t="shared" si="4"/>
        <v>1936</v>
      </c>
      <c r="AC10" s="47">
        <v>1886</v>
      </c>
      <c r="AD10" s="47">
        <v>50</v>
      </c>
      <c r="AE10" s="47">
        <f t="shared" si="5"/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</row>
    <row r="11" spans="1:36" ht="13.5">
      <c r="A11" s="185" t="s">
        <v>113</v>
      </c>
      <c r="B11" s="186" t="s">
        <v>131</v>
      </c>
      <c r="C11" s="46" t="s">
        <v>132</v>
      </c>
      <c r="D11" s="47">
        <f t="shared" si="0"/>
        <v>50993</v>
      </c>
      <c r="E11" s="47">
        <v>42353</v>
      </c>
      <c r="F11" s="47">
        <f t="shared" si="1"/>
        <v>5342</v>
      </c>
      <c r="G11" s="47">
        <v>5070</v>
      </c>
      <c r="H11" s="47">
        <v>272</v>
      </c>
      <c r="I11" s="47">
        <v>0</v>
      </c>
      <c r="J11" s="47">
        <v>0</v>
      </c>
      <c r="K11" s="47">
        <v>0</v>
      </c>
      <c r="L11" s="47">
        <v>764</v>
      </c>
      <c r="M11" s="47">
        <f t="shared" si="2"/>
        <v>2534</v>
      </c>
      <c r="N11" s="47">
        <v>1737</v>
      </c>
      <c r="O11" s="47">
        <v>0</v>
      </c>
      <c r="P11" s="47">
        <v>791</v>
      </c>
      <c r="Q11" s="47">
        <v>0</v>
      </c>
      <c r="R11" s="47">
        <v>0</v>
      </c>
      <c r="S11" s="47">
        <v>0</v>
      </c>
      <c r="T11" s="47">
        <v>6</v>
      </c>
      <c r="U11" s="47">
        <f t="shared" si="3"/>
        <v>44735</v>
      </c>
      <c r="V11" s="47">
        <v>42353</v>
      </c>
      <c r="W11" s="47">
        <v>2382</v>
      </c>
      <c r="X11" s="47">
        <v>0</v>
      </c>
      <c r="Y11" s="47">
        <v>0</v>
      </c>
      <c r="Z11" s="47">
        <v>0</v>
      </c>
      <c r="AA11" s="47">
        <v>0</v>
      </c>
      <c r="AB11" s="47">
        <f t="shared" si="4"/>
        <v>8717</v>
      </c>
      <c r="AC11" s="47">
        <v>764</v>
      </c>
      <c r="AD11" s="47">
        <v>6758</v>
      </c>
      <c r="AE11" s="47">
        <f t="shared" si="5"/>
        <v>1195</v>
      </c>
      <c r="AF11" s="47">
        <v>1195</v>
      </c>
      <c r="AG11" s="47">
        <v>0</v>
      </c>
      <c r="AH11" s="47">
        <v>0</v>
      </c>
      <c r="AI11" s="47">
        <v>0</v>
      </c>
      <c r="AJ11" s="47">
        <v>0</v>
      </c>
    </row>
    <row r="12" spans="1:36" ht="13.5">
      <c r="A12" s="185" t="s">
        <v>113</v>
      </c>
      <c r="B12" s="186" t="s">
        <v>133</v>
      </c>
      <c r="C12" s="46" t="s">
        <v>134</v>
      </c>
      <c r="D12" s="47">
        <f t="shared" si="0"/>
        <v>26726</v>
      </c>
      <c r="E12" s="47">
        <v>16100</v>
      </c>
      <c r="F12" s="47">
        <f t="shared" si="1"/>
        <v>5152</v>
      </c>
      <c r="G12" s="47">
        <v>4035</v>
      </c>
      <c r="H12" s="47">
        <v>1117</v>
      </c>
      <c r="I12" s="47">
        <v>0</v>
      </c>
      <c r="J12" s="47">
        <v>0</v>
      </c>
      <c r="K12" s="47">
        <v>0</v>
      </c>
      <c r="L12" s="47">
        <v>3765</v>
      </c>
      <c r="M12" s="47">
        <f t="shared" si="2"/>
        <v>1709</v>
      </c>
      <c r="N12" s="47">
        <v>1538</v>
      </c>
      <c r="O12" s="47">
        <v>0</v>
      </c>
      <c r="P12" s="47">
        <v>0</v>
      </c>
      <c r="Q12" s="47">
        <v>61</v>
      </c>
      <c r="R12" s="47">
        <v>0</v>
      </c>
      <c r="S12" s="47">
        <v>110</v>
      </c>
      <c r="T12" s="47">
        <v>0</v>
      </c>
      <c r="U12" s="47">
        <f t="shared" si="3"/>
        <v>20135</v>
      </c>
      <c r="V12" s="47">
        <v>16100</v>
      </c>
      <c r="W12" s="47">
        <v>4035</v>
      </c>
      <c r="X12" s="47">
        <v>0</v>
      </c>
      <c r="Y12" s="47">
        <v>0</v>
      </c>
      <c r="Z12" s="47">
        <v>0</v>
      </c>
      <c r="AA12" s="47">
        <v>0</v>
      </c>
      <c r="AB12" s="47">
        <f t="shared" si="4"/>
        <v>4435</v>
      </c>
      <c r="AC12" s="47">
        <v>3765</v>
      </c>
      <c r="AD12" s="47">
        <v>385</v>
      </c>
      <c r="AE12" s="47">
        <f t="shared" si="5"/>
        <v>285</v>
      </c>
      <c r="AF12" s="47">
        <v>0</v>
      </c>
      <c r="AG12" s="47">
        <v>285</v>
      </c>
      <c r="AH12" s="47">
        <v>0</v>
      </c>
      <c r="AI12" s="47">
        <v>0</v>
      </c>
      <c r="AJ12" s="47">
        <v>0</v>
      </c>
    </row>
    <row r="13" spans="1:36" ht="13.5">
      <c r="A13" s="185" t="s">
        <v>113</v>
      </c>
      <c r="B13" s="186" t="s">
        <v>135</v>
      </c>
      <c r="C13" s="46" t="s">
        <v>136</v>
      </c>
      <c r="D13" s="47">
        <f t="shared" si="0"/>
        <v>44114</v>
      </c>
      <c r="E13" s="47">
        <v>32343</v>
      </c>
      <c r="F13" s="47">
        <f t="shared" si="1"/>
        <v>7276</v>
      </c>
      <c r="G13" s="47">
        <v>0</v>
      </c>
      <c r="H13" s="47">
        <v>7276</v>
      </c>
      <c r="I13" s="47">
        <v>0</v>
      </c>
      <c r="J13" s="47">
        <v>0</v>
      </c>
      <c r="K13" s="47">
        <v>0</v>
      </c>
      <c r="L13" s="47">
        <v>20</v>
      </c>
      <c r="M13" s="47">
        <f t="shared" si="2"/>
        <v>4475</v>
      </c>
      <c r="N13" s="47">
        <v>4209</v>
      </c>
      <c r="O13" s="47">
        <v>124</v>
      </c>
      <c r="P13" s="47">
        <v>0</v>
      </c>
      <c r="Q13" s="47">
        <v>0</v>
      </c>
      <c r="R13" s="47">
        <v>0</v>
      </c>
      <c r="S13" s="47">
        <v>142</v>
      </c>
      <c r="T13" s="47">
        <v>0</v>
      </c>
      <c r="U13" s="47">
        <f t="shared" si="3"/>
        <v>33772</v>
      </c>
      <c r="V13" s="47">
        <v>32343</v>
      </c>
      <c r="W13" s="47">
        <v>0</v>
      </c>
      <c r="X13" s="47">
        <v>1429</v>
      </c>
      <c r="Y13" s="47">
        <v>0</v>
      </c>
      <c r="Z13" s="47">
        <v>0</v>
      </c>
      <c r="AA13" s="47">
        <v>0</v>
      </c>
      <c r="AB13" s="47">
        <f t="shared" si="4"/>
        <v>1784</v>
      </c>
      <c r="AC13" s="47">
        <v>20</v>
      </c>
      <c r="AD13" s="47">
        <v>499</v>
      </c>
      <c r="AE13" s="47">
        <f t="shared" si="5"/>
        <v>1265</v>
      </c>
      <c r="AF13" s="47">
        <v>0</v>
      </c>
      <c r="AG13" s="47">
        <v>1265</v>
      </c>
      <c r="AH13" s="47">
        <v>0</v>
      </c>
      <c r="AI13" s="47">
        <v>0</v>
      </c>
      <c r="AJ13" s="47">
        <v>0</v>
      </c>
    </row>
    <row r="14" spans="1:36" ht="13.5">
      <c r="A14" s="185" t="s">
        <v>113</v>
      </c>
      <c r="B14" s="186" t="s">
        <v>137</v>
      </c>
      <c r="C14" s="46" t="s">
        <v>138</v>
      </c>
      <c r="D14" s="47">
        <f t="shared" si="0"/>
        <v>23541</v>
      </c>
      <c r="E14" s="47">
        <v>20816</v>
      </c>
      <c r="F14" s="47">
        <f t="shared" si="1"/>
        <v>334</v>
      </c>
      <c r="G14" s="47">
        <v>3</v>
      </c>
      <c r="H14" s="47">
        <v>331</v>
      </c>
      <c r="I14" s="47">
        <v>0</v>
      </c>
      <c r="J14" s="47">
        <v>0</v>
      </c>
      <c r="K14" s="47">
        <v>0</v>
      </c>
      <c r="L14" s="47">
        <v>487</v>
      </c>
      <c r="M14" s="47">
        <f t="shared" si="2"/>
        <v>1904</v>
      </c>
      <c r="N14" s="47">
        <v>970</v>
      </c>
      <c r="O14" s="47">
        <v>375</v>
      </c>
      <c r="P14" s="47">
        <v>527</v>
      </c>
      <c r="Q14" s="47">
        <v>0</v>
      </c>
      <c r="R14" s="47">
        <v>0</v>
      </c>
      <c r="S14" s="47">
        <v>32</v>
      </c>
      <c r="T14" s="47">
        <v>0</v>
      </c>
      <c r="U14" s="47">
        <f t="shared" si="3"/>
        <v>20816</v>
      </c>
      <c r="V14" s="47">
        <v>20816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f t="shared" si="4"/>
        <v>686</v>
      </c>
      <c r="AC14" s="47">
        <v>487</v>
      </c>
      <c r="AD14" s="47">
        <v>196</v>
      </c>
      <c r="AE14" s="47">
        <f t="shared" si="5"/>
        <v>3</v>
      </c>
      <c r="AF14" s="47">
        <v>3</v>
      </c>
      <c r="AG14" s="47">
        <v>0</v>
      </c>
      <c r="AH14" s="47">
        <v>0</v>
      </c>
      <c r="AI14" s="47">
        <v>0</v>
      </c>
      <c r="AJ14" s="47">
        <v>0</v>
      </c>
    </row>
    <row r="15" spans="1:36" ht="13.5">
      <c r="A15" s="185" t="s">
        <v>113</v>
      </c>
      <c r="B15" s="186" t="s">
        <v>139</v>
      </c>
      <c r="C15" s="46" t="s">
        <v>140</v>
      </c>
      <c r="D15" s="47">
        <f t="shared" si="0"/>
        <v>17683</v>
      </c>
      <c r="E15" s="47">
        <v>11920</v>
      </c>
      <c r="F15" s="47">
        <f t="shared" si="1"/>
        <v>3509</v>
      </c>
      <c r="G15" s="47">
        <v>2412</v>
      </c>
      <c r="H15" s="47">
        <v>1097</v>
      </c>
      <c r="I15" s="47">
        <v>0</v>
      </c>
      <c r="J15" s="47">
        <v>0</v>
      </c>
      <c r="K15" s="47">
        <v>0</v>
      </c>
      <c r="L15" s="47">
        <v>1918</v>
      </c>
      <c r="M15" s="47">
        <f t="shared" si="2"/>
        <v>336</v>
      </c>
      <c r="N15" s="47">
        <v>255</v>
      </c>
      <c r="O15" s="47">
        <v>0</v>
      </c>
      <c r="P15" s="47">
        <v>0</v>
      </c>
      <c r="Q15" s="47">
        <v>81</v>
      </c>
      <c r="R15" s="47">
        <v>0</v>
      </c>
      <c r="S15" s="47">
        <v>0</v>
      </c>
      <c r="T15" s="47">
        <v>0</v>
      </c>
      <c r="U15" s="47">
        <f t="shared" si="3"/>
        <v>14332</v>
      </c>
      <c r="V15" s="47">
        <v>11920</v>
      </c>
      <c r="W15" s="47">
        <v>2412</v>
      </c>
      <c r="X15" s="47">
        <v>0</v>
      </c>
      <c r="Y15" s="47">
        <v>0</v>
      </c>
      <c r="Z15" s="47">
        <v>0</v>
      </c>
      <c r="AA15" s="47">
        <v>0</v>
      </c>
      <c r="AB15" s="47">
        <f t="shared" si="4"/>
        <v>2452</v>
      </c>
      <c r="AC15" s="47">
        <v>1918</v>
      </c>
      <c r="AD15" s="47">
        <v>274</v>
      </c>
      <c r="AE15" s="47">
        <f t="shared" si="5"/>
        <v>260</v>
      </c>
      <c r="AF15" s="47">
        <v>0</v>
      </c>
      <c r="AG15" s="47">
        <v>260</v>
      </c>
      <c r="AH15" s="47">
        <v>0</v>
      </c>
      <c r="AI15" s="47">
        <v>0</v>
      </c>
      <c r="AJ15" s="47">
        <v>0</v>
      </c>
    </row>
    <row r="16" spans="1:36" ht="13.5">
      <c r="A16" s="185" t="s">
        <v>113</v>
      </c>
      <c r="B16" s="186" t="s">
        <v>141</v>
      </c>
      <c r="C16" s="46" t="s">
        <v>142</v>
      </c>
      <c r="D16" s="47">
        <f t="shared" si="0"/>
        <v>13258</v>
      </c>
      <c r="E16" s="47">
        <v>9688</v>
      </c>
      <c r="F16" s="47">
        <f t="shared" si="1"/>
        <v>1123</v>
      </c>
      <c r="G16" s="47">
        <v>812</v>
      </c>
      <c r="H16" s="47">
        <v>311</v>
      </c>
      <c r="I16" s="47">
        <v>0</v>
      </c>
      <c r="J16" s="47">
        <v>0</v>
      </c>
      <c r="K16" s="47">
        <v>0</v>
      </c>
      <c r="L16" s="47">
        <v>0</v>
      </c>
      <c r="M16" s="47">
        <f t="shared" si="2"/>
        <v>2447</v>
      </c>
      <c r="N16" s="47">
        <v>2217</v>
      </c>
      <c r="O16" s="47">
        <v>207</v>
      </c>
      <c r="P16" s="47">
        <v>23</v>
      </c>
      <c r="Q16" s="47">
        <v>0</v>
      </c>
      <c r="R16" s="47">
        <v>0</v>
      </c>
      <c r="S16" s="47">
        <v>0</v>
      </c>
      <c r="T16" s="47">
        <v>0</v>
      </c>
      <c r="U16" s="47">
        <f t="shared" si="3"/>
        <v>9908</v>
      </c>
      <c r="V16" s="47">
        <v>9688</v>
      </c>
      <c r="W16" s="47">
        <v>220</v>
      </c>
      <c r="X16" s="47">
        <v>0</v>
      </c>
      <c r="Y16" s="47">
        <v>0</v>
      </c>
      <c r="Z16" s="47">
        <v>0</v>
      </c>
      <c r="AA16" s="47">
        <v>0</v>
      </c>
      <c r="AB16" s="47">
        <f t="shared" si="4"/>
        <v>361</v>
      </c>
      <c r="AC16" s="47">
        <v>0</v>
      </c>
      <c r="AD16" s="47">
        <v>75</v>
      </c>
      <c r="AE16" s="47">
        <f t="shared" si="5"/>
        <v>286</v>
      </c>
      <c r="AF16" s="47">
        <v>286</v>
      </c>
      <c r="AG16" s="47">
        <v>0</v>
      </c>
      <c r="AH16" s="47">
        <v>0</v>
      </c>
      <c r="AI16" s="47">
        <v>0</v>
      </c>
      <c r="AJ16" s="47">
        <v>0</v>
      </c>
    </row>
    <row r="17" spans="1:36" ht="13.5">
      <c r="A17" s="185" t="s">
        <v>113</v>
      </c>
      <c r="B17" s="186" t="s">
        <v>143</v>
      </c>
      <c r="C17" s="46" t="s">
        <v>144</v>
      </c>
      <c r="D17" s="47">
        <f t="shared" si="0"/>
        <v>16729</v>
      </c>
      <c r="E17" s="47">
        <v>13534</v>
      </c>
      <c r="F17" s="47">
        <f t="shared" si="1"/>
        <v>1039</v>
      </c>
      <c r="G17" s="47">
        <v>0</v>
      </c>
      <c r="H17" s="47">
        <v>1039</v>
      </c>
      <c r="I17" s="47">
        <v>0</v>
      </c>
      <c r="J17" s="47">
        <v>0</v>
      </c>
      <c r="K17" s="47">
        <v>0</v>
      </c>
      <c r="L17" s="47">
        <v>1480</v>
      </c>
      <c r="M17" s="47">
        <f t="shared" si="2"/>
        <v>676</v>
      </c>
      <c r="N17" s="47">
        <v>254</v>
      </c>
      <c r="O17" s="47">
        <v>422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f t="shared" si="3"/>
        <v>13587</v>
      </c>
      <c r="V17" s="47">
        <v>13534</v>
      </c>
      <c r="W17" s="47">
        <v>0</v>
      </c>
      <c r="X17" s="47">
        <v>53</v>
      </c>
      <c r="Y17" s="47">
        <v>0</v>
      </c>
      <c r="Z17" s="47">
        <v>0</v>
      </c>
      <c r="AA17" s="47">
        <v>0</v>
      </c>
      <c r="AB17" s="47">
        <f t="shared" si="4"/>
        <v>1806</v>
      </c>
      <c r="AC17" s="47">
        <v>1480</v>
      </c>
      <c r="AD17" s="47">
        <v>104</v>
      </c>
      <c r="AE17" s="47">
        <f t="shared" si="5"/>
        <v>222</v>
      </c>
      <c r="AF17" s="47">
        <v>0</v>
      </c>
      <c r="AG17" s="47">
        <v>222</v>
      </c>
      <c r="AH17" s="47">
        <v>0</v>
      </c>
      <c r="AI17" s="47">
        <v>0</v>
      </c>
      <c r="AJ17" s="47">
        <v>0</v>
      </c>
    </row>
    <row r="18" spans="1:36" ht="13.5">
      <c r="A18" s="185" t="s">
        <v>113</v>
      </c>
      <c r="B18" s="186" t="s">
        <v>145</v>
      </c>
      <c r="C18" s="46" t="s">
        <v>146</v>
      </c>
      <c r="D18" s="47">
        <f t="shared" si="0"/>
        <v>6325</v>
      </c>
      <c r="E18" s="47">
        <v>0</v>
      </c>
      <c r="F18" s="47">
        <f t="shared" si="1"/>
        <v>5165</v>
      </c>
      <c r="G18" s="47">
        <v>0</v>
      </c>
      <c r="H18" s="47">
        <v>524</v>
      </c>
      <c r="I18" s="47">
        <v>0</v>
      </c>
      <c r="J18" s="47">
        <v>4641</v>
      </c>
      <c r="K18" s="47">
        <v>0</v>
      </c>
      <c r="L18" s="47">
        <v>582</v>
      </c>
      <c r="M18" s="47">
        <f t="shared" si="2"/>
        <v>578</v>
      </c>
      <c r="N18" s="47">
        <v>576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2</v>
      </c>
      <c r="U18" s="47">
        <f t="shared" si="3"/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f t="shared" si="4"/>
        <v>656</v>
      </c>
      <c r="AC18" s="47">
        <v>582</v>
      </c>
      <c r="AD18" s="47">
        <v>0</v>
      </c>
      <c r="AE18" s="47">
        <f t="shared" si="5"/>
        <v>74</v>
      </c>
      <c r="AF18" s="47">
        <v>0</v>
      </c>
      <c r="AG18" s="47">
        <v>0</v>
      </c>
      <c r="AH18" s="47">
        <v>0</v>
      </c>
      <c r="AI18" s="47">
        <v>74</v>
      </c>
      <c r="AJ18" s="47">
        <v>0</v>
      </c>
    </row>
    <row r="19" spans="1:36" ht="13.5">
      <c r="A19" s="185" t="s">
        <v>113</v>
      </c>
      <c r="B19" s="186" t="s">
        <v>117</v>
      </c>
      <c r="C19" s="46" t="s">
        <v>118</v>
      </c>
      <c r="D19" s="47">
        <f t="shared" si="0"/>
        <v>65949</v>
      </c>
      <c r="E19" s="47">
        <v>33019</v>
      </c>
      <c r="F19" s="47">
        <f t="shared" si="1"/>
        <v>18303</v>
      </c>
      <c r="G19" s="47">
        <v>2604</v>
      </c>
      <c r="H19" s="47">
        <v>6220</v>
      </c>
      <c r="I19" s="47">
        <v>0</v>
      </c>
      <c r="J19" s="47">
        <v>9363</v>
      </c>
      <c r="K19" s="47">
        <v>116</v>
      </c>
      <c r="L19" s="47">
        <v>13704</v>
      </c>
      <c r="M19" s="47">
        <f t="shared" si="2"/>
        <v>923</v>
      </c>
      <c r="N19" s="47">
        <v>734</v>
      </c>
      <c r="O19" s="47">
        <v>189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f t="shared" si="3"/>
        <v>35940</v>
      </c>
      <c r="V19" s="47">
        <v>33019</v>
      </c>
      <c r="W19" s="47">
        <v>2604</v>
      </c>
      <c r="X19" s="47">
        <v>317</v>
      </c>
      <c r="Y19" s="47">
        <v>0</v>
      </c>
      <c r="Z19" s="47">
        <v>0</v>
      </c>
      <c r="AA19" s="47">
        <v>0</v>
      </c>
      <c r="AB19" s="47">
        <f t="shared" si="4"/>
        <v>15808</v>
      </c>
      <c r="AC19" s="47">
        <v>13704</v>
      </c>
      <c r="AD19" s="47">
        <v>792</v>
      </c>
      <c r="AE19" s="47">
        <f t="shared" si="5"/>
        <v>1312</v>
      </c>
      <c r="AF19" s="47">
        <v>0</v>
      </c>
      <c r="AG19" s="47">
        <v>1009</v>
      </c>
      <c r="AH19" s="47">
        <v>0</v>
      </c>
      <c r="AI19" s="47">
        <v>187</v>
      </c>
      <c r="AJ19" s="47">
        <v>116</v>
      </c>
    </row>
    <row r="20" spans="1:36" ht="13.5">
      <c r="A20" s="185" t="s">
        <v>113</v>
      </c>
      <c r="B20" s="186" t="s">
        <v>147</v>
      </c>
      <c r="C20" s="46" t="s">
        <v>148</v>
      </c>
      <c r="D20" s="47">
        <f t="shared" si="0"/>
        <v>1537</v>
      </c>
      <c r="E20" s="47">
        <v>1233</v>
      </c>
      <c r="F20" s="47">
        <f t="shared" si="1"/>
        <v>15</v>
      </c>
      <c r="G20" s="47">
        <v>0</v>
      </c>
      <c r="H20" s="47">
        <v>15</v>
      </c>
      <c r="I20" s="47">
        <v>0</v>
      </c>
      <c r="J20" s="47">
        <v>0</v>
      </c>
      <c r="K20" s="47">
        <v>0</v>
      </c>
      <c r="L20" s="47">
        <v>132</v>
      </c>
      <c r="M20" s="47">
        <f t="shared" si="2"/>
        <v>157</v>
      </c>
      <c r="N20" s="47">
        <v>1</v>
      </c>
      <c r="O20" s="47">
        <v>59</v>
      </c>
      <c r="P20" s="47">
        <v>46</v>
      </c>
      <c r="Q20" s="47">
        <v>5</v>
      </c>
      <c r="R20" s="47">
        <v>43</v>
      </c>
      <c r="S20" s="47">
        <v>0</v>
      </c>
      <c r="T20" s="47">
        <v>3</v>
      </c>
      <c r="U20" s="47">
        <f t="shared" si="3"/>
        <v>1233</v>
      </c>
      <c r="V20" s="47">
        <v>1233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f t="shared" si="4"/>
        <v>138</v>
      </c>
      <c r="AC20" s="47">
        <v>132</v>
      </c>
      <c r="AD20" s="47">
        <v>6</v>
      </c>
      <c r="AE20" s="47">
        <f t="shared" si="5"/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</row>
    <row r="21" spans="1:36" ht="13.5">
      <c r="A21" s="185" t="s">
        <v>113</v>
      </c>
      <c r="B21" s="186" t="s">
        <v>149</v>
      </c>
      <c r="C21" s="46" t="s">
        <v>54</v>
      </c>
      <c r="D21" s="47">
        <f t="shared" si="0"/>
        <v>2030</v>
      </c>
      <c r="E21" s="47">
        <v>1648</v>
      </c>
      <c r="F21" s="47">
        <f t="shared" si="1"/>
        <v>26</v>
      </c>
      <c r="G21" s="47">
        <v>0</v>
      </c>
      <c r="H21" s="47">
        <v>26</v>
      </c>
      <c r="I21" s="47">
        <v>0</v>
      </c>
      <c r="J21" s="47">
        <v>0</v>
      </c>
      <c r="K21" s="47">
        <v>0</v>
      </c>
      <c r="L21" s="47">
        <v>72</v>
      </c>
      <c r="M21" s="47">
        <f t="shared" si="2"/>
        <v>284</v>
      </c>
      <c r="N21" s="47">
        <v>0</v>
      </c>
      <c r="O21" s="47">
        <v>130</v>
      </c>
      <c r="P21" s="47">
        <v>70</v>
      </c>
      <c r="Q21" s="47">
        <v>9</v>
      </c>
      <c r="R21" s="47">
        <v>71</v>
      </c>
      <c r="S21" s="47">
        <v>0</v>
      </c>
      <c r="T21" s="47">
        <v>4</v>
      </c>
      <c r="U21" s="47">
        <f t="shared" si="3"/>
        <v>1648</v>
      </c>
      <c r="V21" s="47">
        <v>1648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f t="shared" si="4"/>
        <v>72</v>
      </c>
      <c r="AC21" s="47">
        <v>72</v>
      </c>
      <c r="AD21" s="47">
        <v>0</v>
      </c>
      <c r="AE21" s="47">
        <f t="shared" si="5"/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</row>
    <row r="22" spans="1:36" ht="13.5">
      <c r="A22" s="185" t="s">
        <v>113</v>
      </c>
      <c r="B22" s="186" t="s">
        <v>150</v>
      </c>
      <c r="C22" s="46" t="s">
        <v>93</v>
      </c>
      <c r="D22" s="47">
        <f t="shared" si="0"/>
        <v>1730</v>
      </c>
      <c r="E22" s="47">
        <v>1357</v>
      </c>
      <c r="F22" s="47">
        <f t="shared" si="1"/>
        <v>26</v>
      </c>
      <c r="G22" s="47">
        <v>0</v>
      </c>
      <c r="H22" s="47">
        <v>26</v>
      </c>
      <c r="I22" s="47">
        <v>0</v>
      </c>
      <c r="J22" s="47">
        <v>0</v>
      </c>
      <c r="K22" s="47">
        <v>0</v>
      </c>
      <c r="L22" s="47">
        <v>139</v>
      </c>
      <c r="M22" s="47">
        <f t="shared" si="2"/>
        <v>208</v>
      </c>
      <c r="N22" s="47">
        <v>0</v>
      </c>
      <c r="O22" s="47">
        <v>82</v>
      </c>
      <c r="P22" s="47">
        <v>60</v>
      </c>
      <c r="Q22" s="47">
        <v>8</v>
      </c>
      <c r="R22" s="47">
        <v>58</v>
      </c>
      <c r="S22" s="47">
        <v>0</v>
      </c>
      <c r="T22" s="47">
        <v>0</v>
      </c>
      <c r="U22" s="47">
        <f t="shared" si="3"/>
        <v>1357</v>
      </c>
      <c r="V22" s="47">
        <v>1357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f t="shared" si="4"/>
        <v>145</v>
      </c>
      <c r="AC22" s="47">
        <v>139</v>
      </c>
      <c r="AD22" s="47">
        <v>6</v>
      </c>
      <c r="AE22" s="47">
        <f t="shared" si="5"/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</row>
    <row r="23" spans="1:36" ht="13.5">
      <c r="A23" s="185" t="s">
        <v>113</v>
      </c>
      <c r="B23" s="186" t="s">
        <v>151</v>
      </c>
      <c r="C23" s="46" t="s">
        <v>152</v>
      </c>
      <c r="D23" s="47">
        <f t="shared" si="0"/>
        <v>1687</v>
      </c>
      <c r="E23" s="47">
        <v>1378</v>
      </c>
      <c r="F23" s="47">
        <f t="shared" si="1"/>
        <v>27</v>
      </c>
      <c r="G23" s="47">
        <v>0</v>
      </c>
      <c r="H23" s="47">
        <v>27</v>
      </c>
      <c r="I23" s="47">
        <v>0</v>
      </c>
      <c r="J23" s="47">
        <v>0</v>
      </c>
      <c r="K23" s="47">
        <v>0</v>
      </c>
      <c r="L23" s="47">
        <v>77</v>
      </c>
      <c r="M23" s="47">
        <f t="shared" si="2"/>
        <v>205</v>
      </c>
      <c r="N23" s="47">
        <v>0</v>
      </c>
      <c r="O23" s="47">
        <v>82</v>
      </c>
      <c r="P23" s="47">
        <v>63</v>
      </c>
      <c r="Q23" s="47">
        <v>7</v>
      </c>
      <c r="R23" s="47">
        <v>50</v>
      </c>
      <c r="S23" s="47">
        <v>0</v>
      </c>
      <c r="T23" s="47">
        <v>3</v>
      </c>
      <c r="U23" s="47">
        <f t="shared" si="3"/>
        <v>1378</v>
      </c>
      <c r="V23" s="47">
        <v>1378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f t="shared" si="4"/>
        <v>84</v>
      </c>
      <c r="AC23" s="47">
        <v>77</v>
      </c>
      <c r="AD23" s="47">
        <v>7</v>
      </c>
      <c r="AE23" s="47">
        <f t="shared" si="5"/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</row>
    <row r="24" spans="1:36" ht="13.5">
      <c r="A24" s="185" t="s">
        <v>113</v>
      </c>
      <c r="B24" s="186" t="s">
        <v>153</v>
      </c>
      <c r="C24" s="46" t="s">
        <v>154</v>
      </c>
      <c r="D24" s="47">
        <f t="shared" si="0"/>
        <v>2070</v>
      </c>
      <c r="E24" s="47">
        <v>1130</v>
      </c>
      <c r="F24" s="47">
        <f t="shared" si="1"/>
        <v>619</v>
      </c>
      <c r="G24" s="47">
        <v>0</v>
      </c>
      <c r="H24" s="47">
        <v>619</v>
      </c>
      <c r="I24" s="47">
        <v>0</v>
      </c>
      <c r="J24" s="47">
        <v>0</v>
      </c>
      <c r="K24" s="47">
        <v>0</v>
      </c>
      <c r="L24" s="47">
        <v>0</v>
      </c>
      <c r="M24" s="47">
        <f t="shared" si="2"/>
        <v>321</v>
      </c>
      <c r="N24" s="47">
        <v>321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f t="shared" si="3"/>
        <v>1130</v>
      </c>
      <c r="V24" s="47">
        <v>1130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f t="shared" si="4"/>
        <v>113</v>
      </c>
      <c r="AC24" s="47">
        <v>0</v>
      </c>
      <c r="AD24" s="47">
        <v>0</v>
      </c>
      <c r="AE24" s="47">
        <f t="shared" si="5"/>
        <v>113</v>
      </c>
      <c r="AF24" s="47">
        <v>0</v>
      </c>
      <c r="AG24" s="47">
        <v>113</v>
      </c>
      <c r="AH24" s="47">
        <v>0</v>
      </c>
      <c r="AI24" s="47">
        <v>0</v>
      </c>
      <c r="AJ24" s="47">
        <v>0</v>
      </c>
    </row>
    <row r="25" spans="1:36" ht="13.5">
      <c r="A25" s="185" t="s">
        <v>113</v>
      </c>
      <c r="B25" s="186" t="s">
        <v>25</v>
      </c>
      <c r="C25" s="46" t="s">
        <v>26</v>
      </c>
      <c r="D25" s="47">
        <f t="shared" si="0"/>
        <v>2961</v>
      </c>
      <c r="E25" s="47">
        <v>1714</v>
      </c>
      <c r="F25" s="47">
        <f t="shared" si="1"/>
        <v>756</v>
      </c>
      <c r="G25" s="47">
        <v>0</v>
      </c>
      <c r="H25" s="47">
        <v>756</v>
      </c>
      <c r="I25" s="47">
        <v>0</v>
      </c>
      <c r="J25" s="47">
        <v>0</v>
      </c>
      <c r="K25" s="47">
        <v>0</v>
      </c>
      <c r="L25" s="47">
        <v>491</v>
      </c>
      <c r="M25" s="47">
        <f t="shared" si="2"/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f t="shared" si="3"/>
        <v>1714</v>
      </c>
      <c r="V25" s="47">
        <v>1714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f t="shared" si="4"/>
        <v>491</v>
      </c>
      <c r="AC25" s="47">
        <v>491</v>
      </c>
      <c r="AD25" s="47">
        <v>0</v>
      </c>
      <c r="AE25" s="47">
        <f t="shared" si="5"/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</row>
    <row r="26" spans="1:36" ht="13.5">
      <c r="A26" s="185" t="s">
        <v>113</v>
      </c>
      <c r="B26" s="186" t="s">
        <v>27</v>
      </c>
      <c r="C26" s="46" t="s">
        <v>28</v>
      </c>
      <c r="D26" s="47">
        <f t="shared" si="0"/>
        <v>3256</v>
      </c>
      <c r="E26" s="47">
        <v>2219</v>
      </c>
      <c r="F26" s="47">
        <f t="shared" si="1"/>
        <v>560</v>
      </c>
      <c r="G26" s="47">
        <v>0</v>
      </c>
      <c r="H26" s="47">
        <v>560</v>
      </c>
      <c r="I26" s="47">
        <v>0</v>
      </c>
      <c r="J26" s="47">
        <v>0</v>
      </c>
      <c r="K26" s="47">
        <v>0</v>
      </c>
      <c r="L26" s="47">
        <v>124</v>
      </c>
      <c r="M26" s="47">
        <f t="shared" si="2"/>
        <v>353</v>
      </c>
      <c r="N26" s="47">
        <v>324</v>
      </c>
      <c r="O26" s="47">
        <v>29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f t="shared" si="3"/>
        <v>2219</v>
      </c>
      <c r="V26" s="47">
        <v>2219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f t="shared" si="4"/>
        <v>144</v>
      </c>
      <c r="AC26" s="47">
        <v>124</v>
      </c>
      <c r="AD26" s="47">
        <v>0</v>
      </c>
      <c r="AE26" s="47">
        <f t="shared" si="5"/>
        <v>20</v>
      </c>
      <c r="AF26" s="47">
        <v>0</v>
      </c>
      <c r="AG26" s="47">
        <v>20</v>
      </c>
      <c r="AH26" s="47">
        <v>0</v>
      </c>
      <c r="AI26" s="47">
        <v>0</v>
      </c>
      <c r="AJ26" s="47">
        <v>0</v>
      </c>
    </row>
    <row r="27" spans="1:36" ht="13.5">
      <c r="A27" s="185" t="s">
        <v>113</v>
      </c>
      <c r="B27" s="186" t="s">
        <v>29</v>
      </c>
      <c r="C27" s="46" t="s">
        <v>30</v>
      </c>
      <c r="D27" s="47">
        <f t="shared" si="0"/>
        <v>413</v>
      </c>
      <c r="E27" s="47">
        <v>286</v>
      </c>
      <c r="F27" s="47">
        <f t="shared" si="1"/>
        <v>55</v>
      </c>
      <c r="G27" s="47">
        <v>0</v>
      </c>
      <c r="H27" s="47">
        <v>55</v>
      </c>
      <c r="I27" s="47">
        <v>0</v>
      </c>
      <c r="J27" s="47">
        <v>0</v>
      </c>
      <c r="K27" s="47">
        <v>0</v>
      </c>
      <c r="L27" s="47">
        <v>2</v>
      </c>
      <c r="M27" s="47">
        <f t="shared" si="2"/>
        <v>70</v>
      </c>
      <c r="N27" s="47">
        <v>30</v>
      </c>
      <c r="O27" s="47">
        <v>0</v>
      </c>
      <c r="P27" s="47">
        <v>0</v>
      </c>
      <c r="Q27" s="47">
        <v>0</v>
      </c>
      <c r="R27" s="47">
        <v>40</v>
      </c>
      <c r="S27" s="47">
        <v>0</v>
      </c>
      <c r="T27" s="47">
        <v>0</v>
      </c>
      <c r="U27" s="47">
        <f t="shared" si="3"/>
        <v>293</v>
      </c>
      <c r="V27" s="47">
        <v>286</v>
      </c>
      <c r="W27" s="47">
        <v>0</v>
      </c>
      <c r="X27" s="47">
        <v>7</v>
      </c>
      <c r="Y27" s="47">
        <v>0</v>
      </c>
      <c r="Z27" s="47">
        <v>0</v>
      </c>
      <c r="AA27" s="47">
        <v>0</v>
      </c>
      <c r="AB27" s="47">
        <f t="shared" si="4"/>
        <v>19</v>
      </c>
      <c r="AC27" s="47">
        <v>2</v>
      </c>
      <c r="AD27" s="47">
        <v>17</v>
      </c>
      <c r="AE27" s="47">
        <f t="shared" si="5"/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</row>
    <row r="28" spans="1:36" ht="13.5">
      <c r="A28" s="185" t="s">
        <v>113</v>
      </c>
      <c r="B28" s="186" t="s">
        <v>31</v>
      </c>
      <c r="C28" s="46" t="s">
        <v>32</v>
      </c>
      <c r="D28" s="47">
        <f t="shared" si="0"/>
        <v>3122</v>
      </c>
      <c r="E28" s="47">
        <v>2553</v>
      </c>
      <c r="F28" s="47">
        <f t="shared" si="1"/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252</v>
      </c>
      <c r="M28" s="47">
        <f t="shared" si="2"/>
        <v>317</v>
      </c>
      <c r="N28" s="47">
        <v>33</v>
      </c>
      <c r="O28" s="47">
        <v>272</v>
      </c>
      <c r="P28" s="47">
        <v>3</v>
      </c>
      <c r="Q28" s="47">
        <v>9</v>
      </c>
      <c r="R28" s="47">
        <v>0</v>
      </c>
      <c r="S28" s="47">
        <v>0</v>
      </c>
      <c r="T28" s="47">
        <v>0</v>
      </c>
      <c r="U28" s="47">
        <f t="shared" si="3"/>
        <v>2553</v>
      </c>
      <c r="V28" s="47">
        <v>2553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f t="shared" si="4"/>
        <v>252</v>
      </c>
      <c r="AC28" s="47">
        <v>252</v>
      </c>
      <c r="AD28" s="47">
        <v>0</v>
      </c>
      <c r="AE28" s="47">
        <f t="shared" si="5"/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</row>
    <row r="29" spans="1:36" ht="13.5">
      <c r="A29" s="185" t="s">
        <v>113</v>
      </c>
      <c r="B29" s="186" t="s">
        <v>33</v>
      </c>
      <c r="C29" s="46" t="s">
        <v>34</v>
      </c>
      <c r="D29" s="47">
        <f t="shared" si="0"/>
        <v>797</v>
      </c>
      <c r="E29" s="47">
        <v>489</v>
      </c>
      <c r="F29" s="47">
        <f t="shared" si="1"/>
        <v>213</v>
      </c>
      <c r="G29" s="47">
        <v>0</v>
      </c>
      <c r="H29" s="47">
        <v>213</v>
      </c>
      <c r="I29" s="47">
        <v>0</v>
      </c>
      <c r="J29" s="47">
        <v>0</v>
      </c>
      <c r="K29" s="47">
        <v>0</v>
      </c>
      <c r="L29" s="47">
        <v>20</v>
      </c>
      <c r="M29" s="47">
        <f t="shared" si="2"/>
        <v>75</v>
      </c>
      <c r="N29" s="47">
        <v>75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f t="shared" si="3"/>
        <v>489</v>
      </c>
      <c r="V29" s="47">
        <v>489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f t="shared" si="4"/>
        <v>48</v>
      </c>
      <c r="AC29" s="47">
        <v>20</v>
      </c>
      <c r="AD29" s="47">
        <v>28</v>
      </c>
      <c r="AE29" s="47">
        <f t="shared" si="5"/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</row>
    <row r="30" spans="1:36" ht="13.5">
      <c r="A30" s="185" t="s">
        <v>113</v>
      </c>
      <c r="B30" s="186" t="s">
        <v>35</v>
      </c>
      <c r="C30" s="46" t="s">
        <v>36</v>
      </c>
      <c r="D30" s="47">
        <f t="shared" si="0"/>
        <v>1231</v>
      </c>
      <c r="E30" s="47">
        <v>990</v>
      </c>
      <c r="F30" s="47">
        <f t="shared" si="1"/>
        <v>47</v>
      </c>
      <c r="G30" s="47">
        <v>0</v>
      </c>
      <c r="H30" s="47">
        <v>47</v>
      </c>
      <c r="I30" s="47">
        <v>0</v>
      </c>
      <c r="J30" s="47">
        <v>0</v>
      </c>
      <c r="K30" s="47">
        <v>0</v>
      </c>
      <c r="L30" s="47">
        <v>66</v>
      </c>
      <c r="M30" s="47">
        <f t="shared" si="2"/>
        <v>128</v>
      </c>
      <c r="N30" s="47">
        <v>54</v>
      </c>
      <c r="O30" s="47">
        <v>64</v>
      </c>
      <c r="P30" s="47">
        <v>0</v>
      </c>
      <c r="Q30" s="47">
        <v>0</v>
      </c>
      <c r="R30" s="47">
        <v>0</v>
      </c>
      <c r="S30" s="47">
        <v>8</v>
      </c>
      <c r="T30" s="47">
        <v>2</v>
      </c>
      <c r="U30" s="47">
        <f t="shared" si="3"/>
        <v>990</v>
      </c>
      <c r="V30" s="47">
        <v>990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f t="shared" si="4"/>
        <v>71</v>
      </c>
      <c r="AC30" s="47">
        <v>66</v>
      </c>
      <c r="AD30" s="47">
        <v>5</v>
      </c>
      <c r="AE30" s="47">
        <f t="shared" si="5"/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</row>
    <row r="31" spans="1:36" ht="13.5">
      <c r="A31" s="185" t="s">
        <v>113</v>
      </c>
      <c r="B31" s="186" t="s">
        <v>37</v>
      </c>
      <c r="C31" s="46" t="s">
        <v>80</v>
      </c>
      <c r="D31" s="47">
        <f t="shared" si="0"/>
        <v>495</v>
      </c>
      <c r="E31" s="47">
        <v>264</v>
      </c>
      <c r="F31" s="47">
        <f t="shared" si="1"/>
        <v>104</v>
      </c>
      <c r="G31" s="47">
        <v>0</v>
      </c>
      <c r="H31" s="47">
        <v>104</v>
      </c>
      <c r="I31" s="47">
        <v>0</v>
      </c>
      <c r="J31" s="47">
        <v>0</v>
      </c>
      <c r="K31" s="47">
        <v>0</v>
      </c>
      <c r="L31" s="47">
        <v>11</v>
      </c>
      <c r="M31" s="47">
        <f t="shared" si="2"/>
        <v>116</v>
      </c>
      <c r="N31" s="47">
        <v>63</v>
      </c>
      <c r="O31" s="47">
        <v>0</v>
      </c>
      <c r="P31" s="47">
        <v>0</v>
      </c>
      <c r="Q31" s="47">
        <v>0</v>
      </c>
      <c r="R31" s="47">
        <v>51</v>
      </c>
      <c r="S31" s="47">
        <v>2</v>
      </c>
      <c r="T31" s="47">
        <v>0</v>
      </c>
      <c r="U31" s="47">
        <f t="shared" si="3"/>
        <v>275</v>
      </c>
      <c r="V31" s="47">
        <v>264</v>
      </c>
      <c r="W31" s="47">
        <v>0</v>
      </c>
      <c r="X31" s="47">
        <v>11</v>
      </c>
      <c r="Y31" s="47">
        <v>0</v>
      </c>
      <c r="Z31" s="47">
        <v>0</v>
      </c>
      <c r="AA31" s="47">
        <v>0</v>
      </c>
      <c r="AB31" s="47">
        <f t="shared" si="4"/>
        <v>13</v>
      </c>
      <c r="AC31" s="47">
        <v>11</v>
      </c>
      <c r="AD31" s="47">
        <v>2</v>
      </c>
      <c r="AE31" s="47">
        <f t="shared" si="5"/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</row>
    <row r="32" spans="1:36" ht="13.5">
      <c r="A32" s="185" t="s">
        <v>113</v>
      </c>
      <c r="B32" s="186" t="s">
        <v>38</v>
      </c>
      <c r="C32" s="46" t="s">
        <v>306</v>
      </c>
      <c r="D32" s="47">
        <f t="shared" si="0"/>
        <v>949</v>
      </c>
      <c r="E32" s="47">
        <v>470</v>
      </c>
      <c r="F32" s="47">
        <f t="shared" si="1"/>
        <v>280</v>
      </c>
      <c r="G32" s="47">
        <v>0</v>
      </c>
      <c r="H32" s="47">
        <v>280</v>
      </c>
      <c r="I32" s="47">
        <v>0</v>
      </c>
      <c r="J32" s="47">
        <v>0</v>
      </c>
      <c r="K32" s="47">
        <v>0</v>
      </c>
      <c r="L32" s="47">
        <v>47</v>
      </c>
      <c r="M32" s="47">
        <f t="shared" si="2"/>
        <v>152</v>
      </c>
      <c r="N32" s="47">
        <v>149</v>
      </c>
      <c r="O32" s="47">
        <v>0</v>
      </c>
      <c r="P32" s="47">
        <v>0</v>
      </c>
      <c r="Q32" s="47">
        <v>0</v>
      </c>
      <c r="R32" s="47">
        <v>0</v>
      </c>
      <c r="S32" s="47">
        <v>3</v>
      </c>
      <c r="T32" s="47">
        <v>0</v>
      </c>
      <c r="U32" s="47">
        <f t="shared" si="3"/>
        <v>470</v>
      </c>
      <c r="V32" s="47">
        <v>470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f t="shared" si="4"/>
        <v>82</v>
      </c>
      <c r="AC32" s="47">
        <v>47</v>
      </c>
      <c r="AD32" s="47">
        <v>4</v>
      </c>
      <c r="AE32" s="47">
        <f t="shared" si="5"/>
        <v>31</v>
      </c>
      <c r="AF32" s="47">
        <v>0</v>
      </c>
      <c r="AG32" s="47">
        <v>31</v>
      </c>
      <c r="AH32" s="47">
        <v>0</v>
      </c>
      <c r="AI32" s="47">
        <v>0</v>
      </c>
      <c r="AJ32" s="47">
        <v>0</v>
      </c>
    </row>
    <row r="33" spans="1:36" ht="13.5">
      <c r="A33" s="185" t="s">
        <v>113</v>
      </c>
      <c r="B33" s="186" t="s">
        <v>39</v>
      </c>
      <c r="C33" s="46" t="s">
        <v>40</v>
      </c>
      <c r="D33" s="47">
        <f t="shared" si="0"/>
        <v>1075</v>
      </c>
      <c r="E33" s="47">
        <v>772</v>
      </c>
      <c r="F33" s="47">
        <f t="shared" si="1"/>
        <v>43</v>
      </c>
      <c r="G33" s="47">
        <v>0</v>
      </c>
      <c r="H33" s="47">
        <v>43</v>
      </c>
      <c r="I33" s="47">
        <v>0</v>
      </c>
      <c r="J33" s="47">
        <v>0</v>
      </c>
      <c r="K33" s="47">
        <v>0</v>
      </c>
      <c r="L33" s="47">
        <v>49</v>
      </c>
      <c r="M33" s="47">
        <f t="shared" si="2"/>
        <v>211</v>
      </c>
      <c r="N33" s="47">
        <v>133</v>
      </c>
      <c r="O33" s="47">
        <v>76</v>
      </c>
      <c r="P33" s="47">
        <v>0</v>
      </c>
      <c r="Q33" s="47">
        <v>0</v>
      </c>
      <c r="R33" s="47">
        <v>0</v>
      </c>
      <c r="S33" s="47">
        <v>0</v>
      </c>
      <c r="T33" s="47">
        <v>2</v>
      </c>
      <c r="U33" s="47">
        <f t="shared" si="3"/>
        <v>772</v>
      </c>
      <c r="V33" s="47">
        <v>772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f t="shared" si="4"/>
        <v>52</v>
      </c>
      <c r="AC33" s="47">
        <v>49</v>
      </c>
      <c r="AD33" s="47">
        <v>3</v>
      </c>
      <c r="AE33" s="47">
        <f t="shared" si="5"/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</row>
    <row r="34" spans="1:36" ht="13.5">
      <c r="A34" s="185" t="s">
        <v>113</v>
      </c>
      <c r="B34" s="186" t="s">
        <v>41</v>
      </c>
      <c r="C34" s="46" t="s">
        <v>308</v>
      </c>
      <c r="D34" s="47">
        <f t="shared" si="0"/>
        <v>2516</v>
      </c>
      <c r="E34" s="47">
        <v>1336</v>
      </c>
      <c r="F34" s="47">
        <f t="shared" si="1"/>
        <v>335</v>
      </c>
      <c r="G34" s="47">
        <v>166</v>
      </c>
      <c r="H34" s="47">
        <v>169</v>
      </c>
      <c r="I34" s="47">
        <v>0</v>
      </c>
      <c r="J34" s="47">
        <v>0</v>
      </c>
      <c r="K34" s="47">
        <v>0</v>
      </c>
      <c r="L34" s="47">
        <v>542</v>
      </c>
      <c r="M34" s="47">
        <f t="shared" si="2"/>
        <v>303</v>
      </c>
      <c r="N34" s="47">
        <v>293</v>
      </c>
      <c r="O34" s="47">
        <v>0</v>
      </c>
      <c r="P34" s="47">
        <v>0</v>
      </c>
      <c r="Q34" s="47">
        <v>10</v>
      </c>
      <c r="R34" s="47">
        <v>0</v>
      </c>
      <c r="S34" s="47">
        <v>0</v>
      </c>
      <c r="T34" s="47">
        <v>0</v>
      </c>
      <c r="U34" s="47">
        <f t="shared" si="3"/>
        <v>1336</v>
      </c>
      <c r="V34" s="47">
        <v>1336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f t="shared" si="4"/>
        <v>571</v>
      </c>
      <c r="AC34" s="47">
        <v>542</v>
      </c>
      <c r="AD34" s="47">
        <v>25</v>
      </c>
      <c r="AE34" s="47">
        <f t="shared" si="5"/>
        <v>4</v>
      </c>
      <c r="AF34" s="47">
        <v>4</v>
      </c>
      <c r="AG34" s="47">
        <v>0</v>
      </c>
      <c r="AH34" s="47">
        <v>0</v>
      </c>
      <c r="AI34" s="47">
        <v>0</v>
      </c>
      <c r="AJ34" s="47">
        <v>0</v>
      </c>
    </row>
    <row r="35" spans="1:36" ht="13.5">
      <c r="A35" s="185" t="s">
        <v>113</v>
      </c>
      <c r="B35" s="186" t="s">
        <v>42</v>
      </c>
      <c r="C35" s="46" t="s">
        <v>43</v>
      </c>
      <c r="D35" s="47">
        <f t="shared" si="0"/>
        <v>4519</v>
      </c>
      <c r="E35" s="47">
        <v>3583</v>
      </c>
      <c r="F35" s="47">
        <f t="shared" si="1"/>
        <v>820</v>
      </c>
      <c r="G35" s="47">
        <v>0</v>
      </c>
      <c r="H35" s="47">
        <v>820</v>
      </c>
      <c r="I35" s="47">
        <v>0</v>
      </c>
      <c r="J35" s="47">
        <v>0</v>
      </c>
      <c r="K35" s="47">
        <v>0</v>
      </c>
      <c r="L35" s="47">
        <v>116</v>
      </c>
      <c r="M35" s="47">
        <f t="shared" si="2"/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f t="shared" si="3"/>
        <v>3625</v>
      </c>
      <c r="V35" s="47">
        <v>3583</v>
      </c>
      <c r="W35" s="47">
        <v>0</v>
      </c>
      <c r="X35" s="47">
        <v>42</v>
      </c>
      <c r="Y35" s="47">
        <v>0</v>
      </c>
      <c r="Z35" s="47">
        <v>0</v>
      </c>
      <c r="AA35" s="47">
        <v>0</v>
      </c>
      <c r="AB35" s="47">
        <f t="shared" si="4"/>
        <v>652</v>
      </c>
      <c r="AC35" s="47">
        <v>116</v>
      </c>
      <c r="AD35" s="47">
        <v>454</v>
      </c>
      <c r="AE35" s="47">
        <f t="shared" si="5"/>
        <v>82</v>
      </c>
      <c r="AF35" s="47">
        <v>0</v>
      </c>
      <c r="AG35" s="47">
        <v>82</v>
      </c>
      <c r="AH35" s="47">
        <v>0</v>
      </c>
      <c r="AI35" s="47">
        <v>0</v>
      </c>
      <c r="AJ35" s="47">
        <v>0</v>
      </c>
    </row>
    <row r="36" spans="1:36" ht="13.5">
      <c r="A36" s="185" t="s">
        <v>113</v>
      </c>
      <c r="B36" s="186" t="s">
        <v>44</v>
      </c>
      <c r="C36" s="46" t="s">
        <v>45</v>
      </c>
      <c r="D36" s="47">
        <f t="shared" si="0"/>
        <v>5704</v>
      </c>
      <c r="E36" s="47">
        <v>4746</v>
      </c>
      <c r="F36" s="47">
        <f t="shared" si="1"/>
        <v>805</v>
      </c>
      <c r="G36" s="47">
        <v>0</v>
      </c>
      <c r="H36" s="47">
        <v>805</v>
      </c>
      <c r="I36" s="47">
        <v>0</v>
      </c>
      <c r="J36" s="47">
        <v>0</v>
      </c>
      <c r="K36" s="47">
        <v>0</v>
      </c>
      <c r="L36" s="47">
        <v>153</v>
      </c>
      <c r="M36" s="47">
        <f t="shared" si="2"/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f t="shared" si="3"/>
        <v>4790</v>
      </c>
      <c r="V36" s="47">
        <v>4746</v>
      </c>
      <c r="W36" s="47">
        <v>0</v>
      </c>
      <c r="X36" s="47">
        <v>44</v>
      </c>
      <c r="Y36" s="47">
        <v>0</v>
      </c>
      <c r="Z36" s="47">
        <v>0</v>
      </c>
      <c r="AA36" s="47">
        <v>0</v>
      </c>
      <c r="AB36" s="47">
        <f t="shared" si="4"/>
        <v>784</v>
      </c>
      <c r="AC36" s="47">
        <v>153</v>
      </c>
      <c r="AD36" s="47">
        <v>536</v>
      </c>
      <c r="AE36" s="47">
        <f t="shared" si="5"/>
        <v>95</v>
      </c>
      <c r="AF36" s="47">
        <v>0</v>
      </c>
      <c r="AG36" s="47">
        <v>95</v>
      </c>
      <c r="AH36" s="47">
        <v>0</v>
      </c>
      <c r="AI36" s="47">
        <v>0</v>
      </c>
      <c r="AJ36" s="47">
        <v>0</v>
      </c>
    </row>
    <row r="37" spans="1:36" ht="13.5">
      <c r="A37" s="185" t="s">
        <v>113</v>
      </c>
      <c r="B37" s="186" t="s">
        <v>46</v>
      </c>
      <c r="C37" s="46" t="s">
        <v>47</v>
      </c>
      <c r="D37" s="47">
        <f t="shared" si="0"/>
        <v>1420</v>
      </c>
      <c r="E37" s="47">
        <v>1007</v>
      </c>
      <c r="F37" s="47">
        <f t="shared" si="1"/>
        <v>239</v>
      </c>
      <c r="G37" s="47">
        <v>229</v>
      </c>
      <c r="H37" s="47">
        <v>10</v>
      </c>
      <c r="I37" s="47">
        <v>0</v>
      </c>
      <c r="J37" s="47">
        <v>0</v>
      </c>
      <c r="K37" s="47">
        <v>0</v>
      </c>
      <c r="L37" s="47">
        <v>0</v>
      </c>
      <c r="M37" s="47">
        <f t="shared" si="2"/>
        <v>174</v>
      </c>
      <c r="N37" s="47">
        <v>111</v>
      </c>
      <c r="O37" s="47">
        <v>14</v>
      </c>
      <c r="P37" s="47">
        <v>41</v>
      </c>
      <c r="Q37" s="47">
        <v>8</v>
      </c>
      <c r="R37" s="47">
        <v>0</v>
      </c>
      <c r="S37" s="47">
        <v>0</v>
      </c>
      <c r="T37" s="47">
        <v>0</v>
      </c>
      <c r="U37" s="47">
        <f t="shared" si="3"/>
        <v>1121</v>
      </c>
      <c r="V37" s="47">
        <v>1007</v>
      </c>
      <c r="W37" s="47">
        <v>114</v>
      </c>
      <c r="X37" s="47">
        <v>0</v>
      </c>
      <c r="Y37" s="47">
        <v>0</v>
      </c>
      <c r="Z37" s="47">
        <v>0</v>
      </c>
      <c r="AA37" s="47">
        <v>0</v>
      </c>
      <c r="AB37" s="47">
        <f t="shared" si="4"/>
        <v>209</v>
      </c>
      <c r="AC37" s="47">
        <v>0</v>
      </c>
      <c r="AD37" s="47">
        <v>152</v>
      </c>
      <c r="AE37" s="47">
        <f t="shared" si="5"/>
        <v>57</v>
      </c>
      <c r="AF37" s="47">
        <v>57</v>
      </c>
      <c r="AG37" s="47">
        <v>0</v>
      </c>
      <c r="AH37" s="47">
        <v>0</v>
      </c>
      <c r="AI37" s="47">
        <v>0</v>
      </c>
      <c r="AJ37" s="47">
        <v>0</v>
      </c>
    </row>
    <row r="38" spans="1:36" ht="13.5">
      <c r="A38" s="185" t="s">
        <v>113</v>
      </c>
      <c r="B38" s="186" t="s">
        <v>48</v>
      </c>
      <c r="C38" s="46" t="s">
        <v>49</v>
      </c>
      <c r="D38" s="47">
        <f t="shared" si="0"/>
        <v>3501</v>
      </c>
      <c r="E38" s="47">
        <v>2408</v>
      </c>
      <c r="F38" s="47">
        <f t="shared" si="1"/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530</v>
      </c>
      <c r="M38" s="47">
        <f t="shared" si="2"/>
        <v>563</v>
      </c>
      <c r="N38" s="47">
        <v>237</v>
      </c>
      <c r="O38" s="47">
        <v>138</v>
      </c>
      <c r="P38" s="47">
        <v>172</v>
      </c>
      <c r="Q38" s="47">
        <v>12</v>
      </c>
      <c r="R38" s="47">
        <v>0</v>
      </c>
      <c r="S38" s="47">
        <v>0</v>
      </c>
      <c r="T38" s="47">
        <v>4</v>
      </c>
      <c r="U38" s="47">
        <f t="shared" si="3"/>
        <v>2408</v>
      </c>
      <c r="V38" s="47">
        <v>2408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f t="shared" si="4"/>
        <v>530</v>
      </c>
      <c r="AC38" s="47">
        <v>530</v>
      </c>
      <c r="AD38" s="47">
        <v>0</v>
      </c>
      <c r="AE38" s="47">
        <f t="shared" si="5"/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</row>
    <row r="39" spans="1:36" ht="13.5">
      <c r="A39" s="185" t="s">
        <v>113</v>
      </c>
      <c r="B39" s="186" t="s">
        <v>155</v>
      </c>
      <c r="C39" s="46" t="s">
        <v>156</v>
      </c>
      <c r="D39" s="47">
        <f t="shared" si="0"/>
        <v>10353</v>
      </c>
      <c r="E39" s="47">
        <v>8679</v>
      </c>
      <c r="F39" s="47">
        <f t="shared" si="1"/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726</v>
      </c>
      <c r="M39" s="47">
        <f t="shared" si="2"/>
        <v>948</v>
      </c>
      <c r="N39" s="47">
        <v>260</v>
      </c>
      <c r="O39" s="47">
        <v>185</v>
      </c>
      <c r="P39" s="47">
        <v>306</v>
      </c>
      <c r="Q39" s="47">
        <v>45</v>
      </c>
      <c r="R39" s="47">
        <v>145</v>
      </c>
      <c r="S39" s="47">
        <v>0</v>
      </c>
      <c r="T39" s="47">
        <v>7</v>
      </c>
      <c r="U39" s="47">
        <f t="shared" si="3"/>
        <v>8679</v>
      </c>
      <c r="V39" s="47">
        <v>8679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f t="shared" si="4"/>
        <v>804</v>
      </c>
      <c r="AC39" s="47">
        <v>726</v>
      </c>
      <c r="AD39" s="47">
        <v>78</v>
      </c>
      <c r="AE39" s="47">
        <f t="shared" si="5"/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</row>
    <row r="40" spans="1:36" ht="13.5">
      <c r="A40" s="185" t="s">
        <v>113</v>
      </c>
      <c r="B40" s="186" t="s">
        <v>157</v>
      </c>
      <c r="C40" s="46" t="s">
        <v>158</v>
      </c>
      <c r="D40" s="47">
        <f t="shared" si="0"/>
        <v>3082</v>
      </c>
      <c r="E40" s="47">
        <v>2217</v>
      </c>
      <c r="F40" s="47">
        <f t="shared" si="1"/>
        <v>322</v>
      </c>
      <c r="G40" s="47">
        <v>43</v>
      </c>
      <c r="H40" s="47">
        <v>33</v>
      </c>
      <c r="I40" s="47">
        <v>0</v>
      </c>
      <c r="J40" s="47">
        <v>0</v>
      </c>
      <c r="K40" s="47">
        <v>246</v>
      </c>
      <c r="L40" s="47">
        <v>0</v>
      </c>
      <c r="M40" s="47">
        <f t="shared" si="2"/>
        <v>543</v>
      </c>
      <c r="N40" s="47">
        <v>250</v>
      </c>
      <c r="O40" s="47">
        <v>100</v>
      </c>
      <c r="P40" s="47">
        <v>91</v>
      </c>
      <c r="Q40" s="47">
        <v>16</v>
      </c>
      <c r="R40" s="47">
        <v>86</v>
      </c>
      <c r="S40" s="47">
        <v>0</v>
      </c>
      <c r="T40" s="47">
        <v>0</v>
      </c>
      <c r="U40" s="47">
        <f t="shared" si="3"/>
        <v>2217</v>
      </c>
      <c r="V40" s="47">
        <v>2217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f t="shared" si="4"/>
        <v>496</v>
      </c>
      <c r="AC40" s="47">
        <v>0</v>
      </c>
      <c r="AD40" s="47">
        <v>187</v>
      </c>
      <c r="AE40" s="47">
        <f t="shared" si="5"/>
        <v>309</v>
      </c>
      <c r="AF40" s="47">
        <v>43</v>
      </c>
      <c r="AG40" s="47">
        <v>20</v>
      </c>
      <c r="AH40" s="47">
        <v>0</v>
      </c>
      <c r="AI40" s="47">
        <v>0</v>
      </c>
      <c r="AJ40" s="47">
        <v>246</v>
      </c>
    </row>
    <row r="41" spans="1:36" ht="13.5">
      <c r="A41" s="185" t="s">
        <v>113</v>
      </c>
      <c r="B41" s="186" t="s">
        <v>159</v>
      </c>
      <c r="C41" s="46" t="s">
        <v>307</v>
      </c>
      <c r="D41" s="47">
        <f t="shared" si="0"/>
        <v>2426</v>
      </c>
      <c r="E41" s="47">
        <v>1909</v>
      </c>
      <c r="F41" s="47">
        <f t="shared" si="1"/>
        <v>495</v>
      </c>
      <c r="G41" s="47">
        <v>55</v>
      </c>
      <c r="H41" s="47">
        <v>440</v>
      </c>
      <c r="I41" s="47">
        <v>0</v>
      </c>
      <c r="J41" s="47">
        <v>0</v>
      </c>
      <c r="K41" s="47">
        <v>0</v>
      </c>
      <c r="L41" s="47">
        <v>22</v>
      </c>
      <c r="M41" s="47">
        <f t="shared" si="2"/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f t="shared" si="3"/>
        <v>1909</v>
      </c>
      <c r="V41" s="47">
        <v>1909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f t="shared" si="4"/>
        <v>110</v>
      </c>
      <c r="AC41" s="47">
        <v>22</v>
      </c>
      <c r="AD41" s="47">
        <v>21</v>
      </c>
      <c r="AE41" s="47">
        <f t="shared" si="5"/>
        <v>67</v>
      </c>
      <c r="AF41" s="47">
        <v>55</v>
      </c>
      <c r="AG41" s="47">
        <v>12</v>
      </c>
      <c r="AH41" s="47">
        <v>0</v>
      </c>
      <c r="AI41" s="47">
        <v>0</v>
      </c>
      <c r="AJ41" s="47">
        <v>0</v>
      </c>
    </row>
    <row r="42" spans="1:36" ht="13.5">
      <c r="A42" s="185" t="s">
        <v>113</v>
      </c>
      <c r="B42" s="186" t="s">
        <v>160</v>
      </c>
      <c r="C42" s="46" t="s">
        <v>94</v>
      </c>
      <c r="D42" s="47">
        <f t="shared" si="0"/>
        <v>7517</v>
      </c>
      <c r="E42" s="47">
        <v>5079</v>
      </c>
      <c r="F42" s="47">
        <f t="shared" si="1"/>
        <v>1189</v>
      </c>
      <c r="G42" s="47">
        <v>1189</v>
      </c>
      <c r="H42" s="47">
        <v>0</v>
      </c>
      <c r="I42" s="47">
        <v>0</v>
      </c>
      <c r="J42" s="47">
        <v>0</v>
      </c>
      <c r="K42" s="47">
        <v>0</v>
      </c>
      <c r="L42" s="47">
        <v>379</v>
      </c>
      <c r="M42" s="47">
        <f t="shared" si="2"/>
        <v>870</v>
      </c>
      <c r="N42" s="47">
        <v>141</v>
      </c>
      <c r="O42" s="47">
        <v>0</v>
      </c>
      <c r="P42" s="47">
        <v>202</v>
      </c>
      <c r="Q42" s="47">
        <v>0</v>
      </c>
      <c r="R42" s="47">
        <v>527</v>
      </c>
      <c r="S42" s="47">
        <v>0</v>
      </c>
      <c r="T42" s="47">
        <v>0</v>
      </c>
      <c r="U42" s="47">
        <f t="shared" si="3"/>
        <v>5079</v>
      </c>
      <c r="V42" s="47">
        <v>5079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f t="shared" si="4"/>
        <v>770</v>
      </c>
      <c r="AC42" s="47">
        <v>379</v>
      </c>
      <c r="AD42" s="47">
        <v>53</v>
      </c>
      <c r="AE42" s="47">
        <f t="shared" si="5"/>
        <v>338</v>
      </c>
      <c r="AF42" s="47">
        <v>338</v>
      </c>
      <c r="AG42" s="47">
        <v>0</v>
      </c>
      <c r="AH42" s="47">
        <v>0</v>
      </c>
      <c r="AI42" s="47">
        <v>0</v>
      </c>
      <c r="AJ42" s="47">
        <v>0</v>
      </c>
    </row>
    <row r="43" spans="1:36" ht="13.5">
      <c r="A43" s="185" t="s">
        <v>113</v>
      </c>
      <c r="B43" s="186" t="s">
        <v>161</v>
      </c>
      <c r="C43" s="46" t="s">
        <v>91</v>
      </c>
      <c r="D43" s="47">
        <f t="shared" si="0"/>
        <v>1263</v>
      </c>
      <c r="E43" s="47">
        <v>1048</v>
      </c>
      <c r="F43" s="47">
        <f t="shared" si="1"/>
        <v>156</v>
      </c>
      <c r="G43" s="47">
        <v>0</v>
      </c>
      <c r="H43" s="47">
        <v>138</v>
      </c>
      <c r="I43" s="47">
        <v>0</v>
      </c>
      <c r="J43" s="47">
        <v>0</v>
      </c>
      <c r="K43" s="47">
        <v>18</v>
      </c>
      <c r="L43" s="47">
        <v>59</v>
      </c>
      <c r="M43" s="47">
        <f t="shared" si="2"/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f t="shared" si="3"/>
        <v>1048</v>
      </c>
      <c r="V43" s="47">
        <v>1048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f t="shared" si="4"/>
        <v>213</v>
      </c>
      <c r="AC43" s="47">
        <v>59</v>
      </c>
      <c r="AD43" s="47">
        <v>136</v>
      </c>
      <c r="AE43" s="47">
        <f t="shared" si="5"/>
        <v>18</v>
      </c>
      <c r="AF43" s="47">
        <v>0</v>
      </c>
      <c r="AG43" s="47">
        <v>0</v>
      </c>
      <c r="AH43" s="47">
        <v>0</v>
      </c>
      <c r="AI43" s="47">
        <v>0</v>
      </c>
      <c r="AJ43" s="47">
        <v>18</v>
      </c>
    </row>
    <row r="44" spans="1:36" ht="13.5">
      <c r="A44" s="185" t="s">
        <v>113</v>
      </c>
      <c r="B44" s="186" t="s">
        <v>162</v>
      </c>
      <c r="C44" s="46" t="s">
        <v>92</v>
      </c>
      <c r="D44" s="47">
        <f t="shared" si="0"/>
        <v>1520</v>
      </c>
      <c r="E44" s="47">
        <v>1176</v>
      </c>
      <c r="F44" s="47">
        <f t="shared" si="1"/>
        <v>108</v>
      </c>
      <c r="G44" s="47">
        <v>0</v>
      </c>
      <c r="H44" s="47">
        <v>108</v>
      </c>
      <c r="I44" s="47">
        <v>0</v>
      </c>
      <c r="J44" s="47">
        <v>0</v>
      </c>
      <c r="K44" s="47">
        <v>0</v>
      </c>
      <c r="L44" s="47">
        <v>73</v>
      </c>
      <c r="M44" s="47">
        <f t="shared" si="2"/>
        <v>163</v>
      </c>
      <c r="N44" s="47">
        <v>119</v>
      </c>
      <c r="O44" s="47">
        <v>42</v>
      </c>
      <c r="P44" s="47">
        <v>0</v>
      </c>
      <c r="Q44" s="47">
        <v>0</v>
      </c>
      <c r="R44" s="47">
        <v>0</v>
      </c>
      <c r="S44" s="47">
        <v>2</v>
      </c>
      <c r="T44" s="47">
        <v>0</v>
      </c>
      <c r="U44" s="47">
        <f t="shared" si="3"/>
        <v>1176</v>
      </c>
      <c r="V44" s="47">
        <v>1176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f t="shared" si="4"/>
        <v>200</v>
      </c>
      <c r="AC44" s="47">
        <v>73</v>
      </c>
      <c r="AD44" s="47">
        <v>127</v>
      </c>
      <c r="AE44" s="47">
        <f t="shared" si="5"/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</row>
    <row r="45" spans="1:36" ht="13.5">
      <c r="A45" s="185" t="s">
        <v>113</v>
      </c>
      <c r="B45" s="186" t="s">
        <v>163</v>
      </c>
      <c r="C45" s="46" t="s">
        <v>299</v>
      </c>
      <c r="D45" s="47">
        <f t="shared" si="0"/>
        <v>5876</v>
      </c>
      <c r="E45" s="47">
        <v>0</v>
      </c>
      <c r="F45" s="47">
        <f t="shared" si="1"/>
        <v>4611</v>
      </c>
      <c r="G45" s="47">
        <v>0</v>
      </c>
      <c r="H45" s="47">
        <v>599</v>
      </c>
      <c r="I45" s="47">
        <v>0</v>
      </c>
      <c r="J45" s="47">
        <v>4012</v>
      </c>
      <c r="K45" s="47">
        <v>0</v>
      </c>
      <c r="L45" s="47">
        <v>666</v>
      </c>
      <c r="M45" s="47">
        <f t="shared" si="2"/>
        <v>599</v>
      </c>
      <c r="N45" s="47">
        <v>415</v>
      </c>
      <c r="O45" s="47">
        <v>0</v>
      </c>
      <c r="P45" s="47">
        <v>184</v>
      </c>
      <c r="Q45" s="47">
        <v>0</v>
      </c>
      <c r="R45" s="47">
        <v>0</v>
      </c>
      <c r="S45" s="47">
        <v>0</v>
      </c>
      <c r="T45" s="47">
        <v>0</v>
      </c>
      <c r="U45" s="47">
        <f t="shared" si="3"/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f t="shared" si="4"/>
        <v>666</v>
      </c>
      <c r="AC45" s="47">
        <v>666</v>
      </c>
      <c r="AD45" s="47">
        <v>0</v>
      </c>
      <c r="AE45" s="47">
        <f t="shared" si="5"/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</row>
    <row r="46" spans="1:36" ht="13.5">
      <c r="A46" s="185" t="s">
        <v>113</v>
      </c>
      <c r="B46" s="186" t="s">
        <v>164</v>
      </c>
      <c r="C46" s="46" t="s">
        <v>165</v>
      </c>
      <c r="D46" s="47">
        <f t="shared" si="0"/>
        <v>2550</v>
      </c>
      <c r="E46" s="47">
        <v>0</v>
      </c>
      <c r="F46" s="47">
        <f t="shared" si="1"/>
        <v>2178</v>
      </c>
      <c r="G46" s="47">
        <v>0</v>
      </c>
      <c r="H46" s="47">
        <v>492</v>
      </c>
      <c r="I46" s="47">
        <v>0</v>
      </c>
      <c r="J46" s="47">
        <v>1686</v>
      </c>
      <c r="K46" s="47">
        <v>0</v>
      </c>
      <c r="L46" s="47">
        <v>372</v>
      </c>
      <c r="M46" s="47">
        <f t="shared" si="2"/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f t="shared" si="3"/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f t="shared" si="4"/>
        <v>1299</v>
      </c>
      <c r="AC46" s="47">
        <v>372</v>
      </c>
      <c r="AD46" s="47">
        <v>0</v>
      </c>
      <c r="AE46" s="47">
        <f t="shared" si="5"/>
        <v>927</v>
      </c>
      <c r="AF46" s="47">
        <v>0</v>
      </c>
      <c r="AG46" s="47">
        <v>32</v>
      </c>
      <c r="AH46" s="47">
        <v>0</v>
      </c>
      <c r="AI46" s="47">
        <v>895</v>
      </c>
      <c r="AJ46" s="47">
        <v>0</v>
      </c>
    </row>
    <row r="47" spans="1:36" ht="13.5">
      <c r="A47" s="185" t="s">
        <v>113</v>
      </c>
      <c r="B47" s="186" t="s">
        <v>166</v>
      </c>
      <c r="C47" s="46" t="s">
        <v>167</v>
      </c>
      <c r="D47" s="47">
        <f t="shared" si="0"/>
        <v>1257</v>
      </c>
      <c r="E47" s="47">
        <v>0</v>
      </c>
      <c r="F47" s="47">
        <f t="shared" si="1"/>
        <v>950</v>
      </c>
      <c r="G47" s="47">
        <v>0</v>
      </c>
      <c r="H47" s="47">
        <v>0</v>
      </c>
      <c r="I47" s="47">
        <v>0</v>
      </c>
      <c r="J47" s="47">
        <v>950</v>
      </c>
      <c r="K47" s="47">
        <v>0</v>
      </c>
      <c r="L47" s="47">
        <v>94</v>
      </c>
      <c r="M47" s="47">
        <f t="shared" si="2"/>
        <v>213</v>
      </c>
      <c r="N47" s="47">
        <v>96</v>
      </c>
      <c r="O47" s="47">
        <v>20</v>
      </c>
      <c r="P47" s="47">
        <v>61</v>
      </c>
      <c r="Q47" s="47">
        <v>9</v>
      </c>
      <c r="R47" s="47">
        <v>20</v>
      </c>
      <c r="S47" s="47">
        <v>7</v>
      </c>
      <c r="T47" s="47">
        <v>0</v>
      </c>
      <c r="U47" s="47">
        <f t="shared" si="3"/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f t="shared" si="4"/>
        <v>94</v>
      </c>
      <c r="AC47" s="47">
        <v>94</v>
      </c>
      <c r="AD47" s="47">
        <v>0</v>
      </c>
      <c r="AE47" s="47">
        <f t="shared" si="5"/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</row>
    <row r="48" spans="1:36" ht="13.5">
      <c r="A48" s="185" t="s">
        <v>113</v>
      </c>
      <c r="B48" s="186" t="s">
        <v>168</v>
      </c>
      <c r="C48" s="46" t="s">
        <v>169</v>
      </c>
      <c r="D48" s="47">
        <f t="shared" si="0"/>
        <v>1594</v>
      </c>
      <c r="E48" s="47">
        <v>0</v>
      </c>
      <c r="F48" s="47">
        <f t="shared" si="1"/>
        <v>1120</v>
      </c>
      <c r="G48" s="47">
        <v>0</v>
      </c>
      <c r="H48" s="47">
        <v>0</v>
      </c>
      <c r="I48" s="47">
        <v>0</v>
      </c>
      <c r="J48" s="47">
        <v>1120</v>
      </c>
      <c r="K48" s="47">
        <v>0</v>
      </c>
      <c r="L48" s="47">
        <v>0</v>
      </c>
      <c r="M48" s="47">
        <f t="shared" si="2"/>
        <v>474</v>
      </c>
      <c r="N48" s="47">
        <v>145</v>
      </c>
      <c r="O48" s="47">
        <v>28</v>
      </c>
      <c r="P48" s="47">
        <v>75</v>
      </c>
      <c r="Q48" s="47">
        <v>4</v>
      </c>
      <c r="R48" s="47">
        <v>33</v>
      </c>
      <c r="S48" s="47">
        <v>9</v>
      </c>
      <c r="T48" s="47">
        <v>180</v>
      </c>
      <c r="U48" s="47">
        <f t="shared" si="3"/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f t="shared" si="4"/>
        <v>0</v>
      </c>
      <c r="AC48" s="47">
        <v>0</v>
      </c>
      <c r="AD48" s="47">
        <v>0</v>
      </c>
      <c r="AE48" s="47">
        <f t="shared" si="5"/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</row>
    <row r="49" spans="1:36" ht="13.5">
      <c r="A49" s="185" t="s">
        <v>113</v>
      </c>
      <c r="B49" s="186" t="s">
        <v>170</v>
      </c>
      <c r="C49" s="46" t="s">
        <v>310</v>
      </c>
      <c r="D49" s="47">
        <f t="shared" si="0"/>
        <v>2229</v>
      </c>
      <c r="E49" s="47">
        <v>1970</v>
      </c>
      <c r="F49" s="47">
        <f t="shared" si="1"/>
        <v>259</v>
      </c>
      <c r="G49" s="47">
        <v>171</v>
      </c>
      <c r="H49" s="47">
        <v>88</v>
      </c>
      <c r="I49" s="47">
        <v>0</v>
      </c>
      <c r="J49" s="47">
        <v>0</v>
      </c>
      <c r="K49" s="47">
        <v>0</v>
      </c>
      <c r="L49" s="47">
        <v>0</v>
      </c>
      <c r="M49" s="47">
        <f t="shared" si="2"/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f t="shared" si="3"/>
        <v>1970</v>
      </c>
      <c r="V49" s="47">
        <v>1970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f t="shared" si="4"/>
        <v>30</v>
      </c>
      <c r="AC49" s="47">
        <v>0</v>
      </c>
      <c r="AD49" s="47">
        <v>15</v>
      </c>
      <c r="AE49" s="47">
        <f t="shared" si="5"/>
        <v>15</v>
      </c>
      <c r="AF49" s="47">
        <v>15</v>
      </c>
      <c r="AG49" s="47">
        <v>0</v>
      </c>
      <c r="AH49" s="47">
        <v>0</v>
      </c>
      <c r="AI49" s="47">
        <v>0</v>
      </c>
      <c r="AJ49" s="47">
        <v>0</v>
      </c>
    </row>
    <row r="50" spans="1:36" ht="13.5">
      <c r="A50" s="185" t="s">
        <v>113</v>
      </c>
      <c r="B50" s="186" t="s">
        <v>171</v>
      </c>
      <c r="C50" s="46" t="s">
        <v>172</v>
      </c>
      <c r="D50" s="47">
        <f t="shared" si="0"/>
        <v>1280</v>
      </c>
      <c r="E50" s="47">
        <v>1109</v>
      </c>
      <c r="F50" s="47">
        <f t="shared" si="1"/>
        <v>130</v>
      </c>
      <c r="G50" s="47">
        <v>130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f t="shared" si="2"/>
        <v>41</v>
      </c>
      <c r="N50" s="47">
        <v>0</v>
      </c>
      <c r="O50" s="47">
        <v>5</v>
      </c>
      <c r="P50" s="47">
        <v>31</v>
      </c>
      <c r="Q50" s="47">
        <v>5</v>
      </c>
      <c r="R50" s="47">
        <v>0</v>
      </c>
      <c r="S50" s="47">
        <v>0</v>
      </c>
      <c r="T50" s="47">
        <v>0</v>
      </c>
      <c r="U50" s="47">
        <f t="shared" si="3"/>
        <v>1158</v>
      </c>
      <c r="V50" s="47">
        <v>1109</v>
      </c>
      <c r="W50" s="47">
        <v>49</v>
      </c>
      <c r="X50" s="47">
        <v>0</v>
      </c>
      <c r="Y50" s="47">
        <v>0</v>
      </c>
      <c r="Z50" s="47">
        <v>0</v>
      </c>
      <c r="AA50" s="47">
        <v>0</v>
      </c>
      <c r="AB50" s="47">
        <f t="shared" si="4"/>
        <v>21</v>
      </c>
      <c r="AC50" s="47">
        <v>0</v>
      </c>
      <c r="AD50" s="47">
        <v>9</v>
      </c>
      <c r="AE50" s="47">
        <f t="shared" si="5"/>
        <v>12</v>
      </c>
      <c r="AF50" s="47">
        <v>12</v>
      </c>
      <c r="AG50" s="47">
        <v>0</v>
      </c>
      <c r="AH50" s="47">
        <v>0</v>
      </c>
      <c r="AI50" s="47">
        <v>0</v>
      </c>
      <c r="AJ50" s="47">
        <v>0</v>
      </c>
    </row>
    <row r="51" spans="1:36" ht="13.5">
      <c r="A51" s="185" t="s">
        <v>113</v>
      </c>
      <c r="B51" s="186" t="s">
        <v>173</v>
      </c>
      <c r="C51" s="46" t="s">
        <v>174</v>
      </c>
      <c r="D51" s="47">
        <f t="shared" si="0"/>
        <v>2242</v>
      </c>
      <c r="E51" s="47">
        <v>1923</v>
      </c>
      <c r="F51" s="47">
        <f t="shared" si="1"/>
        <v>273</v>
      </c>
      <c r="G51" s="47">
        <v>171</v>
      </c>
      <c r="H51" s="47">
        <v>102</v>
      </c>
      <c r="I51" s="47">
        <v>0</v>
      </c>
      <c r="J51" s="47">
        <v>0</v>
      </c>
      <c r="K51" s="47">
        <v>0</v>
      </c>
      <c r="L51" s="47">
        <v>0</v>
      </c>
      <c r="M51" s="47">
        <f t="shared" si="2"/>
        <v>46</v>
      </c>
      <c r="N51" s="47">
        <v>36</v>
      </c>
      <c r="O51" s="47">
        <v>10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f t="shared" si="3"/>
        <v>1973</v>
      </c>
      <c r="V51" s="47">
        <v>1923</v>
      </c>
      <c r="W51" s="47">
        <v>50</v>
      </c>
      <c r="X51" s="47">
        <v>0</v>
      </c>
      <c r="Y51" s="47">
        <v>0</v>
      </c>
      <c r="Z51" s="47">
        <v>0</v>
      </c>
      <c r="AA51" s="47">
        <v>0</v>
      </c>
      <c r="AB51" s="47">
        <f t="shared" si="4"/>
        <v>30</v>
      </c>
      <c r="AC51" s="47">
        <v>0</v>
      </c>
      <c r="AD51" s="47">
        <v>15</v>
      </c>
      <c r="AE51" s="47">
        <f t="shared" si="5"/>
        <v>15</v>
      </c>
      <c r="AF51" s="47">
        <v>15</v>
      </c>
      <c r="AG51" s="47">
        <v>0</v>
      </c>
      <c r="AH51" s="47">
        <v>0</v>
      </c>
      <c r="AI51" s="47">
        <v>0</v>
      </c>
      <c r="AJ51" s="47">
        <v>0</v>
      </c>
    </row>
    <row r="52" spans="1:36" ht="13.5">
      <c r="A52" s="185" t="s">
        <v>113</v>
      </c>
      <c r="B52" s="186" t="s">
        <v>175</v>
      </c>
      <c r="C52" s="46" t="s">
        <v>88</v>
      </c>
      <c r="D52" s="47">
        <f t="shared" si="0"/>
        <v>291</v>
      </c>
      <c r="E52" s="47">
        <v>187</v>
      </c>
      <c r="F52" s="47">
        <f t="shared" si="1"/>
        <v>98</v>
      </c>
      <c r="G52" s="47">
        <v>23</v>
      </c>
      <c r="H52" s="47">
        <v>75</v>
      </c>
      <c r="I52" s="47">
        <v>0</v>
      </c>
      <c r="J52" s="47">
        <v>0</v>
      </c>
      <c r="K52" s="47">
        <v>0</v>
      </c>
      <c r="L52" s="47">
        <v>0</v>
      </c>
      <c r="M52" s="47">
        <f t="shared" si="2"/>
        <v>6</v>
      </c>
      <c r="N52" s="47">
        <v>0</v>
      </c>
      <c r="O52" s="47">
        <v>6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f t="shared" si="3"/>
        <v>187</v>
      </c>
      <c r="V52" s="47">
        <v>187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f t="shared" si="4"/>
        <v>25</v>
      </c>
      <c r="AC52" s="47">
        <v>0</v>
      </c>
      <c r="AD52" s="47">
        <v>1</v>
      </c>
      <c r="AE52" s="47">
        <f t="shared" si="5"/>
        <v>24</v>
      </c>
      <c r="AF52" s="47">
        <v>23</v>
      </c>
      <c r="AG52" s="47">
        <v>1</v>
      </c>
      <c r="AH52" s="47">
        <v>0</v>
      </c>
      <c r="AI52" s="47">
        <v>0</v>
      </c>
      <c r="AJ52" s="47">
        <v>0</v>
      </c>
    </row>
    <row r="53" spans="1:36" ht="13.5">
      <c r="A53" s="185" t="s">
        <v>113</v>
      </c>
      <c r="B53" s="186" t="s">
        <v>176</v>
      </c>
      <c r="C53" s="46" t="s">
        <v>177</v>
      </c>
      <c r="D53" s="47">
        <f t="shared" si="0"/>
        <v>1074</v>
      </c>
      <c r="E53" s="47">
        <v>684</v>
      </c>
      <c r="F53" s="47">
        <f t="shared" si="1"/>
        <v>386</v>
      </c>
      <c r="G53" s="47">
        <v>16</v>
      </c>
      <c r="H53" s="47">
        <v>370</v>
      </c>
      <c r="I53" s="47">
        <v>0</v>
      </c>
      <c r="J53" s="47">
        <v>0</v>
      </c>
      <c r="K53" s="47">
        <v>0</v>
      </c>
      <c r="L53" s="47">
        <v>4</v>
      </c>
      <c r="M53" s="47">
        <f t="shared" si="2"/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f t="shared" si="3"/>
        <v>712</v>
      </c>
      <c r="V53" s="47">
        <v>684</v>
      </c>
      <c r="W53" s="47">
        <v>0</v>
      </c>
      <c r="X53" s="47">
        <v>28</v>
      </c>
      <c r="Y53" s="47">
        <v>0</v>
      </c>
      <c r="Z53" s="47">
        <v>0</v>
      </c>
      <c r="AA53" s="47">
        <v>0</v>
      </c>
      <c r="AB53" s="47">
        <f t="shared" si="4"/>
        <v>30</v>
      </c>
      <c r="AC53" s="47">
        <v>4</v>
      </c>
      <c r="AD53" s="47">
        <v>2</v>
      </c>
      <c r="AE53" s="47">
        <f t="shared" si="5"/>
        <v>24</v>
      </c>
      <c r="AF53" s="47">
        <v>9</v>
      </c>
      <c r="AG53" s="47">
        <v>15</v>
      </c>
      <c r="AH53" s="47">
        <v>0</v>
      </c>
      <c r="AI53" s="47">
        <v>0</v>
      </c>
      <c r="AJ53" s="47">
        <v>0</v>
      </c>
    </row>
    <row r="54" spans="1:36" ht="13.5">
      <c r="A54" s="185" t="s">
        <v>113</v>
      </c>
      <c r="B54" s="186" t="s">
        <v>178</v>
      </c>
      <c r="C54" s="46" t="s">
        <v>179</v>
      </c>
      <c r="D54" s="47">
        <f t="shared" si="0"/>
        <v>851</v>
      </c>
      <c r="E54" s="47">
        <v>691</v>
      </c>
      <c r="F54" s="47">
        <f t="shared" si="1"/>
        <v>57</v>
      </c>
      <c r="G54" s="47">
        <v>15</v>
      </c>
      <c r="H54" s="47">
        <v>42</v>
      </c>
      <c r="I54" s="47">
        <v>0</v>
      </c>
      <c r="J54" s="47">
        <v>0</v>
      </c>
      <c r="K54" s="47">
        <v>0</v>
      </c>
      <c r="L54" s="47">
        <v>100</v>
      </c>
      <c r="M54" s="47">
        <f t="shared" si="2"/>
        <v>3</v>
      </c>
      <c r="N54" s="47">
        <v>0</v>
      </c>
      <c r="O54" s="47">
        <v>0</v>
      </c>
      <c r="P54" s="47">
        <v>0</v>
      </c>
      <c r="Q54" s="47">
        <v>3</v>
      </c>
      <c r="R54" s="47">
        <v>0</v>
      </c>
      <c r="S54" s="47">
        <v>0</v>
      </c>
      <c r="T54" s="47">
        <v>0</v>
      </c>
      <c r="U54" s="47">
        <f t="shared" si="3"/>
        <v>691</v>
      </c>
      <c r="V54" s="47">
        <v>691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f t="shared" si="4"/>
        <v>106</v>
      </c>
      <c r="AC54" s="47">
        <v>100</v>
      </c>
      <c r="AD54" s="47">
        <v>2</v>
      </c>
      <c r="AE54" s="47">
        <f t="shared" si="5"/>
        <v>4</v>
      </c>
      <c r="AF54" s="47">
        <v>4</v>
      </c>
      <c r="AG54" s="47">
        <v>0</v>
      </c>
      <c r="AH54" s="47">
        <v>0</v>
      </c>
      <c r="AI54" s="47">
        <v>0</v>
      </c>
      <c r="AJ54" s="47">
        <v>0</v>
      </c>
    </row>
    <row r="55" spans="1:36" ht="13.5">
      <c r="A55" s="185" t="s">
        <v>113</v>
      </c>
      <c r="B55" s="186" t="s">
        <v>180</v>
      </c>
      <c r="C55" s="46" t="s">
        <v>181</v>
      </c>
      <c r="D55" s="47">
        <f t="shared" si="0"/>
        <v>2166</v>
      </c>
      <c r="E55" s="47">
        <v>1123</v>
      </c>
      <c r="F55" s="47">
        <f t="shared" si="1"/>
        <v>936</v>
      </c>
      <c r="G55" s="47">
        <v>0</v>
      </c>
      <c r="H55" s="47">
        <v>936</v>
      </c>
      <c r="I55" s="47">
        <v>0</v>
      </c>
      <c r="J55" s="47">
        <v>0</v>
      </c>
      <c r="K55" s="47">
        <v>0</v>
      </c>
      <c r="L55" s="47">
        <v>107</v>
      </c>
      <c r="M55" s="47">
        <f t="shared" si="2"/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f t="shared" si="3"/>
        <v>1139</v>
      </c>
      <c r="V55" s="47">
        <v>1123</v>
      </c>
      <c r="W55" s="47">
        <v>0</v>
      </c>
      <c r="X55" s="47">
        <v>16</v>
      </c>
      <c r="Y55" s="47">
        <v>0</v>
      </c>
      <c r="Z55" s="47">
        <v>0</v>
      </c>
      <c r="AA55" s="47">
        <v>0</v>
      </c>
      <c r="AB55" s="47">
        <f t="shared" si="4"/>
        <v>252</v>
      </c>
      <c r="AC55" s="47">
        <v>107</v>
      </c>
      <c r="AD55" s="47">
        <v>25</v>
      </c>
      <c r="AE55" s="47">
        <f t="shared" si="5"/>
        <v>120</v>
      </c>
      <c r="AF55" s="47">
        <v>0</v>
      </c>
      <c r="AG55" s="47">
        <v>120</v>
      </c>
      <c r="AH55" s="47">
        <v>0</v>
      </c>
      <c r="AI55" s="47">
        <v>0</v>
      </c>
      <c r="AJ55" s="47">
        <v>0</v>
      </c>
    </row>
    <row r="56" spans="1:36" ht="13.5">
      <c r="A56" s="185" t="s">
        <v>113</v>
      </c>
      <c r="B56" s="186" t="s">
        <v>182</v>
      </c>
      <c r="C56" s="46" t="s">
        <v>183</v>
      </c>
      <c r="D56" s="47">
        <f t="shared" si="0"/>
        <v>407</v>
      </c>
      <c r="E56" s="47">
        <v>269</v>
      </c>
      <c r="F56" s="47">
        <f t="shared" si="1"/>
        <v>101</v>
      </c>
      <c r="G56" s="47">
        <v>0</v>
      </c>
      <c r="H56" s="47">
        <v>101</v>
      </c>
      <c r="I56" s="47">
        <v>0</v>
      </c>
      <c r="J56" s="47">
        <v>0</v>
      </c>
      <c r="K56" s="47">
        <v>0</v>
      </c>
      <c r="L56" s="47">
        <v>37</v>
      </c>
      <c r="M56" s="47">
        <f t="shared" si="2"/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f t="shared" si="3"/>
        <v>269</v>
      </c>
      <c r="V56" s="47">
        <v>269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f t="shared" si="4"/>
        <v>38</v>
      </c>
      <c r="AC56" s="47">
        <v>37</v>
      </c>
      <c r="AD56" s="47">
        <v>1</v>
      </c>
      <c r="AE56" s="47">
        <f t="shared" si="5"/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</row>
    <row r="57" spans="1:36" ht="13.5">
      <c r="A57" s="185" t="s">
        <v>113</v>
      </c>
      <c r="B57" s="186" t="s">
        <v>119</v>
      </c>
      <c r="C57" s="46" t="s">
        <v>120</v>
      </c>
      <c r="D57" s="47">
        <f t="shared" si="0"/>
        <v>787</v>
      </c>
      <c r="E57" s="47">
        <v>522</v>
      </c>
      <c r="F57" s="47">
        <f t="shared" si="1"/>
        <v>86</v>
      </c>
      <c r="G57" s="47">
        <v>0</v>
      </c>
      <c r="H57" s="47">
        <v>86</v>
      </c>
      <c r="I57" s="47">
        <v>0</v>
      </c>
      <c r="J57" s="47">
        <v>0</v>
      </c>
      <c r="K57" s="47">
        <v>0</v>
      </c>
      <c r="L57" s="47">
        <v>101</v>
      </c>
      <c r="M57" s="47">
        <f t="shared" si="2"/>
        <v>78</v>
      </c>
      <c r="N57" s="47">
        <v>72</v>
      </c>
      <c r="O57" s="47">
        <v>6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f t="shared" si="3"/>
        <v>522</v>
      </c>
      <c r="V57" s="47">
        <v>522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f t="shared" si="4"/>
        <v>102</v>
      </c>
      <c r="AC57" s="47">
        <v>101</v>
      </c>
      <c r="AD57" s="47">
        <v>1</v>
      </c>
      <c r="AE57" s="47">
        <f t="shared" si="5"/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</row>
    <row r="58" spans="1:36" ht="13.5">
      <c r="A58" s="185" t="s">
        <v>113</v>
      </c>
      <c r="B58" s="186" t="s">
        <v>121</v>
      </c>
      <c r="C58" s="46" t="s">
        <v>309</v>
      </c>
      <c r="D58" s="47">
        <f t="shared" si="0"/>
        <v>391</v>
      </c>
      <c r="E58" s="47">
        <v>270</v>
      </c>
      <c r="F58" s="47">
        <f t="shared" si="1"/>
        <v>121</v>
      </c>
      <c r="G58" s="47">
        <v>0</v>
      </c>
      <c r="H58" s="47">
        <v>44</v>
      </c>
      <c r="I58" s="47">
        <v>0</v>
      </c>
      <c r="J58" s="47">
        <v>0</v>
      </c>
      <c r="K58" s="47">
        <v>77</v>
      </c>
      <c r="L58" s="47">
        <v>0</v>
      </c>
      <c r="M58" s="47">
        <f t="shared" si="2"/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f t="shared" si="3"/>
        <v>270</v>
      </c>
      <c r="V58" s="47">
        <v>270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f t="shared" si="4"/>
        <v>82</v>
      </c>
      <c r="AC58" s="47">
        <v>0</v>
      </c>
      <c r="AD58" s="47">
        <v>5</v>
      </c>
      <c r="AE58" s="47">
        <f t="shared" si="5"/>
        <v>77</v>
      </c>
      <c r="AF58" s="47">
        <v>0</v>
      </c>
      <c r="AG58" s="47">
        <v>0</v>
      </c>
      <c r="AH58" s="47">
        <v>0</v>
      </c>
      <c r="AI58" s="47">
        <v>0</v>
      </c>
      <c r="AJ58" s="47">
        <v>77</v>
      </c>
    </row>
    <row r="59" spans="1:36" ht="13.5">
      <c r="A59" s="185" t="s">
        <v>113</v>
      </c>
      <c r="B59" s="186" t="s">
        <v>122</v>
      </c>
      <c r="C59" s="46" t="s">
        <v>123</v>
      </c>
      <c r="D59" s="47">
        <f t="shared" si="0"/>
        <v>591</v>
      </c>
      <c r="E59" s="47">
        <v>288</v>
      </c>
      <c r="F59" s="47">
        <f t="shared" si="1"/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246</v>
      </c>
      <c r="M59" s="47">
        <f t="shared" si="2"/>
        <v>57</v>
      </c>
      <c r="N59" s="47">
        <v>0</v>
      </c>
      <c r="O59" s="47">
        <v>11</v>
      </c>
      <c r="P59" s="47">
        <v>19</v>
      </c>
      <c r="Q59" s="47">
        <v>2</v>
      </c>
      <c r="R59" s="47">
        <v>24</v>
      </c>
      <c r="S59" s="47">
        <v>0</v>
      </c>
      <c r="T59" s="47">
        <v>1</v>
      </c>
      <c r="U59" s="47">
        <f t="shared" si="3"/>
        <v>288</v>
      </c>
      <c r="V59" s="47">
        <v>288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f t="shared" si="4"/>
        <v>248</v>
      </c>
      <c r="AC59" s="47">
        <v>246</v>
      </c>
      <c r="AD59" s="47">
        <v>2</v>
      </c>
      <c r="AE59" s="47">
        <f t="shared" si="5"/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</row>
    <row r="60" spans="1:36" ht="13.5">
      <c r="A60" s="201" t="s">
        <v>124</v>
      </c>
      <c r="B60" s="202"/>
      <c r="C60" s="202"/>
      <c r="D60" s="47">
        <f aca="true" t="shared" si="6" ref="D60:AJ60">SUM(D7:D59)</f>
        <v>651674</v>
      </c>
      <c r="E60" s="47">
        <f t="shared" si="6"/>
        <v>450507</v>
      </c>
      <c r="F60" s="47">
        <f t="shared" si="6"/>
        <v>100053</v>
      </c>
      <c r="G60" s="47">
        <f t="shared" si="6"/>
        <v>28155</v>
      </c>
      <c r="H60" s="47">
        <f t="shared" si="6"/>
        <v>49669</v>
      </c>
      <c r="I60" s="47">
        <f t="shared" si="6"/>
        <v>0</v>
      </c>
      <c r="J60" s="47">
        <f t="shared" si="6"/>
        <v>21772</v>
      </c>
      <c r="K60" s="47">
        <f t="shared" si="6"/>
        <v>457</v>
      </c>
      <c r="L60" s="47">
        <f t="shared" si="6"/>
        <v>62289</v>
      </c>
      <c r="M60" s="47">
        <f t="shared" si="6"/>
        <v>38825</v>
      </c>
      <c r="N60" s="47">
        <f t="shared" si="6"/>
        <v>31237</v>
      </c>
      <c r="O60" s="47">
        <f t="shared" si="6"/>
        <v>2701</v>
      </c>
      <c r="P60" s="47">
        <f t="shared" si="6"/>
        <v>2765</v>
      </c>
      <c r="Q60" s="47">
        <f t="shared" si="6"/>
        <v>294</v>
      </c>
      <c r="R60" s="47">
        <f t="shared" si="6"/>
        <v>1148</v>
      </c>
      <c r="S60" s="47">
        <f t="shared" si="6"/>
        <v>315</v>
      </c>
      <c r="T60" s="47">
        <f t="shared" si="6"/>
        <v>365</v>
      </c>
      <c r="U60" s="47">
        <f t="shared" si="6"/>
        <v>468060</v>
      </c>
      <c r="V60" s="47">
        <f t="shared" si="6"/>
        <v>450507</v>
      </c>
      <c r="W60" s="47">
        <f t="shared" si="6"/>
        <v>12901</v>
      </c>
      <c r="X60" s="47">
        <f t="shared" si="6"/>
        <v>4652</v>
      </c>
      <c r="Y60" s="47">
        <f t="shared" si="6"/>
        <v>0</v>
      </c>
      <c r="Z60" s="47">
        <f t="shared" si="6"/>
        <v>0</v>
      </c>
      <c r="AA60" s="47">
        <f t="shared" si="6"/>
        <v>0</v>
      </c>
      <c r="AB60" s="47">
        <f t="shared" si="6"/>
        <v>100935</v>
      </c>
      <c r="AC60" s="47">
        <f t="shared" si="6"/>
        <v>62289</v>
      </c>
      <c r="AD60" s="47">
        <f t="shared" si="6"/>
        <v>27261</v>
      </c>
      <c r="AE60" s="47">
        <f t="shared" si="6"/>
        <v>11385</v>
      </c>
      <c r="AF60" s="47">
        <f t="shared" si="6"/>
        <v>3050</v>
      </c>
      <c r="AG60" s="47">
        <f t="shared" si="6"/>
        <v>6722</v>
      </c>
      <c r="AH60" s="47">
        <f t="shared" si="6"/>
        <v>0</v>
      </c>
      <c r="AI60" s="47">
        <f t="shared" si="6"/>
        <v>1156</v>
      </c>
      <c r="AJ60" s="47">
        <f t="shared" si="6"/>
        <v>457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60:C6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&amp;L&amp;16ごみ処理の状況（平成１５年度実績）&amp;R&amp;D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60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186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22" t="s">
        <v>275</v>
      </c>
      <c r="B2" s="222" t="s">
        <v>322</v>
      </c>
      <c r="C2" s="222" t="s">
        <v>287</v>
      </c>
      <c r="D2" s="238" t="s">
        <v>110</v>
      </c>
      <c r="E2" s="239"/>
      <c r="F2" s="239"/>
      <c r="G2" s="239"/>
      <c r="H2" s="239"/>
      <c r="I2" s="239"/>
      <c r="J2" s="239"/>
      <c r="K2" s="240"/>
      <c r="L2" s="238" t="s">
        <v>111</v>
      </c>
      <c r="M2" s="239"/>
      <c r="N2" s="239"/>
      <c r="O2" s="239"/>
      <c r="P2" s="239"/>
      <c r="Q2" s="239"/>
      <c r="R2" s="239"/>
      <c r="S2" s="240"/>
      <c r="T2" s="241" t="s">
        <v>112</v>
      </c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3"/>
      <c r="BP2" s="244" t="s">
        <v>311</v>
      </c>
      <c r="BQ2" s="239"/>
      <c r="BR2" s="239"/>
      <c r="BS2" s="239"/>
      <c r="BT2" s="239"/>
      <c r="BU2" s="239"/>
      <c r="BV2" s="239"/>
      <c r="BW2" s="240"/>
    </row>
    <row r="3" spans="1:75" s="27" customFormat="1" ht="22.5" customHeight="1">
      <c r="A3" s="237"/>
      <c r="B3" s="223"/>
      <c r="C3" s="223"/>
      <c r="D3" s="223" t="s">
        <v>290</v>
      </c>
      <c r="E3" s="203" t="s">
        <v>294</v>
      </c>
      <c r="F3" s="203" t="s">
        <v>323</v>
      </c>
      <c r="G3" s="203" t="s">
        <v>295</v>
      </c>
      <c r="H3" s="203" t="s">
        <v>89</v>
      </c>
      <c r="I3" s="203" t="s">
        <v>90</v>
      </c>
      <c r="J3" s="245" t="s">
        <v>50</v>
      </c>
      <c r="K3" s="203" t="s">
        <v>324</v>
      </c>
      <c r="L3" s="223" t="s">
        <v>290</v>
      </c>
      <c r="M3" s="203" t="s">
        <v>294</v>
      </c>
      <c r="N3" s="203" t="s">
        <v>323</v>
      </c>
      <c r="O3" s="203" t="s">
        <v>295</v>
      </c>
      <c r="P3" s="203" t="s">
        <v>89</v>
      </c>
      <c r="Q3" s="203" t="s">
        <v>90</v>
      </c>
      <c r="R3" s="245" t="s">
        <v>50</v>
      </c>
      <c r="S3" s="203" t="s">
        <v>324</v>
      </c>
      <c r="T3" s="223" t="s">
        <v>290</v>
      </c>
      <c r="U3" s="203" t="s">
        <v>294</v>
      </c>
      <c r="V3" s="203" t="s">
        <v>323</v>
      </c>
      <c r="W3" s="203" t="s">
        <v>295</v>
      </c>
      <c r="X3" s="203" t="s">
        <v>89</v>
      </c>
      <c r="Y3" s="203" t="s">
        <v>90</v>
      </c>
      <c r="Z3" s="245" t="s">
        <v>50</v>
      </c>
      <c r="AA3" s="203" t="s">
        <v>324</v>
      </c>
      <c r="AB3" s="208" t="s">
        <v>312</v>
      </c>
      <c r="AC3" s="235"/>
      <c r="AD3" s="235"/>
      <c r="AE3" s="235"/>
      <c r="AF3" s="235"/>
      <c r="AG3" s="235"/>
      <c r="AH3" s="235"/>
      <c r="AI3" s="236"/>
      <c r="AJ3" s="208" t="s">
        <v>313</v>
      </c>
      <c r="AK3" s="206"/>
      <c r="AL3" s="206"/>
      <c r="AM3" s="206"/>
      <c r="AN3" s="206"/>
      <c r="AO3" s="206"/>
      <c r="AP3" s="206"/>
      <c r="AQ3" s="207"/>
      <c r="AR3" s="208" t="s">
        <v>314</v>
      </c>
      <c r="AS3" s="233"/>
      <c r="AT3" s="233"/>
      <c r="AU3" s="233"/>
      <c r="AV3" s="233"/>
      <c r="AW3" s="233"/>
      <c r="AX3" s="233"/>
      <c r="AY3" s="234"/>
      <c r="AZ3" s="208" t="s">
        <v>315</v>
      </c>
      <c r="BA3" s="235"/>
      <c r="BB3" s="235"/>
      <c r="BC3" s="235"/>
      <c r="BD3" s="235"/>
      <c r="BE3" s="235"/>
      <c r="BF3" s="235"/>
      <c r="BG3" s="236"/>
      <c r="BH3" s="208" t="s">
        <v>316</v>
      </c>
      <c r="BI3" s="235"/>
      <c r="BJ3" s="235"/>
      <c r="BK3" s="235"/>
      <c r="BL3" s="235"/>
      <c r="BM3" s="235"/>
      <c r="BN3" s="235"/>
      <c r="BO3" s="236"/>
      <c r="BP3" s="223" t="s">
        <v>290</v>
      </c>
      <c r="BQ3" s="203" t="s">
        <v>294</v>
      </c>
      <c r="BR3" s="203" t="s">
        <v>323</v>
      </c>
      <c r="BS3" s="203" t="s">
        <v>295</v>
      </c>
      <c r="BT3" s="203" t="s">
        <v>89</v>
      </c>
      <c r="BU3" s="203" t="s">
        <v>90</v>
      </c>
      <c r="BV3" s="245" t="s">
        <v>50</v>
      </c>
      <c r="BW3" s="203" t="s">
        <v>324</v>
      </c>
    </row>
    <row r="4" spans="1:75" s="27" customFormat="1" ht="22.5" customHeight="1">
      <c r="A4" s="237"/>
      <c r="B4" s="223"/>
      <c r="C4" s="223"/>
      <c r="D4" s="223"/>
      <c r="E4" s="196"/>
      <c r="F4" s="196"/>
      <c r="G4" s="196"/>
      <c r="H4" s="196"/>
      <c r="I4" s="196"/>
      <c r="J4" s="218"/>
      <c r="K4" s="196"/>
      <c r="L4" s="223"/>
      <c r="M4" s="196"/>
      <c r="N4" s="196"/>
      <c r="O4" s="196"/>
      <c r="P4" s="196"/>
      <c r="Q4" s="196"/>
      <c r="R4" s="218"/>
      <c r="S4" s="196"/>
      <c r="T4" s="223"/>
      <c r="U4" s="196"/>
      <c r="V4" s="196"/>
      <c r="W4" s="196"/>
      <c r="X4" s="196"/>
      <c r="Y4" s="196"/>
      <c r="Z4" s="218"/>
      <c r="AA4" s="196"/>
      <c r="AB4" s="223" t="s">
        <v>290</v>
      </c>
      <c r="AC4" s="203" t="s">
        <v>294</v>
      </c>
      <c r="AD4" s="203" t="s">
        <v>323</v>
      </c>
      <c r="AE4" s="203" t="s">
        <v>295</v>
      </c>
      <c r="AF4" s="203" t="s">
        <v>89</v>
      </c>
      <c r="AG4" s="203" t="s">
        <v>90</v>
      </c>
      <c r="AH4" s="245" t="s">
        <v>50</v>
      </c>
      <c r="AI4" s="203" t="s">
        <v>324</v>
      </c>
      <c r="AJ4" s="223" t="s">
        <v>290</v>
      </c>
      <c r="AK4" s="203" t="s">
        <v>294</v>
      </c>
      <c r="AL4" s="203" t="s">
        <v>323</v>
      </c>
      <c r="AM4" s="203" t="s">
        <v>295</v>
      </c>
      <c r="AN4" s="203" t="s">
        <v>89</v>
      </c>
      <c r="AO4" s="203" t="s">
        <v>90</v>
      </c>
      <c r="AP4" s="245" t="s">
        <v>50</v>
      </c>
      <c r="AQ4" s="203" t="s">
        <v>324</v>
      </c>
      <c r="AR4" s="223" t="s">
        <v>290</v>
      </c>
      <c r="AS4" s="203" t="s">
        <v>294</v>
      </c>
      <c r="AT4" s="203" t="s">
        <v>323</v>
      </c>
      <c r="AU4" s="203" t="s">
        <v>295</v>
      </c>
      <c r="AV4" s="203" t="s">
        <v>89</v>
      </c>
      <c r="AW4" s="203" t="s">
        <v>90</v>
      </c>
      <c r="AX4" s="245" t="s">
        <v>50</v>
      </c>
      <c r="AY4" s="203" t="s">
        <v>324</v>
      </c>
      <c r="AZ4" s="223" t="s">
        <v>290</v>
      </c>
      <c r="BA4" s="203" t="s">
        <v>294</v>
      </c>
      <c r="BB4" s="203" t="s">
        <v>323</v>
      </c>
      <c r="BC4" s="203" t="s">
        <v>295</v>
      </c>
      <c r="BD4" s="203" t="s">
        <v>89</v>
      </c>
      <c r="BE4" s="203" t="s">
        <v>90</v>
      </c>
      <c r="BF4" s="245" t="s">
        <v>50</v>
      </c>
      <c r="BG4" s="203" t="s">
        <v>324</v>
      </c>
      <c r="BH4" s="223" t="s">
        <v>290</v>
      </c>
      <c r="BI4" s="203" t="s">
        <v>294</v>
      </c>
      <c r="BJ4" s="203" t="s">
        <v>323</v>
      </c>
      <c r="BK4" s="203" t="s">
        <v>295</v>
      </c>
      <c r="BL4" s="203" t="s">
        <v>89</v>
      </c>
      <c r="BM4" s="203" t="s">
        <v>90</v>
      </c>
      <c r="BN4" s="245" t="s">
        <v>50</v>
      </c>
      <c r="BO4" s="203" t="s">
        <v>324</v>
      </c>
      <c r="BP4" s="223"/>
      <c r="BQ4" s="196"/>
      <c r="BR4" s="196"/>
      <c r="BS4" s="196"/>
      <c r="BT4" s="196"/>
      <c r="BU4" s="196"/>
      <c r="BV4" s="218"/>
      <c r="BW4" s="196"/>
    </row>
    <row r="5" spans="1:75" s="27" customFormat="1" ht="22.5" customHeight="1">
      <c r="A5" s="237"/>
      <c r="B5" s="223"/>
      <c r="C5" s="223"/>
      <c r="D5" s="223"/>
      <c r="E5" s="196"/>
      <c r="F5" s="196"/>
      <c r="G5" s="196"/>
      <c r="H5" s="196"/>
      <c r="I5" s="196"/>
      <c r="J5" s="218"/>
      <c r="K5" s="196"/>
      <c r="L5" s="223"/>
      <c r="M5" s="196"/>
      <c r="N5" s="196"/>
      <c r="O5" s="196"/>
      <c r="P5" s="196"/>
      <c r="Q5" s="196"/>
      <c r="R5" s="218"/>
      <c r="S5" s="196"/>
      <c r="T5" s="223"/>
      <c r="U5" s="196"/>
      <c r="V5" s="196"/>
      <c r="W5" s="196"/>
      <c r="X5" s="196"/>
      <c r="Y5" s="196"/>
      <c r="Z5" s="218"/>
      <c r="AA5" s="196"/>
      <c r="AB5" s="223"/>
      <c r="AC5" s="196"/>
      <c r="AD5" s="196"/>
      <c r="AE5" s="196"/>
      <c r="AF5" s="196"/>
      <c r="AG5" s="196"/>
      <c r="AH5" s="218"/>
      <c r="AI5" s="196"/>
      <c r="AJ5" s="223"/>
      <c r="AK5" s="196"/>
      <c r="AL5" s="196"/>
      <c r="AM5" s="196"/>
      <c r="AN5" s="196"/>
      <c r="AO5" s="196"/>
      <c r="AP5" s="218"/>
      <c r="AQ5" s="196"/>
      <c r="AR5" s="223"/>
      <c r="AS5" s="196"/>
      <c r="AT5" s="196"/>
      <c r="AU5" s="196"/>
      <c r="AV5" s="196"/>
      <c r="AW5" s="196"/>
      <c r="AX5" s="218"/>
      <c r="AY5" s="196"/>
      <c r="AZ5" s="223"/>
      <c r="BA5" s="196"/>
      <c r="BB5" s="196"/>
      <c r="BC5" s="196"/>
      <c r="BD5" s="196"/>
      <c r="BE5" s="196"/>
      <c r="BF5" s="218"/>
      <c r="BG5" s="196"/>
      <c r="BH5" s="223"/>
      <c r="BI5" s="196"/>
      <c r="BJ5" s="196"/>
      <c r="BK5" s="196"/>
      <c r="BL5" s="196"/>
      <c r="BM5" s="196"/>
      <c r="BN5" s="218"/>
      <c r="BO5" s="196"/>
      <c r="BP5" s="223"/>
      <c r="BQ5" s="196"/>
      <c r="BR5" s="196"/>
      <c r="BS5" s="196"/>
      <c r="BT5" s="196"/>
      <c r="BU5" s="196"/>
      <c r="BV5" s="218"/>
      <c r="BW5" s="196"/>
    </row>
    <row r="6" spans="1:75" s="27" customFormat="1" ht="22.5" customHeight="1">
      <c r="A6" s="224"/>
      <c r="B6" s="190"/>
      <c r="C6" s="190"/>
      <c r="D6" s="21" t="s">
        <v>283</v>
      </c>
      <c r="E6" s="28" t="s">
        <v>283</v>
      </c>
      <c r="F6" s="28" t="s">
        <v>283</v>
      </c>
      <c r="G6" s="28" t="s">
        <v>283</v>
      </c>
      <c r="H6" s="28" t="s">
        <v>283</v>
      </c>
      <c r="I6" s="28" t="s">
        <v>283</v>
      </c>
      <c r="J6" s="28" t="s">
        <v>283</v>
      </c>
      <c r="K6" s="28" t="s">
        <v>283</v>
      </c>
      <c r="L6" s="21" t="s">
        <v>283</v>
      </c>
      <c r="M6" s="28" t="s">
        <v>283</v>
      </c>
      <c r="N6" s="28" t="s">
        <v>283</v>
      </c>
      <c r="O6" s="28" t="s">
        <v>283</v>
      </c>
      <c r="P6" s="28" t="s">
        <v>283</v>
      </c>
      <c r="Q6" s="28" t="s">
        <v>283</v>
      </c>
      <c r="R6" s="28" t="s">
        <v>283</v>
      </c>
      <c r="S6" s="28" t="s">
        <v>283</v>
      </c>
      <c r="T6" s="21" t="s">
        <v>283</v>
      </c>
      <c r="U6" s="28" t="s">
        <v>283</v>
      </c>
      <c r="V6" s="28" t="s">
        <v>283</v>
      </c>
      <c r="W6" s="28" t="s">
        <v>283</v>
      </c>
      <c r="X6" s="28" t="s">
        <v>283</v>
      </c>
      <c r="Y6" s="28" t="s">
        <v>283</v>
      </c>
      <c r="Z6" s="28" t="s">
        <v>283</v>
      </c>
      <c r="AA6" s="28" t="s">
        <v>283</v>
      </c>
      <c r="AB6" s="21" t="s">
        <v>283</v>
      </c>
      <c r="AC6" s="28" t="s">
        <v>283</v>
      </c>
      <c r="AD6" s="28" t="s">
        <v>283</v>
      </c>
      <c r="AE6" s="28" t="s">
        <v>283</v>
      </c>
      <c r="AF6" s="28" t="s">
        <v>283</v>
      </c>
      <c r="AG6" s="28" t="s">
        <v>283</v>
      </c>
      <c r="AH6" s="28" t="s">
        <v>283</v>
      </c>
      <c r="AI6" s="28" t="s">
        <v>283</v>
      </c>
      <c r="AJ6" s="21" t="s">
        <v>283</v>
      </c>
      <c r="AK6" s="28" t="s">
        <v>283</v>
      </c>
      <c r="AL6" s="28" t="s">
        <v>283</v>
      </c>
      <c r="AM6" s="28" t="s">
        <v>283</v>
      </c>
      <c r="AN6" s="28" t="s">
        <v>283</v>
      </c>
      <c r="AO6" s="28" t="s">
        <v>283</v>
      </c>
      <c r="AP6" s="28" t="s">
        <v>283</v>
      </c>
      <c r="AQ6" s="28" t="s">
        <v>283</v>
      </c>
      <c r="AR6" s="21" t="s">
        <v>283</v>
      </c>
      <c r="AS6" s="28" t="s">
        <v>283</v>
      </c>
      <c r="AT6" s="28" t="s">
        <v>283</v>
      </c>
      <c r="AU6" s="28" t="s">
        <v>283</v>
      </c>
      <c r="AV6" s="28" t="s">
        <v>283</v>
      </c>
      <c r="AW6" s="28" t="s">
        <v>283</v>
      </c>
      <c r="AX6" s="28" t="s">
        <v>283</v>
      </c>
      <c r="AY6" s="28" t="s">
        <v>283</v>
      </c>
      <c r="AZ6" s="21" t="s">
        <v>283</v>
      </c>
      <c r="BA6" s="28" t="s">
        <v>283</v>
      </c>
      <c r="BB6" s="28" t="s">
        <v>283</v>
      </c>
      <c r="BC6" s="28" t="s">
        <v>283</v>
      </c>
      <c r="BD6" s="28" t="s">
        <v>283</v>
      </c>
      <c r="BE6" s="28" t="s">
        <v>283</v>
      </c>
      <c r="BF6" s="28" t="s">
        <v>283</v>
      </c>
      <c r="BG6" s="28" t="s">
        <v>283</v>
      </c>
      <c r="BH6" s="21" t="s">
        <v>283</v>
      </c>
      <c r="BI6" s="28" t="s">
        <v>283</v>
      </c>
      <c r="BJ6" s="28" t="s">
        <v>283</v>
      </c>
      <c r="BK6" s="28" t="s">
        <v>283</v>
      </c>
      <c r="BL6" s="28" t="s">
        <v>283</v>
      </c>
      <c r="BM6" s="28" t="s">
        <v>283</v>
      </c>
      <c r="BN6" s="28" t="s">
        <v>283</v>
      </c>
      <c r="BO6" s="28" t="s">
        <v>283</v>
      </c>
      <c r="BP6" s="21" t="s">
        <v>283</v>
      </c>
      <c r="BQ6" s="28" t="s">
        <v>283</v>
      </c>
      <c r="BR6" s="28" t="s">
        <v>283</v>
      </c>
      <c r="BS6" s="28" t="s">
        <v>283</v>
      </c>
      <c r="BT6" s="28" t="s">
        <v>283</v>
      </c>
      <c r="BU6" s="28" t="s">
        <v>283</v>
      </c>
      <c r="BV6" s="28" t="s">
        <v>283</v>
      </c>
      <c r="BW6" s="28" t="s">
        <v>283</v>
      </c>
    </row>
    <row r="7" spans="1:75" ht="13.5">
      <c r="A7" s="185" t="s">
        <v>113</v>
      </c>
      <c r="B7" s="186" t="s">
        <v>114</v>
      </c>
      <c r="C7" s="46" t="s">
        <v>115</v>
      </c>
      <c r="D7" s="47">
        <f aca="true" t="shared" si="0" ref="D7:D59">SUM(E7:K7)</f>
        <v>15924</v>
      </c>
      <c r="E7" s="47">
        <f aca="true" t="shared" si="1" ref="E7:E59">M7+U7+BQ7</f>
        <v>10448</v>
      </c>
      <c r="F7" s="47">
        <f aca="true" t="shared" si="2" ref="F7:F59">N7+V7+BR7</f>
        <v>1762</v>
      </c>
      <c r="G7" s="47">
        <f aca="true" t="shared" si="3" ref="G7:G59">O7+W7+BS7</f>
        <v>890</v>
      </c>
      <c r="H7" s="47">
        <f aca="true" t="shared" si="4" ref="H7:H59">P7+X7+BT7</f>
        <v>361</v>
      </c>
      <c r="I7" s="47">
        <f aca="true" t="shared" si="5" ref="I7:I59">Q7+Y7+BU7</f>
        <v>2430</v>
      </c>
      <c r="J7" s="47">
        <f aca="true" t="shared" si="6" ref="J7:J59">R7+Z7+BV7</f>
        <v>33</v>
      </c>
      <c r="K7" s="47">
        <f aca="true" t="shared" si="7" ref="K7:K59">S7+AA7+BW7</f>
        <v>0</v>
      </c>
      <c r="L7" s="47">
        <f aca="true" t="shared" si="8" ref="L7:L59">SUM(M7:S7)</f>
        <v>7525</v>
      </c>
      <c r="M7" s="47">
        <v>7525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f aca="true" t="shared" si="9" ref="T7:T59">SUM(U7:AA7)</f>
        <v>5258</v>
      </c>
      <c r="U7" s="47">
        <f aca="true" t="shared" si="10" ref="U7:U59">AC7+AK7+AS7+BA7+BI7</f>
        <v>0</v>
      </c>
      <c r="V7" s="47">
        <f aca="true" t="shared" si="11" ref="V7:V59">AD7+AL7+AT7+BB7+BJ7</f>
        <v>1577</v>
      </c>
      <c r="W7" s="47">
        <f aca="true" t="shared" si="12" ref="W7:W59">AE7+AM7+AU7+BC7+BK7</f>
        <v>890</v>
      </c>
      <c r="X7" s="47">
        <f aca="true" t="shared" si="13" ref="X7:X59">AF7+AN7+AV7+BD7+BL7</f>
        <v>361</v>
      </c>
      <c r="Y7" s="47">
        <f aca="true" t="shared" si="14" ref="Y7:Y59">AG7+AO7+AW7+BE7+BM7</f>
        <v>2430</v>
      </c>
      <c r="Z7" s="47">
        <f aca="true" t="shared" si="15" ref="Z7:Z59">AH7+AP7+AX7+BF7+BN7</f>
        <v>0</v>
      </c>
      <c r="AA7" s="47">
        <f aca="true" t="shared" si="16" ref="AA7:AA59">AI7+AQ7+AY7+BG7+BO7</f>
        <v>0</v>
      </c>
      <c r="AB7" s="47">
        <f aca="true" t="shared" si="17" ref="AB7:AB59">SUM(AC7:AI7)</f>
        <v>0</v>
      </c>
      <c r="AC7" s="47">
        <v>0</v>
      </c>
      <c r="AD7" s="47">
        <v>0</v>
      </c>
      <c r="AE7" s="47">
        <v>0</v>
      </c>
      <c r="AF7" s="47">
        <v>0</v>
      </c>
      <c r="AG7" s="47">
        <v>0</v>
      </c>
      <c r="AH7" s="47">
        <v>0</v>
      </c>
      <c r="AI7" s="47">
        <v>0</v>
      </c>
      <c r="AJ7" s="47">
        <f aca="true" t="shared" si="18" ref="AJ7:AJ59">SUM(AK7:AQ7)</f>
        <v>264</v>
      </c>
      <c r="AK7" s="47">
        <v>0</v>
      </c>
      <c r="AL7" s="47">
        <v>264</v>
      </c>
      <c r="AM7" s="47">
        <v>0</v>
      </c>
      <c r="AN7" s="47">
        <v>0</v>
      </c>
      <c r="AO7" s="47">
        <v>0</v>
      </c>
      <c r="AP7" s="47">
        <v>0</v>
      </c>
      <c r="AQ7" s="47">
        <v>0</v>
      </c>
      <c r="AR7" s="47">
        <f aca="true" t="shared" si="19" ref="AR7:AR59">SUM(AS7:AY7)</f>
        <v>4994</v>
      </c>
      <c r="AS7" s="47">
        <v>0</v>
      </c>
      <c r="AT7" s="47">
        <v>1313</v>
      </c>
      <c r="AU7" s="47">
        <v>890</v>
      </c>
      <c r="AV7" s="47">
        <v>361</v>
      </c>
      <c r="AW7" s="47">
        <v>2430</v>
      </c>
      <c r="AX7" s="47">
        <v>0</v>
      </c>
      <c r="AY7" s="47">
        <v>0</v>
      </c>
      <c r="AZ7" s="47">
        <f aca="true" t="shared" si="20" ref="AZ7:AZ59">SUM(BA7:BG7)</f>
        <v>0</v>
      </c>
      <c r="BA7" s="47">
        <v>0</v>
      </c>
      <c r="BB7" s="47">
        <v>0</v>
      </c>
      <c r="BC7" s="47">
        <v>0</v>
      </c>
      <c r="BD7" s="47">
        <v>0</v>
      </c>
      <c r="BE7" s="47">
        <v>0</v>
      </c>
      <c r="BF7" s="47">
        <v>0</v>
      </c>
      <c r="BG7" s="47">
        <v>0</v>
      </c>
      <c r="BH7" s="47">
        <f aca="true" t="shared" si="21" ref="BH7:BH59">SUM(BI7:BO7)</f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f aca="true" t="shared" si="22" ref="BP7:BP59">SUM(BQ7:BW7)</f>
        <v>3141</v>
      </c>
      <c r="BQ7" s="47">
        <v>2923</v>
      </c>
      <c r="BR7" s="47">
        <v>185</v>
      </c>
      <c r="BS7" s="47">
        <v>0</v>
      </c>
      <c r="BT7" s="47">
        <v>0</v>
      </c>
      <c r="BU7" s="47">
        <v>0</v>
      </c>
      <c r="BV7" s="47">
        <v>33</v>
      </c>
      <c r="BW7" s="47">
        <v>0</v>
      </c>
    </row>
    <row r="8" spans="1:75" ht="13.5">
      <c r="A8" s="185" t="s">
        <v>113</v>
      </c>
      <c r="B8" s="186" t="s">
        <v>125</v>
      </c>
      <c r="C8" s="46" t="s">
        <v>126</v>
      </c>
      <c r="D8" s="47">
        <f t="shared" si="0"/>
        <v>17435</v>
      </c>
      <c r="E8" s="47">
        <f t="shared" si="1"/>
        <v>10420</v>
      </c>
      <c r="F8" s="47">
        <f t="shared" si="2"/>
        <v>1957</v>
      </c>
      <c r="G8" s="47">
        <f t="shared" si="3"/>
        <v>1274</v>
      </c>
      <c r="H8" s="47">
        <f t="shared" si="4"/>
        <v>446</v>
      </c>
      <c r="I8" s="47">
        <f t="shared" si="5"/>
        <v>2778</v>
      </c>
      <c r="J8" s="47">
        <f t="shared" si="6"/>
        <v>26</v>
      </c>
      <c r="K8" s="47">
        <f t="shared" si="7"/>
        <v>534</v>
      </c>
      <c r="L8" s="47">
        <f t="shared" si="8"/>
        <v>4267</v>
      </c>
      <c r="M8" s="47">
        <v>4169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98</v>
      </c>
      <c r="T8" s="47">
        <f t="shared" si="9"/>
        <v>7279</v>
      </c>
      <c r="U8" s="47">
        <f t="shared" si="10"/>
        <v>689</v>
      </c>
      <c r="V8" s="47">
        <f t="shared" si="11"/>
        <v>1752</v>
      </c>
      <c r="W8" s="47">
        <f t="shared" si="12"/>
        <v>1178</v>
      </c>
      <c r="X8" s="47">
        <f t="shared" si="13"/>
        <v>446</v>
      </c>
      <c r="Y8" s="47">
        <f t="shared" si="14"/>
        <v>2778</v>
      </c>
      <c r="Z8" s="47">
        <f t="shared" si="15"/>
        <v>0</v>
      </c>
      <c r="AA8" s="47">
        <f t="shared" si="16"/>
        <v>436</v>
      </c>
      <c r="AB8" s="47">
        <f t="shared" si="17"/>
        <v>422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422</v>
      </c>
      <c r="AJ8" s="47">
        <f t="shared" si="18"/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f t="shared" si="19"/>
        <v>6857</v>
      </c>
      <c r="AS8" s="47">
        <v>689</v>
      </c>
      <c r="AT8" s="47">
        <v>1752</v>
      </c>
      <c r="AU8" s="47">
        <v>1178</v>
      </c>
      <c r="AV8" s="47">
        <v>446</v>
      </c>
      <c r="AW8" s="47">
        <v>2778</v>
      </c>
      <c r="AX8" s="47">
        <v>0</v>
      </c>
      <c r="AY8" s="47">
        <v>14</v>
      </c>
      <c r="AZ8" s="47">
        <f t="shared" si="20"/>
        <v>0</v>
      </c>
      <c r="BA8" s="47">
        <v>0</v>
      </c>
      <c r="BB8" s="47">
        <v>0</v>
      </c>
      <c r="BC8" s="47">
        <v>0</v>
      </c>
      <c r="BD8" s="47">
        <v>0</v>
      </c>
      <c r="BE8" s="47">
        <v>0</v>
      </c>
      <c r="BF8" s="47">
        <v>0</v>
      </c>
      <c r="BG8" s="47">
        <v>0</v>
      </c>
      <c r="BH8" s="47">
        <f t="shared" si="21"/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f t="shared" si="22"/>
        <v>5889</v>
      </c>
      <c r="BQ8" s="47">
        <v>5562</v>
      </c>
      <c r="BR8" s="47">
        <v>205</v>
      </c>
      <c r="BS8" s="47">
        <v>96</v>
      </c>
      <c r="BT8" s="47">
        <v>0</v>
      </c>
      <c r="BU8" s="47">
        <v>0</v>
      </c>
      <c r="BV8" s="47">
        <v>26</v>
      </c>
      <c r="BW8" s="47">
        <v>0</v>
      </c>
    </row>
    <row r="9" spans="1:75" ht="13.5">
      <c r="A9" s="185" t="s">
        <v>113</v>
      </c>
      <c r="B9" s="186" t="s">
        <v>127</v>
      </c>
      <c r="C9" s="46" t="s">
        <v>128</v>
      </c>
      <c r="D9" s="47">
        <f t="shared" si="0"/>
        <v>14798</v>
      </c>
      <c r="E9" s="47">
        <f t="shared" si="1"/>
        <v>6518</v>
      </c>
      <c r="F9" s="47">
        <f t="shared" si="2"/>
        <v>387</v>
      </c>
      <c r="G9" s="47">
        <f t="shared" si="3"/>
        <v>895</v>
      </c>
      <c r="H9" s="47">
        <f t="shared" si="4"/>
        <v>189</v>
      </c>
      <c r="I9" s="47">
        <f t="shared" si="5"/>
        <v>813</v>
      </c>
      <c r="J9" s="47">
        <f t="shared" si="6"/>
        <v>41</v>
      </c>
      <c r="K9" s="47">
        <f t="shared" si="7"/>
        <v>5955</v>
      </c>
      <c r="L9" s="47">
        <f t="shared" si="8"/>
        <v>3773</v>
      </c>
      <c r="M9" s="47">
        <v>3695</v>
      </c>
      <c r="N9" s="47">
        <v>25</v>
      </c>
      <c r="O9" s="47">
        <v>0</v>
      </c>
      <c r="P9" s="47">
        <v>0</v>
      </c>
      <c r="Q9" s="47">
        <v>0</v>
      </c>
      <c r="R9" s="47">
        <v>0</v>
      </c>
      <c r="S9" s="47">
        <v>53</v>
      </c>
      <c r="T9" s="47">
        <f t="shared" si="9"/>
        <v>8202</v>
      </c>
      <c r="U9" s="47">
        <f t="shared" si="10"/>
        <v>180</v>
      </c>
      <c r="V9" s="47">
        <f t="shared" si="11"/>
        <v>285</v>
      </c>
      <c r="W9" s="47">
        <f t="shared" si="12"/>
        <v>833</v>
      </c>
      <c r="X9" s="47">
        <f t="shared" si="13"/>
        <v>189</v>
      </c>
      <c r="Y9" s="47">
        <f t="shared" si="14"/>
        <v>813</v>
      </c>
      <c r="Z9" s="47">
        <f t="shared" si="15"/>
        <v>0</v>
      </c>
      <c r="AA9" s="47">
        <f t="shared" si="16"/>
        <v>5902</v>
      </c>
      <c r="AB9" s="47">
        <f t="shared" si="17"/>
        <v>5902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5902</v>
      </c>
      <c r="AJ9" s="47">
        <f t="shared" si="18"/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f t="shared" si="19"/>
        <v>2300</v>
      </c>
      <c r="AS9" s="47">
        <v>180</v>
      </c>
      <c r="AT9" s="47">
        <v>285</v>
      </c>
      <c r="AU9" s="47">
        <v>833</v>
      </c>
      <c r="AV9" s="47">
        <v>189</v>
      </c>
      <c r="AW9" s="47">
        <v>813</v>
      </c>
      <c r="AX9" s="47">
        <v>0</v>
      </c>
      <c r="AY9" s="47">
        <v>0</v>
      </c>
      <c r="AZ9" s="47">
        <f t="shared" si="20"/>
        <v>0</v>
      </c>
      <c r="BA9" s="47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f t="shared" si="21"/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f t="shared" si="22"/>
        <v>2823</v>
      </c>
      <c r="BQ9" s="47">
        <v>2643</v>
      </c>
      <c r="BR9" s="47">
        <v>77</v>
      </c>
      <c r="BS9" s="47">
        <v>62</v>
      </c>
      <c r="BT9" s="47">
        <v>0</v>
      </c>
      <c r="BU9" s="47">
        <v>0</v>
      </c>
      <c r="BV9" s="47">
        <v>41</v>
      </c>
      <c r="BW9" s="47">
        <v>0</v>
      </c>
    </row>
    <row r="10" spans="1:75" ht="13.5">
      <c r="A10" s="185" t="s">
        <v>113</v>
      </c>
      <c r="B10" s="186" t="s">
        <v>129</v>
      </c>
      <c r="C10" s="46" t="s">
        <v>130</v>
      </c>
      <c r="D10" s="47">
        <f t="shared" si="0"/>
        <v>4201</v>
      </c>
      <c r="E10" s="47">
        <f t="shared" si="1"/>
        <v>2537</v>
      </c>
      <c r="F10" s="47">
        <f t="shared" si="2"/>
        <v>518</v>
      </c>
      <c r="G10" s="47">
        <f t="shared" si="3"/>
        <v>519</v>
      </c>
      <c r="H10" s="47">
        <f t="shared" si="4"/>
        <v>109</v>
      </c>
      <c r="I10" s="47">
        <f t="shared" si="5"/>
        <v>497</v>
      </c>
      <c r="J10" s="47">
        <f t="shared" si="6"/>
        <v>12</v>
      </c>
      <c r="K10" s="47">
        <f t="shared" si="7"/>
        <v>9</v>
      </c>
      <c r="L10" s="47">
        <f t="shared" si="8"/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f t="shared" si="9"/>
        <v>3713</v>
      </c>
      <c r="U10" s="47">
        <f t="shared" si="10"/>
        <v>2072</v>
      </c>
      <c r="V10" s="47">
        <f t="shared" si="11"/>
        <v>518</v>
      </c>
      <c r="W10" s="47">
        <f t="shared" si="12"/>
        <v>496</v>
      </c>
      <c r="X10" s="47">
        <f t="shared" si="13"/>
        <v>109</v>
      </c>
      <c r="Y10" s="47">
        <f t="shared" si="14"/>
        <v>497</v>
      </c>
      <c r="Z10" s="47">
        <f t="shared" si="15"/>
        <v>12</v>
      </c>
      <c r="AA10" s="47">
        <f t="shared" si="16"/>
        <v>9</v>
      </c>
      <c r="AB10" s="47">
        <f t="shared" si="17"/>
        <v>1676</v>
      </c>
      <c r="AC10" s="47">
        <v>1676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f t="shared" si="18"/>
        <v>295</v>
      </c>
      <c r="AK10" s="47">
        <v>0</v>
      </c>
      <c r="AL10" s="47">
        <v>295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f t="shared" si="19"/>
        <v>1742</v>
      </c>
      <c r="AS10" s="47">
        <v>396</v>
      </c>
      <c r="AT10" s="47">
        <v>223</v>
      </c>
      <c r="AU10" s="47">
        <v>496</v>
      </c>
      <c r="AV10" s="47">
        <v>109</v>
      </c>
      <c r="AW10" s="47">
        <v>497</v>
      </c>
      <c r="AX10" s="47">
        <v>12</v>
      </c>
      <c r="AY10" s="47">
        <v>9</v>
      </c>
      <c r="AZ10" s="47">
        <f t="shared" si="20"/>
        <v>0</v>
      </c>
      <c r="BA10" s="47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f t="shared" si="21"/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f t="shared" si="22"/>
        <v>488</v>
      </c>
      <c r="BQ10" s="47">
        <v>465</v>
      </c>
      <c r="BR10" s="47">
        <v>0</v>
      </c>
      <c r="BS10" s="47">
        <v>23</v>
      </c>
      <c r="BT10" s="47">
        <v>0</v>
      </c>
      <c r="BU10" s="47">
        <v>0</v>
      </c>
      <c r="BV10" s="47">
        <v>0</v>
      </c>
      <c r="BW10" s="47">
        <v>0</v>
      </c>
    </row>
    <row r="11" spans="1:75" ht="13.5">
      <c r="A11" s="185" t="s">
        <v>113</v>
      </c>
      <c r="B11" s="186" t="s">
        <v>131</v>
      </c>
      <c r="C11" s="46" t="s">
        <v>132</v>
      </c>
      <c r="D11" s="47">
        <f t="shared" si="0"/>
        <v>7078</v>
      </c>
      <c r="E11" s="47">
        <f t="shared" si="1"/>
        <v>3772</v>
      </c>
      <c r="F11" s="47">
        <f t="shared" si="2"/>
        <v>1452</v>
      </c>
      <c r="G11" s="47">
        <f t="shared" si="3"/>
        <v>838</v>
      </c>
      <c r="H11" s="47">
        <f t="shared" si="4"/>
        <v>0</v>
      </c>
      <c r="I11" s="47">
        <f t="shared" si="5"/>
        <v>159</v>
      </c>
      <c r="J11" s="47">
        <f t="shared" si="6"/>
        <v>9</v>
      </c>
      <c r="K11" s="47">
        <f t="shared" si="7"/>
        <v>848</v>
      </c>
      <c r="L11" s="47">
        <f t="shared" si="8"/>
        <v>2534</v>
      </c>
      <c r="M11" s="47">
        <v>1737</v>
      </c>
      <c r="N11" s="47">
        <v>0</v>
      </c>
      <c r="O11" s="47">
        <v>791</v>
      </c>
      <c r="P11" s="47">
        <v>0</v>
      </c>
      <c r="Q11" s="47">
        <v>0</v>
      </c>
      <c r="R11" s="47">
        <v>0</v>
      </c>
      <c r="S11" s="47">
        <v>6</v>
      </c>
      <c r="T11" s="47">
        <f t="shared" si="9"/>
        <v>2334</v>
      </c>
      <c r="U11" s="47">
        <f t="shared" si="10"/>
        <v>0</v>
      </c>
      <c r="V11" s="47">
        <f t="shared" si="11"/>
        <v>1333</v>
      </c>
      <c r="W11" s="47">
        <f t="shared" si="12"/>
        <v>0</v>
      </c>
      <c r="X11" s="47">
        <f t="shared" si="13"/>
        <v>0</v>
      </c>
      <c r="Y11" s="47">
        <f t="shared" si="14"/>
        <v>159</v>
      </c>
      <c r="Z11" s="47">
        <f t="shared" si="15"/>
        <v>0</v>
      </c>
      <c r="AA11" s="47">
        <f t="shared" si="16"/>
        <v>842</v>
      </c>
      <c r="AB11" s="47">
        <f t="shared" si="17"/>
        <v>842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842</v>
      </c>
      <c r="AJ11" s="47">
        <f t="shared" si="18"/>
        <v>1220</v>
      </c>
      <c r="AK11" s="47">
        <v>0</v>
      </c>
      <c r="AL11" s="47">
        <v>1220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f t="shared" si="19"/>
        <v>272</v>
      </c>
      <c r="AS11" s="47">
        <v>0</v>
      </c>
      <c r="AT11" s="47">
        <v>113</v>
      </c>
      <c r="AU11" s="47">
        <v>0</v>
      </c>
      <c r="AV11" s="47">
        <v>0</v>
      </c>
      <c r="AW11" s="47">
        <v>159</v>
      </c>
      <c r="AX11" s="47">
        <v>0</v>
      </c>
      <c r="AY11" s="47">
        <v>0</v>
      </c>
      <c r="AZ11" s="47">
        <f t="shared" si="20"/>
        <v>0</v>
      </c>
      <c r="BA11" s="47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f t="shared" si="21"/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f t="shared" si="22"/>
        <v>2210</v>
      </c>
      <c r="BQ11" s="47">
        <v>2035</v>
      </c>
      <c r="BR11" s="47">
        <v>119</v>
      </c>
      <c r="BS11" s="47">
        <v>47</v>
      </c>
      <c r="BT11" s="47">
        <v>0</v>
      </c>
      <c r="BU11" s="47">
        <v>0</v>
      </c>
      <c r="BV11" s="47">
        <v>9</v>
      </c>
      <c r="BW11" s="47">
        <v>0</v>
      </c>
    </row>
    <row r="12" spans="1:75" ht="13.5">
      <c r="A12" s="185" t="s">
        <v>113</v>
      </c>
      <c r="B12" s="186" t="s">
        <v>133</v>
      </c>
      <c r="C12" s="46" t="s">
        <v>134</v>
      </c>
      <c r="D12" s="47">
        <f t="shared" si="0"/>
        <v>4158</v>
      </c>
      <c r="E12" s="47">
        <f t="shared" si="1"/>
        <v>1856</v>
      </c>
      <c r="F12" s="47">
        <f t="shared" si="2"/>
        <v>436</v>
      </c>
      <c r="G12" s="47">
        <f t="shared" si="3"/>
        <v>380</v>
      </c>
      <c r="H12" s="47">
        <f t="shared" si="4"/>
        <v>61</v>
      </c>
      <c r="I12" s="47">
        <f t="shared" si="5"/>
        <v>0</v>
      </c>
      <c r="J12" s="47">
        <f t="shared" si="6"/>
        <v>125</v>
      </c>
      <c r="K12" s="47">
        <f t="shared" si="7"/>
        <v>1300</v>
      </c>
      <c r="L12" s="47">
        <f t="shared" si="8"/>
        <v>1709</v>
      </c>
      <c r="M12" s="47">
        <v>1538</v>
      </c>
      <c r="N12" s="47">
        <v>0</v>
      </c>
      <c r="O12" s="47">
        <v>0</v>
      </c>
      <c r="P12" s="47">
        <v>61</v>
      </c>
      <c r="Q12" s="47">
        <v>0</v>
      </c>
      <c r="R12" s="47">
        <v>110</v>
      </c>
      <c r="S12" s="47">
        <v>0</v>
      </c>
      <c r="T12" s="47">
        <f t="shared" si="9"/>
        <v>2087</v>
      </c>
      <c r="U12" s="47">
        <f t="shared" si="10"/>
        <v>0</v>
      </c>
      <c r="V12" s="47">
        <f t="shared" si="11"/>
        <v>426</v>
      </c>
      <c r="W12" s="47">
        <f t="shared" si="12"/>
        <v>366</v>
      </c>
      <c r="X12" s="47">
        <f t="shared" si="13"/>
        <v>0</v>
      </c>
      <c r="Y12" s="47">
        <f t="shared" si="14"/>
        <v>0</v>
      </c>
      <c r="Z12" s="47">
        <f t="shared" si="15"/>
        <v>0</v>
      </c>
      <c r="AA12" s="47">
        <f t="shared" si="16"/>
        <v>1295</v>
      </c>
      <c r="AB12" s="47">
        <f t="shared" si="17"/>
        <v>1255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1255</v>
      </c>
      <c r="AJ12" s="47">
        <f t="shared" si="18"/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f t="shared" si="19"/>
        <v>832</v>
      </c>
      <c r="AS12" s="47">
        <v>0</v>
      </c>
      <c r="AT12" s="47">
        <v>426</v>
      </c>
      <c r="AU12" s="47">
        <v>366</v>
      </c>
      <c r="AV12" s="47">
        <v>0</v>
      </c>
      <c r="AW12" s="47">
        <v>0</v>
      </c>
      <c r="AX12" s="47">
        <v>0</v>
      </c>
      <c r="AY12" s="47">
        <v>40</v>
      </c>
      <c r="AZ12" s="47">
        <f t="shared" si="20"/>
        <v>0</v>
      </c>
      <c r="BA12" s="47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f t="shared" si="21"/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f t="shared" si="22"/>
        <v>362</v>
      </c>
      <c r="BQ12" s="47">
        <v>318</v>
      </c>
      <c r="BR12" s="47">
        <v>10</v>
      </c>
      <c r="BS12" s="47">
        <v>14</v>
      </c>
      <c r="BT12" s="47">
        <v>0</v>
      </c>
      <c r="BU12" s="47">
        <v>0</v>
      </c>
      <c r="BV12" s="47">
        <v>15</v>
      </c>
      <c r="BW12" s="47">
        <v>5</v>
      </c>
    </row>
    <row r="13" spans="1:75" ht="13.5">
      <c r="A13" s="185" t="s">
        <v>113</v>
      </c>
      <c r="B13" s="186" t="s">
        <v>135</v>
      </c>
      <c r="C13" s="46" t="s">
        <v>136</v>
      </c>
      <c r="D13" s="47">
        <f t="shared" si="0"/>
        <v>11915</v>
      </c>
      <c r="E13" s="47">
        <f t="shared" si="1"/>
        <v>4291</v>
      </c>
      <c r="F13" s="47">
        <f t="shared" si="2"/>
        <v>1344</v>
      </c>
      <c r="G13" s="47">
        <f t="shared" si="3"/>
        <v>543</v>
      </c>
      <c r="H13" s="47">
        <f t="shared" si="4"/>
        <v>104</v>
      </c>
      <c r="I13" s="47">
        <f t="shared" si="5"/>
        <v>2684</v>
      </c>
      <c r="J13" s="47">
        <f t="shared" si="6"/>
        <v>142</v>
      </c>
      <c r="K13" s="47">
        <f t="shared" si="7"/>
        <v>2807</v>
      </c>
      <c r="L13" s="47">
        <f t="shared" si="8"/>
        <v>4475</v>
      </c>
      <c r="M13" s="47">
        <v>4209</v>
      </c>
      <c r="N13" s="47">
        <v>124</v>
      </c>
      <c r="O13" s="47">
        <v>0</v>
      </c>
      <c r="P13" s="47">
        <v>0</v>
      </c>
      <c r="Q13" s="47">
        <v>0</v>
      </c>
      <c r="R13" s="47">
        <v>142</v>
      </c>
      <c r="S13" s="47">
        <v>0</v>
      </c>
      <c r="T13" s="47">
        <f t="shared" si="9"/>
        <v>7340</v>
      </c>
      <c r="U13" s="47">
        <f t="shared" si="10"/>
        <v>0</v>
      </c>
      <c r="V13" s="47">
        <f t="shared" si="11"/>
        <v>1207</v>
      </c>
      <c r="W13" s="47">
        <f t="shared" si="12"/>
        <v>538</v>
      </c>
      <c r="X13" s="47">
        <f t="shared" si="13"/>
        <v>104</v>
      </c>
      <c r="Y13" s="47">
        <f t="shared" si="14"/>
        <v>2684</v>
      </c>
      <c r="Z13" s="47">
        <f t="shared" si="15"/>
        <v>0</v>
      </c>
      <c r="AA13" s="47">
        <f t="shared" si="16"/>
        <v>2807</v>
      </c>
      <c r="AB13" s="47">
        <f t="shared" si="17"/>
        <v>2758</v>
      </c>
      <c r="AC13" s="47">
        <v>0</v>
      </c>
      <c r="AD13" s="47">
        <v>48</v>
      </c>
      <c r="AE13" s="47">
        <v>0</v>
      </c>
      <c r="AF13" s="47">
        <v>0</v>
      </c>
      <c r="AG13" s="47">
        <v>0</v>
      </c>
      <c r="AH13" s="47">
        <v>0</v>
      </c>
      <c r="AI13" s="47">
        <v>2710</v>
      </c>
      <c r="AJ13" s="47">
        <f t="shared" si="18"/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47">
        <v>0</v>
      </c>
      <c r="AQ13" s="47">
        <v>0</v>
      </c>
      <c r="AR13" s="47">
        <f t="shared" si="19"/>
        <v>4582</v>
      </c>
      <c r="AS13" s="47">
        <v>0</v>
      </c>
      <c r="AT13" s="47">
        <v>1159</v>
      </c>
      <c r="AU13" s="47">
        <v>538</v>
      </c>
      <c r="AV13" s="47">
        <v>104</v>
      </c>
      <c r="AW13" s="47">
        <v>2684</v>
      </c>
      <c r="AX13" s="47">
        <v>0</v>
      </c>
      <c r="AY13" s="47">
        <v>97</v>
      </c>
      <c r="AZ13" s="47">
        <f t="shared" si="20"/>
        <v>0</v>
      </c>
      <c r="BA13" s="47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f t="shared" si="21"/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f t="shared" si="22"/>
        <v>100</v>
      </c>
      <c r="BQ13" s="47">
        <v>82</v>
      </c>
      <c r="BR13" s="47">
        <v>13</v>
      </c>
      <c r="BS13" s="47">
        <v>5</v>
      </c>
      <c r="BT13" s="47">
        <v>0</v>
      </c>
      <c r="BU13" s="47">
        <v>0</v>
      </c>
      <c r="BV13" s="47">
        <v>0</v>
      </c>
      <c r="BW13" s="47">
        <v>0</v>
      </c>
    </row>
    <row r="14" spans="1:75" ht="13.5">
      <c r="A14" s="185" t="s">
        <v>113</v>
      </c>
      <c r="B14" s="186" t="s">
        <v>137</v>
      </c>
      <c r="C14" s="46" t="s">
        <v>138</v>
      </c>
      <c r="D14" s="47">
        <f t="shared" si="0"/>
        <v>4836</v>
      </c>
      <c r="E14" s="47">
        <f t="shared" si="1"/>
        <v>1479</v>
      </c>
      <c r="F14" s="47">
        <f t="shared" si="2"/>
        <v>630</v>
      </c>
      <c r="G14" s="47">
        <f t="shared" si="3"/>
        <v>545</v>
      </c>
      <c r="H14" s="47">
        <f t="shared" si="4"/>
        <v>81</v>
      </c>
      <c r="I14" s="47">
        <f t="shared" si="5"/>
        <v>23</v>
      </c>
      <c r="J14" s="47">
        <f t="shared" si="6"/>
        <v>41</v>
      </c>
      <c r="K14" s="47">
        <f t="shared" si="7"/>
        <v>2037</v>
      </c>
      <c r="L14" s="47">
        <f t="shared" si="8"/>
        <v>1904</v>
      </c>
      <c r="M14" s="47">
        <v>970</v>
      </c>
      <c r="N14" s="47">
        <v>375</v>
      </c>
      <c r="O14" s="47">
        <v>527</v>
      </c>
      <c r="P14" s="47">
        <v>0</v>
      </c>
      <c r="Q14" s="47">
        <v>0</v>
      </c>
      <c r="R14" s="47">
        <v>32</v>
      </c>
      <c r="S14" s="47">
        <v>0</v>
      </c>
      <c r="T14" s="47">
        <f t="shared" si="9"/>
        <v>2368</v>
      </c>
      <c r="U14" s="47">
        <f t="shared" si="10"/>
        <v>0</v>
      </c>
      <c r="V14" s="47">
        <f t="shared" si="11"/>
        <v>227</v>
      </c>
      <c r="W14" s="47">
        <f t="shared" si="12"/>
        <v>0</v>
      </c>
      <c r="X14" s="47">
        <f t="shared" si="13"/>
        <v>81</v>
      </c>
      <c r="Y14" s="47">
        <f t="shared" si="14"/>
        <v>23</v>
      </c>
      <c r="Z14" s="47">
        <f t="shared" si="15"/>
        <v>0</v>
      </c>
      <c r="AA14" s="47">
        <f t="shared" si="16"/>
        <v>2037</v>
      </c>
      <c r="AB14" s="47">
        <f t="shared" si="17"/>
        <v>2037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2037</v>
      </c>
      <c r="AJ14" s="47">
        <f t="shared" si="18"/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f t="shared" si="19"/>
        <v>331</v>
      </c>
      <c r="AS14" s="47">
        <v>0</v>
      </c>
      <c r="AT14" s="47">
        <v>227</v>
      </c>
      <c r="AU14" s="47">
        <v>0</v>
      </c>
      <c r="AV14" s="47">
        <v>81</v>
      </c>
      <c r="AW14" s="47">
        <v>23</v>
      </c>
      <c r="AX14" s="47">
        <v>0</v>
      </c>
      <c r="AY14" s="47">
        <v>0</v>
      </c>
      <c r="AZ14" s="47">
        <f t="shared" si="20"/>
        <v>0</v>
      </c>
      <c r="BA14" s="47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f t="shared" si="21"/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f t="shared" si="22"/>
        <v>564</v>
      </c>
      <c r="BQ14" s="47">
        <v>509</v>
      </c>
      <c r="BR14" s="47">
        <v>28</v>
      </c>
      <c r="BS14" s="47">
        <v>18</v>
      </c>
      <c r="BT14" s="47">
        <v>0</v>
      </c>
      <c r="BU14" s="47">
        <v>0</v>
      </c>
      <c r="BV14" s="47">
        <v>9</v>
      </c>
      <c r="BW14" s="47">
        <v>0</v>
      </c>
    </row>
    <row r="15" spans="1:75" ht="13.5">
      <c r="A15" s="185" t="s">
        <v>113</v>
      </c>
      <c r="B15" s="186" t="s">
        <v>139</v>
      </c>
      <c r="C15" s="46" t="s">
        <v>140</v>
      </c>
      <c r="D15" s="47">
        <f t="shared" si="0"/>
        <v>3554</v>
      </c>
      <c r="E15" s="47">
        <f t="shared" si="1"/>
        <v>2463</v>
      </c>
      <c r="F15" s="47">
        <f t="shared" si="2"/>
        <v>558</v>
      </c>
      <c r="G15" s="47">
        <f t="shared" si="3"/>
        <v>379</v>
      </c>
      <c r="H15" s="47">
        <f t="shared" si="4"/>
        <v>81</v>
      </c>
      <c r="I15" s="47">
        <f t="shared" si="5"/>
        <v>0</v>
      </c>
      <c r="J15" s="47">
        <f t="shared" si="6"/>
        <v>73</v>
      </c>
      <c r="K15" s="47">
        <f t="shared" si="7"/>
        <v>0</v>
      </c>
      <c r="L15" s="47">
        <f t="shared" si="8"/>
        <v>336</v>
      </c>
      <c r="M15" s="47">
        <v>255</v>
      </c>
      <c r="N15" s="47">
        <v>0</v>
      </c>
      <c r="O15" s="47">
        <v>0</v>
      </c>
      <c r="P15" s="47">
        <v>81</v>
      </c>
      <c r="Q15" s="47">
        <v>0</v>
      </c>
      <c r="R15" s="47">
        <v>0</v>
      </c>
      <c r="S15" s="47">
        <v>0</v>
      </c>
      <c r="T15" s="47">
        <f t="shared" si="9"/>
        <v>1674</v>
      </c>
      <c r="U15" s="47">
        <f t="shared" si="10"/>
        <v>837</v>
      </c>
      <c r="V15" s="47">
        <f t="shared" si="11"/>
        <v>484</v>
      </c>
      <c r="W15" s="47">
        <f t="shared" si="12"/>
        <v>353</v>
      </c>
      <c r="X15" s="47">
        <f t="shared" si="13"/>
        <v>0</v>
      </c>
      <c r="Y15" s="47">
        <f t="shared" si="14"/>
        <v>0</v>
      </c>
      <c r="Z15" s="47">
        <f t="shared" si="15"/>
        <v>0</v>
      </c>
      <c r="AA15" s="47">
        <f t="shared" si="16"/>
        <v>0</v>
      </c>
      <c r="AB15" s="47">
        <f t="shared" si="17"/>
        <v>837</v>
      </c>
      <c r="AC15" s="47">
        <v>837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f t="shared" si="18"/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f t="shared" si="19"/>
        <v>837</v>
      </c>
      <c r="AS15" s="47">
        <v>0</v>
      </c>
      <c r="AT15" s="47">
        <v>484</v>
      </c>
      <c r="AU15" s="47">
        <v>353</v>
      </c>
      <c r="AV15" s="47">
        <v>0</v>
      </c>
      <c r="AW15" s="47">
        <v>0</v>
      </c>
      <c r="AX15" s="47">
        <v>0</v>
      </c>
      <c r="AY15" s="47">
        <v>0</v>
      </c>
      <c r="AZ15" s="47">
        <f t="shared" si="20"/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f t="shared" si="21"/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f t="shared" si="22"/>
        <v>1544</v>
      </c>
      <c r="BQ15" s="47">
        <v>1371</v>
      </c>
      <c r="BR15" s="47">
        <v>74</v>
      </c>
      <c r="BS15" s="47">
        <v>26</v>
      </c>
      <c r="BT15" s="47">
        <v>0</v>
      </c>
      <c r="BU15" s="47">
        <v>0</v>
      </c>
      <c r="BV15" s="47">
        <v>73</v>
      </c>
      <c r="BW15" s="47">
        <v>0</v>
      </c>
    </row>
    <row r="16" spans="1:75" ht="13.5">
      <c r="A16" s="185" t="s">
        <v>113</v>
      </c>
      <c r="B16" s="186" t="s">
        <v>141</v>
      </c>
      <c r="C16" s="46" t="s">
        <v>142</v>
      </c>
      <c r="D16" s="47">
        <f t="shared" si="0"/>
        <v>4139</v>
      </c>
      <c r="E16" s="47">
        <f t="shared" si="1"/>
        <v>2311</v>
      </c>
      <c r="F16" s="47">
        <f t="shared" si="2"/>
        <v>523</v>
      </c>
      <c r="G16" s="47">
        <f t="shared" si="3"/>
        <v>279</v>
      </c>
      <c r="H16" s="47">
        <f t="shared" si="4"/>
        <v>45</v>
      </c>
      <c r="I16" s="47">
        <f t="shared" si="5"/>
        <v>0</v>
      </c>
      <c r="J16" s="47">
        <f t="shared" si="6"/>
        <v>0</v>
      </c>
      <c r="K16" s="47">
        <f t="shared" si="7"/>
        <v>981</v>
      </c>
      <c r="L16" s="47">
        <f t="shared" si="8"/>
        <v>2447</v>
      </c>
      <c r="M16" s="47">
        <v>2217</v>
      </c>
      <c r="N16" s="47">
        <v>207</v>
      </c>
      <c r="O16" s="47">
        <v>23</v>
      </c>
      <c r="P16" s="47">
        <v>0</v>
      </c>
      <c r="Q16" s="47">
        <v>0</v>
      </c>
      <c r="R16" s="47">
        <v>0</v>
      </c>
      <c r="S16" s="47">
        <v>0</v>
      </c>
      <c r="T16" s="47">
        <f t="shared" si="9"/>
        <v>1598</v>
      </c>
      <c r="U16" s="47">
        <f t="shared" si="10"/>
        <v>0</v>
      </c>
      <c r="V16" s="47">
        <f t="shared" si="11"/>
        <v>316</v>
      </c>
      <c r="W16" s="47">
        <f t="shared" si="12"/>
        <v>256</v>
      </c>
      <c r="X16" s="47">
        <f t="shared" si="13"/>
        <v>45</v>
      </c>
      <c r="Y16" s="47">
        <f t="shared" si="14"/>
        <v>0</v>
      </c>
      <c r="Z16" s="47">
        <f t="shared" si="15"/>
        <v>0</v>
      </c>
      <c r="AA16" s="47">
        <f t="shared" si="16"/>
        <v>981</v>
      </c>
      <c r="AB16" s="47">
        <f t="shared" si="17"/>
        <v>981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981</v>
      </c>
      <c r="AJ16" s="47">
        <f t="shared" si="18"/>
        <v>306</v>
      </c>
      <c r="AK16" s="47">
        <v>0</v>
      </c>
      <c r="AL16" s="47">
        <v>306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f t="shared" si="19"/>
        <v>311</v>
      </c>
      <c r="AS16" s="47">
        <v>0</v>
      </c>
      <c r="AT16" s="47">
        <v>10</v>
      </c>
      <c r="AU16" s="47">
        <v>256</v>
      </c>
      <c r="AV16" s="47">
        <v>45</v>
      </c>
      <c r="AW16" s="47">
        <v>0</v>
      </c>
      <c r="AX16" s="47">
        <v>0</v>
      </c>
      <c r="AY16" s="47">
        <v>0</v>
      </c>
      <c r="AZ16" s="47">
        <f t="shared" si="20"/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f t="shared" si="21"/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f t="shared" si="22"/>
        <v>94</v>
      </c>
      <c r="BQ16" s="47">
        <v>94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</row>
    <row r="17" spans="1:75" ht="13.5">
      <c r="A17" s="185" t="s">
        <v>113</v>
      </c>
      <c r="B17" s="186" t="s">
        <v>143</v>
      </c>
      <c r="C17" s="46" t="s">
        <v>144</v>
      </c>
      <c r="D17" s="47">
        <f t="shared" si="0"/>
        <v>3612</v>
      </c>
      <c r="E17" s="47">
        <f t="shared" si="1"/>
        <v>872</v>
      </c>
      <c r="F17" s="47">
        <f t="shared" si="2"/>
        <v>693</v>
      </c>
      <c r="G17" s="47">
        <f t="shared" si="3"/>
        <v>436</v>
      </c>
      <c r="H17" s="47">
        <f t="shared" si="4"/>
        <v>50</v>
      </c>
      <c r="I17" s="47">
        <f t="shared" si="5"/>
        <v>0</v>
      </c>
      <c r="J17" s="47">
        <f t="shared" si="6"/>
        <v>19</v>
      </c>
      <c r="K17" s="47">
        <f t="shared" si="7"/>
        <v>1542</v>
      </c>
      <c r="L17" s="47">
        <f t="shared" si="8"/>
        <v>676</v>
      </c>
      <c r="M17" s="47">
        <v>254</v>
      </c>
      <c r="N17" s="47">
        <v>422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f t="shared" si="9"/>
        <v>2295</v>
      </c>
      <c r="U17" s="47">
        <f t="shared" si="10"/>
        <v>0</v>
      </c>
      <c r="V17" s="47">
        <f t="shared" si="11"/>
        <v>267</v>
      </c>
      <c r="W17" s="47">
        <f t="shared" si="12"/>
        <v>436</v>
      </c>
      <c r="X17" s="47">
        <f t="shared" si="13"/>
        <v>50</v>
      </c>
      <c r="Y17" s="47">
        <f t="shared" si="14"/>
        <v>0</v>
      </c>
      <c r="Z17" s="47">
        <f t="shared" si="15"/>
        <v>0</v>
      </c>
      <c r="AA17" s="47">
        <f t="shared" si="16"/>
        <v>1542</v>
      </c>
      <c r="AB17" s="47">
        <f t="shared" si="17"/>
        <v>1531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1531</v>
      </c>
      <c r="AJ17" s="47">
        <f t="shared" si="18"/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f t="shared" si="19"/>
        <v>764</v>
      </c>
      <c r="AS17" s="47">
        <v>0</v>
      </c>
      <c r="AT17" s="47">
        <v>267</v>
      </c>
      <c r="AU17" s="47">
        <v>436</v>
      </c>
      <c r="AV17" s="47">
        <v>50</v>
      </c>
      <c r="AW17" s="47">
        <v>0</v>
      </c>
      <c r="AX17" s="47">
        <v>0</v>
      </c>
      <c r="AY17" s="47">
        <v>11</v>
      </c>
      <c r="AZ17" s="47">
        <f t="shared" si="20"/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f t="shared" si="21"/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f t="shared" si="22"/>
        <v>641</v>
      </c>
      <c r="BQ17" s="47">
        <v>618</v>
      </c>
      <c r="BR17" s="47">
        <v>4</v>
      </c>
      <c r="BS17" s="47">
        <v>0</v>
      </c>
      <c r="BT17" s="47">
        <v>0</v>
      </c>
      <c r="BU17" s="47">
        <v>0</v>
      </c>
      <c r="BV17" s="47">
        <v>19</v>
      </c>
      <c r="BW17" s="47">
        <v>0</v>
      </c>
    </row>
    <row r="18" spans="1:75" ht="13.5">
      <c r="A18" s="185" t="s">
        <v>113</v>
      </c>
      <c r="B18" s="186" t="s">
        <v>145</v>
      </c>
      <c r="C18" s="46" t="s">
        <v>146</v>
      </c>
      <c r="D18" s="47">
        <f t="shared" si="0"/>
        <v>5669</v>
      </c>
      <c r="E18" s="47">
        <f t="shared" si="1"/>
        <v>576</v>
      </c>
      <c r="F18" s="47">
        <f t="shared" si="2"/>
        <v>315</v>
      </c>
      <c r="G18" s="47">
        <f t="shared" si="3"/>
        <v>185</v>
      </c>
      <c r="H18" s="47">
        <f t="shared" si="4"/>
        <v>12</v>
      </c>
      <c r="I18" s="47">
        <f t="shared" si="5"/>
        <v>0</v>
      </c>
      <c r="J18" s="47">
        <f t="shared" si="6"/>
        <v>0</v>
      </c>
      <c r="K18" s="47">
        <f t="shared" si="7"/>
        <v>4581</v>
      </c>
      <c r="L18" s="47">
        <f t="shared" si="8"/>
        <v>578</v>
      </c>
      <c r="M18" s="47">
        <v>576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2</v>
      </c>
      <c r="T18" s="47">
        <f t="shared" si="9"/>
        <v>5091</v>
      </c>
      <c r="U18" s="47">
        <f t="shared" si="10"/>
        <v>0</v>
      </c>
      <c r="V18" s="47">
        <f t="shared" si="11"/>
        <v>315</v>
      </c>
      <c r="W18" s="47">
        <f t="shared" si="12"/>
        <v>185</v>
      </c>
      <c r="X18" s="47">
        <f t="shared" si="13"/>
        <v>12</v>
      </c>
      <c r="Y18" s="47">
        <f t="shared" si="14"/>
        <v>0</v>
      </c>
      <c r="Z18" s="47">
        <f t="shared" si="15"/>
        <v>0</v>
      </c>
      <c r="AA18" s="47">
        <f t="shared" si="16"/>
        <v>4579</v>
      </c>
      <c r="AB18" s="47">
        <f t="shared" si="17"/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f t="shared" si="18"/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f t="shared" si="19"/>
        <v>524</v>
      </c>
      <c r="AS18" s="47">
        <v>0</v>
      </c>
      <c r="AT18" s="47">
        <v>315</v>
      </c>
      <c r="AU18" s="47">
        <v>185</v>
      </c>
      <c r="AV18" s="47">
        <v>12</v>
      </c>
      <c r="AW18" s="47">
        <v>0</v>
      </c>
      <c r="AX18" s="47">
        <v>0</v>
      </c>
      <c r="AY18" s="47">
        <v>12</v>
      </c>
      <c r="AZ18" s="47">
        <f t="shared" si="20"/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f t="shared" si="21"/>
        <v>4567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4567</v>
      </c>
      <c r="BP18" s="47">
        <f t="shared" si="22"/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</row>
    <row r="19" spans="1:75" ht="13.5">
      <c r="A19" s="185" t="s">
        <v>113</v>
      </c>
      <c r="B19" s="186" t="s">
        <v>117</v>
      </c>
      <c r="C19" s="46" t="s">
        <v>118</v>
      </c>
      <c r="D19" s="47">
        <f t="shared" si="0"/>
        <v>18268</v>
      </c>
      <c r="E19" s="47">
        <f t="shared" si="1"/>
        <v>5279</v>
      </c>
      <c r="F19" s="47">
        <f t="shared" si="2"/>
        <v>692</v>
      </c>
      <c r="G19" s="47">
        <f t="shared" si="3"/>
        <v>819</v>
      </c>
      <c r="H19" s="47">
        <f t="shared" si="4"/>
        <v>128</v>
      </c>
      <c r="I19" s="47">
        <f t="shared" si="5"/>
        <v>30</v>
      </c>
      <c r="J19" s="47">
        <f t="shared" si="6"/>
        <v>314</v>
      </c>
      <c r="K19" s="47">
        <f t="shared" si="7"/>
        <v>11006</v>
      </c>
      <c r="L19" s="47">
        <f t="shared" si="8"/>
        <v>923</v>
      </c>
      <c r="M19" s="47">
        <v>734</v>
      </c>
      <c r="N19" s="47">
        <v>189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f t="shared" si="9"/>
        <v>16365</v>
      </c>
      <c r="U19" s="47">
        <f t="shared" si="10"/>
        <v>3659</v>
      </c>
      <c r="V19" s="47">
        <f t="shared" si="11"/>
        <v>477</v>
      </c>
      <c r="W19" s="47">
        <f t="shared" si="12"/>
        <v>784</v>
      </c>
      <c r="X19" s="47">
        <f t="shared" si="13"/>
        <v>128</v>
      </c>
      <c r="Y19" s="47">
        <f t="shared" si="14"/>
        <v>30</v>
      </c>
      <c r="Z19" s="47">
        <f t="shared" si="15"/>
        <v>281</v>
      </c>
      <c r="AA19" s="47">
        <f t="shared" si="16"/>
        <v>11006</v>
      </c>
      <c r="AB19" s="47">
        <f t="shared" si="17"/>
        <v>2295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2295</v>
      </c>
      <c r="AJ19" s="47">
        <f t="shared" si="18"/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f t="shared" si="19"/>
        <v>4894</v>
      </c>
      <c r="AS19" s="47">
        <v>3192</v>
      </c>
      <c r="AT19" s="47">
        <v>477</v>
      </c>
      <c r="AU19" s="47">
        <v>784</v>
      </c>
      <c r="AV19" s="47">
        <v>128</v>
      </c>
      <c r="AW19" s="47">
        <v>30</v>
      </c>
      <c r="AX19" s="47">
        <v>281</v>
      </c>
      <c r="AY19" s="47">
        <v>2</v>
      </c>
      <c r="AZ19" s="47">
        <f t="shared" si="20"/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f t="shared" si="21"/>
        <v>9176</v>
      </c>
      <c r="BI19" s="47">
        <v>467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8709</v>
      </c>
      <c r="BP19" s="47">
        <f t="shared" si="22"/>
        <v>980</v>
      </c>
      <c r="BQ19" s="47">
        <v>886</v>
      </c>
      <c r="BR19" s="47">
        <v>26</v>
      </c>
      <c r="BS19" s="47">
        <v>35</v>
      </c>
      <c r="BT19" s="47">
        <v>0</v>
      </c>
      <c r="BU19" s="47">
        <v>0</v>
      </c>
      <c r="BV19" s="47">
        <v>33</v>
      </c>
      <c r="BW19" s="47">
        <v>0</v>
      </c>
    </row>
    <row r="20" spans="1:75" ht="13.5">
      <c r="A20" s="185" t="s">
        <v>113</v>
      </c>
      <c r="B20" s="186" t="s">
        <v>147</v>
      </c>
      <c r="C20" s="46" t="s">
        <v>148</v>
      </c>
      <c r="D20" s="47">
        <f t="shared" si="0"/>
        <v>346</v>
      </c>
      <c r="E20" s="47">
        <f t="shared" si="1"/>
        <v>41</v>
      </c>
      <c r="F20" s="47">
        <f t="shared" si="2"/>
        <v>74</v>
      </c>
      <c r="G20" s="47">
        <f t="shared" si="3"/>
        <v>46</v>
      </c>
      <c r="H20" s="47">
        <f t="shared" si="4"/>
        <v>5</v>
      </c>
      <c r="I20" s="47">
        <f t="shared" si="5"/>
        <v>43</v>
      </c>
      <c r="J20" s="47">
        <f t="shared" si="6"/>
        <v>2</v>
      </c>
      <c r="K20" s="47">
        <f t="shared" si="7"/>
        <v>135</v>
      </c>
      <c r="L20" s="47">
        <f t="shared" si="8"/>
        <v>157</v>
      </c>
      <c r="M20" s="47">
        <v>1</v>
      </c>
      <c r="N20" s="47">
        <v>59</v>
      </c>
      <c r="O20" s="47">
        <v>46</v>
      </c>
      <c r="P20" s="47">
        <v>5</v>
      </c>
      <c r="Q20" s="47">
        <v>43</v>
      </c>
      <c r="R20" s="47">
        <v>0</v>
      </c>
      <c r="S20" s="47">
        <v>3</v>
      </c>
      <c r="T20" s="47">
        <f t="shared" si="9"/>
        <v>147</v>
      </c>
      <c r="U20" s="47">
        <f t="shared" si="10"/>
        <v>0</v>
      </c>
      <c r="V20" s="47">
        <f t="shared" si="11"/>
        <v>15</v>
      </c>
      <c r="W20" s="47">
        <f t="shared" si="12"/>
        <v>0</v>
      </c>
      <c r="X20" s="47">
        <f t="shared" si="13"/>
        <v>0</v>
      </c>
      <c r="Y20" s="47">
        <f t="shared" si="14"/>
        <v>0</v>
      </c>
      <c r="Z20" s="47">
        <f t="shared" si="15"/>
        <v>0</v>
      </c>
      <c r="AA20" s="47">
        <f t="shared" si="16"/>
        <v>132</v>
      </c>
      <c r="AB20" s="47">
        <f t="shared" si="17"/>
        <v>132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132</v>
      </c>
      <c r="AJ20" s="47">
        <f t="shared" si="18"/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f t="shared" si="19"/>
        <v>15</v>
      </c>
      <c r="AS20" s="47">
        <v>0</v>
      </c>
      <c r="AT20" s="47">
        <v>15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f t="shared" si="20"/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f t="shared" si="21"/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f t="shared" si="22"/>
        <v>42</v>
      </c>
      <c r="BQ20" s="47">
        <v>40</v>
      </c>
      <c r="BR20" s="47">
        <v>0</v>
      </c>
      <c r="BS20" s="47">
        <v>0</v>
      </c>
      <c r="BT20" s="47">
        <v>0</v>
      </c>
      <c r="BU20" s="47">
        <v>0</v>
      </c>
      <c r="BV20" s="47">
        <v>2</v>
      </c>
      <c r="BW20" s="47">
        <v>0</v>
      </c>
    </row>
    <row r="21" spans="1:75" ht="13.5">
      <c r="A21" s="185" t="s">
        <v>113</v>
      </c>
      <c r="B21" s="186" t="s">
        <v>149</v>
      </c>
      <c r="C21" s="46" t="s">
        <v>54</v>
      </c>
      <c r="D21" s="47">
        <f t="shared" si="0"/>
        <v>555</v>
      </c>
      <c r="E21" s="47">
        <f t="shared" si="1"/>
        <v>69</v>
      </c>
      <c r="F21" s="47">
        <f t="shared" si="2"/>
        <v>156</v>
      </c>
      <c r="G21" s="47">
        <f t="shared" si="3"/>
        <v>70</v>
      </c>
      <c r="H21" s="47">
        <f t="shared" si="4"/>
        <v>9</v>
      </c>
      <c r="I21" s="47">
        <f t="shared" si="5"/>
        <v>71</v>
      </c>
      <c r="J21" s="47">
        <f t="shared" si="6"/>
        <v>0</v>
      </c>
      <c r="K21" s="47">
        <f t="shared" si="7"/>
        <v>180</v>
      </c>
      <c r="L21" s="47">
        <f t="shared" si="8"/>
        <v>284</v>
      </c>
      <c r="M21" s="47">
        <v>0</v>
      </c>
      <c r="N21" s="47">
        <v>130</v>
      </c>
      <c r="O21" s="47">
        <v>70</v>
      </c>
      <c r="P21" s="47">
        <v>9</v>
      </c>
      <c r="Q21" s="47">
        <v>71</v>
      </c>
      <c r="R21" s="47">
        <v>0</v>
      </c>
      <c r="S21" s="47">
        <v>4</v>
      </c>
      <c r="T21" s="47">
        <f t="shared" si="9"/>
        <v>202</v>
      </c>
      <c r="U21" s="47">
        <f t="shared" si="10"/>
        <v>0</v>
      </c>
      <c r="V21" s="47">
        <f t="shared" si="11"/>
        <v>26</v>
      </c>
      <c r="W21" s="47">
        <f t="shared" si="12"/>
        <v>0</v>
      </c>
      <c r="X21" s="47">
        <f t="shared" si="13"/>
        <v>0</v>
      </c>
      <c r="Y21" s="47">
        <f t="shared" si="14"/>
        <v>0</v>
      </c>
      <c r="Z21" s="47">
        <f t="shared" si="15"/>
        <v>0</v>
      </c>
      <c r="AA21" s="47">
        <f t="shared" si="16"/>
        <v>176</v>
      </c>
      <c r="AB21" s="47">
        <f t="shared" si="17"/>
        <v>176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176</v>
      </c>
      <c r="AJ21" s="47">
        <f t="shared" si="18"/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f t="shared" si="19"/>
        <v>26</v>
      </c>
      <c r="AS21" s="47">
        <v>0</v>
      </c>
      <c r="AT21" s="47">
        <v>26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f t="shared" si="20"/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f t="shared" si="21"/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f t="shared" si="22"/>
        <v>69</v>
      </c>
      <c r="BQ21" s="47">
        <v>69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</row>
    <row r="22" spans="1:75" ht="13.5">
      <c r="A22" s="185" t="s">
        <v>113</v>
      </c>
      <c r="B22" s="186" t="s">
        <v>150</v>
      </c>
      <c r="C22" s="46" t="s">
        <v>93</v>
      </c>
      <c r="D22" s="47">
        <f t="shared" si="0"/>
        <v>379</v>
      </c>
      <c r="E22" s="47">
        <f t="shared" si="1"/>
        <v>0</v>
      </c>
      <c r="F22" s="47">
        <f t="shared" si="2"/>
        <v>108</v>
      </c>
      <c r="G22" s="47">
        <f t="shared" si="3"/>
        <v>60</v>
      </c>
      <c r="H22" s="47">
        <f t="shared" si="4"/>
        <v>8</v>
      </c>
      <c r="I22" s="47">
        <f t="shared" si="5"/>
        <v>58</v>
      </c>
      <c r="J22" s="47">
        <f t="shared" si="6"/>
        <v>0</v>
      </c>
      <c r="K22" s="47">
        <f t="shared" si="7"/>
        <v>145</v>
      </c>
      <c r="L22" s="47">
        <f t="shared" si="8"/>
        <v>208</v>
      </c>
      <c r="M22" s="47">
        <v>0</v>
      </c>
      <c r="N22" s="47">
        <v>82</v>
      </c>
      <c r="O22" s="47">
        <v>60</v>
      </c>
      <c r="P22" s="47">
        <v>8</v>
      </c>
      <c r="Q22" s="47">
        <v>58</v>
      </c>
      <c r="R22" s="47">
        <v>0</v>
      </c>
      <c r="S22" s="47">
        <v>0</v>
      </c>
      <c r="T22" s="47">
        <f t="shared" si="9"/>
        <v>171</v>
      </c>
      <c r="U22" s="47">
        <f t="shared" si="10"/>
        <v>0</v>
      </c>
      <c r="V22" s="47">
        <f t="shared" si="11"/>
        <v>26</v>
      </c>
      <c r="W22" s="47">
        <f t="shared" si="12"/>
        <v>0</v>
      </c>
      <c r="X22" s="47">
        <f t="shared" si="13"/>
        <v>0</v>
      </c>
      <c r="Y22" s="47">
        <f t="shared" si="14"/>
        <v>0</v>
      </c>
      <c r="Z22" s="47">
        <f t="shared" si="15"/>
        <v>0</v>
      </c>
      <c r="AA22" s="47">
        <f t="shared" si="16"/>
        <v>145</v>
      </c>
      <c r="AB22" s="47">
        <f t="shared" si="17"/>
        <v>145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145</v>
      </c>
      <c r="AJ22" s="47">
        <f t="shared" si="18"/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f t="shared" si="19"/>
        <v>26</v>
      </c>
      <c r="AS22" s="47">
        <v>0</v>
      </c>
      <c r="AT22" s="47">
        <v>26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f t="shared" si="20"/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f t="shared" si="21"/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f t="shared" si="22"/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</row>
    <row r="23" spans="1:75" ht="13.5">
      <c r="A23" s="185" t="s">
        <v>113</v>
      </c>
      <c r="B23" s="186" t="s">
        <v>151</v>
      </c>
      <c r="C23" s="46" t="s">
        <v>152</v>
      </c>
      <c r="D23" s="47">
        <f t="shared" si="0"/>
        <v>458</v>
      </c>
      <c r="E23" s="47">
        <f t="shared" si="1"/>
        <v>76</v>
      </c>
      <c r="F23" s="47">
        <f t="shared" si="2"/>
        <v>109</v>
      </c>
      <c r="G23" s="47">
        <f t="shared" si="3"/>
        <v>63</v>
      </c>
      <c r="H23" s="47">
        <f t="shared" si="4"/>
        <v>7</v>
      </c>
      <c r="I23" s="47">
        <f t="shared" si="5"/>
        <v>50</v>
      </c>
      <c r="J23" s="47">
        <f t="shared" si="6"/>
        <v>1</v>
      </c>
      <c r="K23" s="47">
        <f t="shared" si="7"/>
        <v>152</v>
      </c>
      <c r="L23" s="47">
        <f t="shared" si="8"/>
        <v>205</v>
      </c>
      <c r="M23" s="47">
        <v>0</v>
      </c>
      <c r="N23" s="47">
        <v>82</v>
      </c>
      <c r="O23" s="47">
        <v>63</v>
      </c>
      <c r="P23" s="47">
        <v>7</v>
      </c>
      <c r="Q23" s="47">
        <v>50</v>
      </c>
      <c r="R23" s="47">
        <v>0</v>
      </c>
      <c r="S23" s="47">
        <v>3</v>
      </c>
      <c r="T23" s="47">
        <f t="shared" si="9"/>
        <v>176</v>
      </c>
      <c r="U23" s="47">
        <f t="shared" si="10"/>
        <v>0</v>
      </c>
      <c r="V23" s="47">
        <f t="shared" si="11"/>
        <v>27</v>
      </c>
      <c r="W23" s="47">
        <f t="shared" si="12"/>
        <v>0</v>
      </c>
      <c r="X23" s="47">
        <f t="shared" si="13"/>
        <v>0</v>
      </c>
      <c r="Y23" s="47">
        <f t="shared" si="14"/>
        <v>0</v>
      </c>
      <c r="Z23" s="47">
        <f t="shared" si="15"/>
        <v>0</v>
      </c>
      <c r="AA23" s="47">
        <f t="shared" si="16"/>
        <v>149</v>
      </c>
      <c r="AB23" s="47">
        <f t="shared" si="17"/>
        <v>149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149</v>
      </c>
      <c r="AJ23" s="47">
        <f t="shared" si="18"/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f t="shared" si="19"/>
        <v>27</v>
      </c>
      <c r="AS23" s="47">
        <v>0</v>
      </c>
      <c r="AT23" s="47">
        <v>27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f t="shared" si="20"/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f t="shared" si="21"/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f t="shared" si="22"/>
        <v>77</v>
      </c>
      <c r="BQ23" s="47">
        <v>76</v>
      </c>
      <c r="BR23" s="47">
        <v>0</v>
      </c>
      <c r="BS23" s="47">
        <v>0</v>
      </c>
      <c r="BT23" s="47">
        <v>0</v>
      </c>
      <c r="BU23" s="47">
        <v>0</v>
      </c>
      <c r="BV23" s="47">
        <v>1</v>
      </c>
      <c r="BW23" s="47">
        <v>0</v>
      </c>
    </row>
    <row r="24" spans="1:75" ht="13.5">
      <c r="A24" s="185" t="s">
        <v>113</v>
      </c>
      <c r="B24" s="186" t="s">
        <v>153</v>
      </c>
      <c r="C24" s="46" t="s">
        <v>154</v>
      </c>
      <c r="D24" s="47">
        <f t="shared" si="0"/>
        <v>886</v>
      </c>
      <c r="E24" s="47">
        <f t="shared" si="1"/>
        <v>321</v>
      </c>
      <c r="F24" s="47">
        <f t="shared" si="2"/>
        <v>97</v>
      </c>
      <c r="G24" s="47">
        <f t="shared" si="3"/>
        <v>43</v>
      </c>
      <c r="H24" s="47">
        <f t="shared" si="4"/>
        <v>7</v>
      </c>
      <c r="I24" s="47">
        <f t="shared" si="5"/>
        <v>163</v>
      </c>
      <c r="J24" s="47">
        <f t="shared" si="6"/>
        <v>0</v>
      </c>
      <c r="K24" s="47">
        <f t="shared" si="7"/>
        <v>255</v>
      </c>
      <c r="L24" s="47">
        <f t="shared" si="8"/>
        <v>321</v>
      </c>
      <c r="M24" s="47">
        <v>321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f t="shared" si="9"/>
        <v>565</v>
      </c>
      <c r="U24" s="47">
        <f t="shared" si="10"/>
        <v>0</v>
      </c>
      <c r="V24" s="47">
        <f t="shared" si="11"/>
        <v>97</v>
      </c>
      <c r="W24" s="47">
        <f t="shared" si="12"/>
        <v>43</v>
      </c>
      <c r="X24" s="47">
        <f t="shared" si="13"/>
        <v>7</v>
      </c>
      <c r="Y24" s="47">
        <f t="shared" si="14"/>
        <v>163</v>
      </c>
      <c r="Z24" s="47">
        <f t="shared" si="15"/>
        <v>0</v>
      </c>
      <c r="AA24" s="47">
        <f t="shared" si="16"/>
        <v>255</v>
      </c>
      <c r="AB24" s="47">
        <f t="shared" si="17"/>
        <v>95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95</v>
      </c>
      <c r="AJ24" s="47">
        <f t="shared" si="18"/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f t="shared" si="19"/>
        <v>470</v>
      </c>
      <c r="AS24" s="47">
        <v>0</v>
      </c>
      <c r="AT24" s="47">
        <v>97</v>
      </c>
      <c r="AU24" s="47">
        <v>43</v>
      </c>
      <c r="AV24" s="47">
        <v>7</v>
      </c>
      <c r="AW24" s="47">
        <v>163</v>
      </c>
      <c r="AX24" s="47">
        <v>0</v>
      </c>
      <c r="AY24" s="47">
        <v>160</v>
      </c>
      <c r="AZ24" s="47">
        <f t="shared" si="20"/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f t="shared" si="21"/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f t="shared" si="22"/>
        <v>0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  <c r="BV24" s="47">
        <v>0</v>
      </c>
      <c r="BW24" s="47">
        <v>0</v>
      </c>
    </row>
    <row r="25" spans="1:75" ht="13.5">
      <c r="A25" s="185" t="s">
        <v>113</v>
      </c>
      <c r="B25" s="186" t="s">
        <v>25</v>
      </c>
      <c r="C25" s="46" t="s">
        <v>26</v>
      </c>
      <c r="D25" s="47">
        <f t="shared" si="0"/>
        <v>1137</v>
      </c>
      <c r="E25" s="47">
        <f t="shared" si="1"/>
        <v>237</v>
      </c>
      <c r="F25" s="47">
        <f t="shared" si="2"/>
        <v>172</v>
      </c>
      <c r="G25" s="47">
        <f t="shared" si="3"/>
        <v>397</v>
      </c>
      <c r="H25" s="47">
        <f t="shared" si="4"/>
        <v>8</v>
      </c>
      <c r="I25" s="47">
        <f t="shared" si="5"/>
        <v>179</v>
      </c>
      <c r="J25" s="47">
        <f t="shared" si="6"/>
        <v>0</v>
      </c>
      <c r="K25" s="47">
        <f t="shared" si="7"/>
        <v>144</v>
      </c>
      <c r="L25" s="47">
        <f t="shared" si="8"/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f t="shared" si="9"/>
        <v>900</v>
      </c>
      <c r="U25" s="47">
        <f t="shared" si="10"/>
        <v>0</v>
      </c>
      <c r="V25" s="47">
        <f t="shared" si="11"/>
        <v>172</v>
      </c>
      <c r="W25" s="47">
        <f t="shared" si="12"/>
        <v>397</v>
      </c>
      <c r="X25" s="47">
        <f t="shared" si="13"/>
        <v>8</v>
      </c>
      <c r="Y25" s="47">
        <f t="shared" si="14"/>
        <v>179</v>
      </c>
      <c r="Z25" s="47">
        <f t="shared" si="15"/>
        <v>0</v>
      </c>
      <c r="AA25" s="47">
        <f t="shared" si="16"/>
        <v>144</v>
      </c>
      <c r="AB25" s="47">
        <f t="shared" si="17"/>
        <v>144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144</v>
      </c>
      <c r="AJ25" s="47">
        <f t="shared" si="18"/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f t="shared" si="19"/>
        <v>756</v>
      </c>
      <c r="AS25" s="47">
        <v>0</v>
      </c>
      <c r="AT25" s="47">
        <v>172</v>
      </c>
      <c r="AU25" s="47">
        <v>397</v>
      </c>
      <c r="AV25" s="47">
        <v>8</v>
      </c>
      <c r="AW25" s="47">
        <v>179</v>
      </c>
      <c r="AX25" s="47">
        <v>0</v>
      </c>
      <c r="AY25" s="47">
        <v>0</v>
      </c>
      <c r="AZ25" s="47">
        <f t="shared" si="20"/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f t="shared" si="21"/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f t="shared" si="22"/>
        <v>237</v>
      </c>
      <c r="BQ25" s="47">
        <v>237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</row>
    <row r="26" spans="1:75" ht="13.5">
      <c r="A26" s="185" t="s">
        <v>113</v>
      </c>
      <c r="B26" s="186" t="s">
        <v>27</v>
      </c>
      <c r="C26" s="46" t="s">
        <v>28</v>
      </c>
      <c r="D26" s="47">
        <f t="shared" si="0"/>
        <v>1215</v>
      </c>
      <c r="E26" s="47">
        <f t="shared" si="1"/>
        <v>639</v>
      </c>
      <c r="F26" s="47">
        <f t="shared" si="2"/>
        <v>193</v>
      </c>
      <c r="G26" s="47">
        <f t="shared" si="3"/>
        <v>104</v>
      </c>
      <c r="H26" s="47">
        <f t="shared" si="4"/>
        <v>10</v>
      </c>
      <c r="I26" s="47">
        <f t="shared" si="5"/>
        <v>260</v>
      </c>
      <c r="J26" s="47">
        <f t="shared" si="6"/>
        <v>3</v>
      </c>
      <c r="K26" s="47">
        <f t="shared" si="7"/>
        <v>6</v>
      </c>
      <c r="L26" s="47">
        <f t="shared" si="8"/>
        <v>353</v>
      </c>
      <c r="M26" s="47">
        <v>324</v>
      </c>
      <c r="N26" s="47">
        <v>29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f t="shared" si="9"/>
        <v>726</v>
      </c>
      <c r="U26" s="47">
        <f t="shared" si="10"/>
        <v>186</v>
      </c>
      <c r="V26" s="47">
        <f t="shared" si="11"/>
        <v>160</v>
      </c>
      <c r="W26" s="47">
        <f t="shared" si="12"/>
        <v>104</v>
      </c>
      <c r="X26" s="47">
        <f t="shared" si="13"/>
        <v>10</v>
      </c>
      <c r="Y26" s="47">
        <f t="shared" si="14"/>
        <v>260</v>
      </c>
      <c r="Z26" s="47">
        <f t="shared" si="15"/>
        <v>0</v>
      </c>
      <c r="AA26" s="47">
        <f t="shared" si="16"/>
        <v>6</v>
      </c>
      <c r="AB26" s="47">
        <f t="shared" si="17"/>
        <v>186</v>
      </c>
      <c r="AC26" s="47">
        <v>186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f t="shared" si="18"/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f t="shared" si="19"/>
        <v>540</v>
      </c>
      <c r="AS26" s="47">
        <v>0</v>
      </c>
      <c r="AT26" s="47">
        <v>160</v>
      </c>
      <c r="AU26" s="47">
        <v>104</v>
      </c>
      <c r="AV26" s="47">
        <v>10</v>
      </c>
      <c r="AW26" s="47">
        <v>260</v>
      </c>
      <c r="AX26" s="47">
        <v>0</v>
      </c>
      <c r="AY26" s="47">
        <v>6</v>
      </c>
      <c r="AZ26" s="47">
        <f t="shared" si="20"/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f t="shared" si="21"/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f t="shared" si="22"/>
        <v>136</v>
      </c>
      <c r="BQ26" s="47">
        <v>129</v>
      </c>
      <c r="BR26" s="47">
        <v>4</v>
      </c>
      <c r="BS26" s="47">
        <v>0</v>
      </c>
      <c r="BT26" s="47">
        <v>0</v>
      </c>
      <c r="BU26" s="47">
        <v>0</v>
      </c>
      <c r="BV26" s="47">
        <v>3</v>
      </c>
      <c r="BW26" s="47">
        <v>0</v>
      </c>
    </row>
    <row r="27" spans="1:75" ht="13.5">
      <c r="A27" s="185" t="s">
        <v>113</v>
      </c>
      <c r="B27" s="186" t="s">
        <v>29</v>
      </c>
      <c r="C27" s="46" t="s">
        <v>30</v>
      </c>
      <c r="D27" s="47">
        <f t="shared" si="0"/>
        <v>70</v>
      </c>
      <c r="E27" s="47">
        <f t="shared" si="1"/>
        <v>30</v>
      </c>
      <c r="F27" s="47">
        <f t="shared" si="2"/>
        <v>0</v>
      </c>
      <c r="G27" s="47">
        <f t="shared" si="3"/>
        <v>0</v>
      </c>
      <c r="H27" s="47">
        <f t="shared" si="4"/>
        <v>0</v>
      </c>
      <c r="I27" s="47">
        <f t="shared" si="5"/>
        <v>40</v>
      </c>
      <c r="J27" s="47">
        <f t="shared" si="6"/>
        <v>0</v>
      </c>
      <c r="K27" s="47">
        <f t="shared" si="7"/>
        <v>0</v>
      </c>
      <c r="L27" s="47">
        <f t="shared" si="8"/>
        <v>70</v>
      </c>
      <c r="M27" s="47">
        <v>30</v>
      </c>
      <c r="N27" s="47">
        <v>0</v>
      </c>
      <c r="O27" s="47">
        <v>0</v>
      </c>
      <c r="P27" s="47">
        <v>0</v>
      </c>
      <c r="Q27" s="47">
        <v>40</v>
      </c>
      <c r="R27" s="47">
        <v>0</v>
      </c>
      <c r="S27" s="47">
        <v>0</v>
      </c>
      <c r="T27" s="47">
        <f t="shared" si="9"/>
        <v>0</v>
      </c>
      <c r="U27" s="47">
        <f t="shared" si="10"/>
        <v>0</v>
      </c>
      <c r="V27" s="47">
        <f t="shared" si="11"/>
        <v>0</v>
      </c>
      <c r="W27" s="47">
        <f t="shared" si="12"/>
        <v>0</v>
      </c>
      <c r="X27" s="47">
        <f t="shared" si="13"/>
        <v>0</v>
      </c>
      <c r="Y27" s="47">
        <f t="shared" si="14"/>
        <v>0</v>
      </c>
      <c r="Z27" s="47">
        <f t="shared" si="15"/>
        <v>0</v>
      </c>
      <c r="AA27" s="47">
        <f t="shared" si="16"/>
        <v>0</v>
      </c>
      <c r="AB27" s="47">
        <f t="shared" si="17"/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f t="shared" si="18"/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f t="shared" si="19"/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f t="shared" si="20"/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47">
        <f t="shared" si="21"/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f t="shared" si="22"/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</row>
    <row r="28" spans="1:75" ht="13.5">
      <c r="A28" s="185" t="s">
        <v>113</v>
      </c>
      <c r="B28" s="186" t="s">
        <v>31</v>
      </c>
      <c r="C28" s="46" t="s">
        <v>32</v>
      </c>
      <c r="D28" s="47">
        <f t="shared" si="0"/>
        <v>711</v>
      </c>
      <c r="E28" s="47">
        <f t="shared" si="1"/>
        <v>231</v>
      </c>
      <c r="F28" s="47">
        <f t="shared" si="2"/>
        <v>281</v>
      </c>
      <c r="G28" s="47">
        <f t="shared" si="3"/>
        <v>3</v>
      </c>
      <c r="H28" s="47">
        <f t="shared" si="4"/>
        <v>9</v>
      </c>
      <c r="I28" s="47">
        <f t="shared" si="5"/>
        <v>0</v>
      </c>
      <c r="J28" s="47">
        <f t="shared" si="6"/>
        <v>0</v>
      </c>
      <c r="K28" s="47">
        <f t="shared" si="7"/>
        <v>187</v>
      </c>
      <c r="L28" s="47">
        <f t="shared" si="8"/>
        <v>317</v>
      </c>
      <c r="M28" s="47">
        <v>33</v>
      </c>
      <c r="N28" s="47">
        <v>272</v>
      </c>
      <c r="O28" s="47">
        <v>3</v>
      </c>
      <c r="P28" s="47">
        <v>9</v>
      </c>
      <c r="Q28" s="47">
        <v>0</v>
      </c>
      <c r="R28" s="47">
        <v>0</v>
      </c>
      <c r="S28" s="47">
        <v>0</v>
      </c>
      <c r="T28" s="47">
        <f t="shared" si="9"/>
        <v>187</v>
      </c>
      <c r="U28" s="47">
        <f t="shared" si="10"/>
        <v>0</v>
      </c>
      <c r="V28" s="47">
        <f t="shared" si="11"/>
        <v>0</v>
      </c>
      <c r="W28" s="47">
        <f t="shared" si="12"/>
        <v>0</v>
      </c>
      <c r="X28" s="47">
        <f t="shared" si="13"/>
        <v>0</v>
      </c>
      <c r="Y28" s="47">
        <f t="shared" si="14"/>
        <v>0</v>
      </c>
      <c r="Z28" s="47">
        <f t="shared" si="15"/>
        <v>0</v>
      </c>
      <c r="AA28" s="47">
        <f t="shared" si="16"/>
        <v>187</v>
      </c>
      <c r="AB28" s="47">
        <f t="shared" si="17"/>
        <v>187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187</v>
      </c>
      <c r="AJ28" s="47">
        <f t="shared" si="18"/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f t="shared" si="19"/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f t="shared" si="20"/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f t="shared" si="21"/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f t="shared" si="22"/>
        <v>207</v>
      </c>
      <c r="BQ28" s="47">
        <v>198</v>
      </c>
      <c r="BR28" s="47">
        <v>9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</row>
    <row r="29" spans="1:75" ht="13.5">
      <c r="A29" s="185" t="s">
        <v>113</v>
      </c>
      <c r="B29" s="186" t="s">
        <v>33</v>
      </c>
      <c r="C29" s="46" t="s">
        <v>34</v>
      </c>
      <c r="D29" s="47">
        <f t="shared" si="0"/>
        <v>288</v>
      </c>
      <c r="E29" s="47">
        <f t="shared" si="1"/>
        <v>75</v>
      </c>
      <c r="F29" s="47">
        <f t="shared" si="2"/>
        <v>94</v>
      </c>
      <c r="G29" s="47">
        <f t="shared" si="3"/>
        <v>34</v>
      </c>
      <c r="H29" s="47">
        <f t="shared" si="4"/>
        <v>4</v>
      </c>
      <c r="I29" s="47">
        <f t="shared" si="5"/>
        <v>81</v>
      </c>
      <c r="J29" s="47">
        <f t="shared" si="6"/>
        <v>0</v>
      </c>
      <c r="K29" s="47">
        <f t="shared" si="7"/>
        <v>0</v>
      </c>
      <c r="L29" s="47">
        <f t="shared" si="8"/>
        <v>75</v>
      </c>
      <c r="M29" s="47">
        <v>75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f t="shared" si="9"/>
        <v>213</v>
      </c>
      <c r="U29" s="47">
        <f t="shared" si="10"/>
        <v>0</v>
      </c>
      <c r="V29" s="47">
        <f t="shared" si="11"/>
        <v>94</v>
      </c>
      <c r="W29" s="47">
        <f t="shared" si="12"/>
        <v>34</v>
      </c>
      <c r="X29" s="47">
        <f t="shared" si="13"/>
        <v>4</v>
      </c>
      <c r="Y29" s="47">
        <f t="shared" si="14"/>
        <v>81</v>
      </c>
      <c r="Z29" s="47">
        <f t="shared" si="15"/>
        <v>0</v>
      </c>
      <c r="AA29" s="47">
        <f t="shared" si="16"/>
        <v>0</v>
      </c>
      <c r="AB29" s="47">
        <f t="shared" si="17"/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f t="shared" si="18"/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f t="shared" si="19"/>
        <v>213</v>
      </c>
      <c r="AS29" s="47">
        <v>0</v>
      </c>
      <c r="AT29" s="47">
        <v>94</v>
      </c>
      <c r="AU29" s="47">
        <v>34</v>
      </c>
      <c r="AV29" s="47">
        <v>4</v>
      </c>
      <c r="AW29" s="47">
        <v>81</v>
      </c>
      <c r="AX29" s="47">
        <v>0</v>
      </c>
      <c r="AY29" s="47">
        <v>0</v>
      </c>
      <c r="AZ29" s="47">
        <f t="shared" si="20"/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f t="shared" si="21"/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f t="shared" si="22"/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</row>
    <row r="30" spans="1:75" ht="13.5">
      <c r="A30" s="185" t="s">
        <v>113</v>
      </c>
      <c r="B30" s="186" t="s">
        <v>35</v>
      </c>
      <c r="C30" s="46" t="s">
        <v>36</v>
      </c>
      <c r="D30" s="47">
        <f t="shared" si="0"/>
        <v>286</v>
      </c>
      <c r="E30" s="47">
        <f t="shared" si="1"/>
        <v>54</v>
      </c>
      <c r="F30" s="47">
        <f t="shared" si="2"/>
        <v>64</v>
      </c>
      <c r="G30" s="47">
        <f t="shared" si="3"/>
        <v>44</v>
      </c>
      <c r="H30" s="47">
        <f t="shared" si="4"/>
        <v>3</v>
      </c>
      <c r="I30" s="47">
        <f t="shared" si="5"/>
        <v>0</v>
      </c>
      <c r="J30" s="47">
        <f t="shared" si="6"/>
        <v>8</v>
      </c>
      <c r="K30" s="47">
        <f t="shared" si="7"/>
        <v>113</v>
      </c>
      <c r="L30" s="47">
        <f t="shared" si="8"/>
        <v>128</v>
      </c>
      <c r="M30" s="47">
        <v>54</v>
      </c>
      <c r="N30" s="47">
        <v>64</v>
      </c>
      <c r="O30" s="47">
        <v>0</v>
      </c>
      <c r="P30" s="47">
        <v>0</v>
      </c>
      <c r="Q30" s="47">
        <v>0</v>
      </c>
      <c r="R30" s="47">
        <v>8</v>
      </c>
      <c r="S30" s="47">
        <v>2</v>
      </c>
      <c r="T30" s="47">
        <f t="shared" si="9"/>
        <v>158</v>
      </c>
      <c r="U30" s="47">
        <f t="shared" si="10"/>
        <v>0</v>
      </c>
      <c r="V30" s="47">
        <f t="shared" si="11"/>
        <v>0</v>
      </c>
      <c r="W30" s="47">
        <f t="shared" si="12"/>
        <v>44</v>
      </c>
      <c r="X30" s="47">
        <f t="shared" si="13"/>
        <v>3</v>
      </c>
      <c r="Y30" s="47">
        <f t="shared" si="14"/>
        <v>0</v>
      </c>
      <c r="Z30" s="47">
        <f t="shared" si="15"/>
        <v>0</v>
      </c>
      <c r="AA30" s="47">
        <f t="shared" si="16"/>
        <v>111</v>
      </c>
      <c r="AB30" s="47">
        <f t="shared" si="17"/>
        <v>111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111</v>
      </c>
      <c r="AJ30" s="47">
        <f t="shared" si="18"/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f t="shared" si="19"/>
        <v>47</v>
      </c>
      <c r="AS30" s="47">
        <v>0</v>
      </c>
      <c r="AT30" s="47">
        <v>0</v>
      </c>
      <c r="AU30" s="47">
        <v>44</v>
      </c>
      <c r="AV30" s="47">
        <v>3</v>
      </c>
      <c r="AW30" s="47">
        <v>0</v>
      </c>
      <c r="AX30" s="47">
        <v>0</v>
      </c>
      <c r="AY30" s="47">
        <v>0</v>
      </c>
      <c r="AZ30" s="47">
        <f t="shared" si="20"/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f t="shared" si="21"/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f t="shared" si="22"/>
        <v>0</v>
      </c>
      <c r="BQ30" s="47">
        <v>0</v>
      </c>
      <c r="BR30" s="47">
        <v>0</v>
      </c>
      <c r="BS30" s="47">
        <v>0</v>
      </c>
      <c r="BT30" s="47">
        <v>0</v>
      </c>
      <c r="BU30" s="47">
        <v>0</v>
      </c>
      <c r="BV30" s="47">
        <v>0</v>
      </c>
      <c r="BW30" s="47">
        <v>0</v>
      </c>
    </row>
    <row r="31" spans="1:75" ht="13.5">
      <c r="A31" s="185" t="s">
        <v>113</v>
      </c>
      <c r="B31" s="186" t="s">
        <v>37</v>
      </c>
      <c r="C31" s="46" t="s">
        <v>80</v>
      </c>
      <c r="D31" s="47">
        <f t="shared" si="0"/>
        <v>190</v>
      </c>
      <c r="E31" s="47">
        <f t="shared" si="1"/>
        <v>63</v>
      </c>
      <c r="F31" s="47">
        <f t="shared" si="2"/>
        <v>31</v>
      </c>
      <c r="G31" s="47">
        <f t="shared" si="3"/>
        <v>18</v>
      </c>
      <c r="H31" s="47">
        <f t="shared" si="4"/>
        <v>4</v>
      </c>
      <c r="I31" s="47">
        <f t="shared" si="5"/>
        <v>51</v>
      </c>
      <c r="J31" s="47">
        <f t="shared" si="6"/>
        <v>2</v>
      </c>
      <c r="K31" s="47">
        <f t="shared" si="7"/>
        <v>21</v>
      </c>
      <c r="L31" s="47">
        <f t="shared" si="8"/>
        <v>116</v>
      </c>
      <c r="M31" s="47">
        <v>63</v>
      </c>
      <c r="N31" s="47">
        <v>0</v>
      </c>
      <c r="O31" s="47">
        <v>0</v>
      </c>
      <c r="P31" s="47">
        <v>0</v>
      </c>
      <c r="Q31" s="47">
        <v>51</v>
      </c>
      <c r="R31" s="47">
        <v>2</v>
      </c>
      <c r="S31" s="47">
        <v>0</v>
      </c>
      <c r="T31" s="47">
        <f t="shared" si="9"/>
        <v>74</v>
      </c>
      <c r="U31" s="47">
        <f t="shared" si="10"/>
        <v>0</v>
      </c>
      <c r="V31" s="47">
        <f t="shared" si="11"/>
        <v>31</v>
      </c>
      <c r="W31" s="47">
        <f t="shared" si="12"/>
        <v>18</v>
      </c>
      <c r="X31" s="47">
        <f t="shared" si="13"/>
        <v>4</v>
      </c>
      <c r="Y31" s="47">
        <f t="shared" si="14"/>
        <v>0</v>
      </c>
      <c r="Z31" s="47">
        <f t="shared" si="15"/>
        <v>0</v>
      </c>
      <c r="AA31" s="47">
        <f t="shared" si="16"/>
        <v>21</v>
      </c>
      <c r="AB31" s="47">
        <f t="shared" si="17"/>
        <v>21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21</v>
      </c>
      <c r="AJ31" s="47">
        <f t="shared" si="18"/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f t="shared" si="19"/>
        <v>53</v>
      </c>
      <c r="AS31" s="47">
        <v>0</v>
      </c>
      <c r="AT31" s="47">
        <v>31</v>
      </c>
      <c r="AU31" s="47">
        <v>18</v>
      </c>
      <c r="AV31" s="47">
        <v>4</v>
      </c>
      <c r="AW31" s="47">
        <v>0</v>
      </c>
      <c r="AX31" s="47">
        <v>0</v>
      </c>
      <c r="AY31" s="47">
        <v>0</v>
      </c>
      <c r="AZ31" s="47">
        <f t="shared" si="20"/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7">
        <v>0</v>
      </c>
      <c r="BG31" s="47">
        <v>0</v>
      </c>
      <c r="BH31" s="47">
        <f t="shared" si="21"/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f t="shared" si="22"/>
        <v>0</v>
      </c>
      <c r="BQ31" s="47">
        <v>0</v>
      </c>
      <c r="BR31" s="47">
        <v>0</v>
      </c>
      <c r="BS31" s="47">
        <v>0</v>
      </c>
      <c r="BT31" s="47">
        <v>0</v>
      </c>
      <c r="BU31" s="47">
        <v>0</v>
      </c>
      <c r="BV31" s="47">
        <v>0</v>
      </c>
      <c r="BW31" s="47">
        <v>0</v>
      </c>
    </row>
    <row r="32" spans="1:75" ht="13.5">
      <c r="A32" s="185" t="s">
        <v>113</v>
      </c>
      <c r="B32" s="186" t="s">
        <v>38</v>
      </c>
      <c r="C32" s="46" t="s">
        <v>306</v>
      </c>
      <c r="D32" s="47">
        <f t="shared" si="0"/>
        <v>443</v>
      </c>
      <c r="E32" s="47">
        <f t="shared" si="1"/>
        <v>159</v>
      </c>
      <c r="F32" s="47">
        <f t="shared" si="2"/>
        <v>74</v>
      </c>
      <c r="G32" s="47">
        <f t="shared" si="3"/>
        <v>52</v>
      </c>
      <c r="H32" s="47">
        <f t="shared" si="4"/>
        <v>6</v>
      </c>
      <c r="I32" s="47">
        <f t="shared" si="5"/>
        <v>112</v>
      </c>
      <c r="J32" s="47">
        <f t="shared" si="6"/>
        <v>4</v>
      </c>
      <c r="K32" s="47">
        <f t="shared" si="7"/>
        <v>36</v>
      </c>
      <c r="L32" s="47">
        <f t="shared" si="8"/>
        <v>152</v>
      </c>
      <c r="M32" s="47">
        <v>149</v>
      </c>
      <c r="N32" s="47">
        <v>0</v>
      </c>
      <c r="O32" s="47">
        <v>0</v>
      </c>
      <c r="P32" s="47">
        <v>0</v>
      </c>
      <c r="Q32" s="47">
        <v>0</v>
      </c>
      <c r="R32" s="47">
        <v>3</v>
      </c>
      <c r="S32" s="47">
        <v>0</v>
      </c>
      <c r="T32" s="47">
        <f t="shared" si="9"/>
        <v>280</v>
      </c>
      <c r="U32" s="47">
        <f t="shared" si="10"/>
        <v>0</v>
      </c>
      <c r="V32" s="47">
        <f t="shared" si="11"/>
        <v>74</v>
      </c>
      <c r="W32" s="47">
        <f t="shared" si="12"/>
        <v>52</v>
      </c>
      <c r="X32" s="47">
        <f t="shared" si="13"/>
        <v>6</v>
      </c>
      <c r="Y32" s="47">
        <f t="shared" si="14"/>
        <v>112</v>
      </c>
      <c r="Z32" s="47">
        <f t="shared" si="15"/>
        <v>0</v>
      </c>
      <c r="AA32" s="47">
        <f t="shared" si="16"/>
        <v>36</v>
      </c>
      <c r="AB32" s="47">
        <f t="shared" si="17"/>
        <v>36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36</v>
      </c>
      <c r="AJ32" s="47">
        <f t="shared" si="18"/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f t="shared" si="19"/>
        <v>244</v>
      </c>
      <c r="AS32" s="47">
        <v>0</v>
      </c>
      <c r="AT32" s="47">
        <v>74</v>
      </c>
      <c r="AU32" s="47">
        <v>52</v>
      </c>
      <c r="AV32" s="47">
        <v>6</v>
      </c>
      <c r="AW32" s="47">
        <v>112</v>
      </c>
      <c r="AX32" s="47">
        <v>0</v>
      </c>
      <c r="AY32" s="47">
        <v>0</v>
      </c>
      <c r="AZ32" s="47">
        <f t="shared" si="20"/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7">
        <v>0</v>
      </c>
      <c r="BG32" s="47">
        <v>0</v>
      </c>
      <c r="BH32" s="47">
        <f t="shared" si="21"/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f t="shared" si="22"/>
        <v>11</v>
      </c>
      <c r="BQ32" s="47">
        <v>10</v>
      </c>
      <c r="BR32" s="47">
        <v>0</v>
      </c>
      <c r="BS32" s="47">
        <v>0</v>
      </c>
      <c r="BT32" s="47">
        <v>0</v>
      </c>
      <c r="BU32" s="47">
        <v>0</v>
      </c>
      <c r="BV32" s="47">
        <v>1</v>
      </c>
      <c r="BW32" s="47">
        <v>0</v>
      </c>
    </row>
    <row r="33" spans="1:75" ht="13.5">
      <c r="A33" s="185" t="s">
        <v>113</v>
      </c>
      <c r="B33" s="186" t="s">
        <v>39</v>
      </c>
      <c r="C33" s="46" t="s">
        <v>40</v>
      </c>
      <c r="D33" s="47">
        <f t="shared" si="0"/>
        <v>341</v>
      </c>
      <c r="E33" s="47">
        <f t="shared" si="1"/>
        <v>133</v>
      </c>
      <c r="F33" s="47">
        <f t="shared" si="2"/>
        <v>76</v>
      </c>
      <c r="G33" s="47">
        <f t="shared" si="3"/>
        <v>40</v>
      </c>
      <c r="H33" s="47">
        <f t="shared" si="4"/>
        <v>3</v>
      </c>
      <c r="I33" s="47">
        <f t="shared" si="5"/>
        <v>0</v>
      </c>
      <c r="J33" s="47">
        <f t="shared" si="6"/>
        <v>0</v>
      </c>
      <c r="K33" s="47">
        <f t="shared" si="7"/>
        <v>89</v>
      </c>
      <c r="L33" s="47">
        <f t="shared" si="8"/>
        <v>211</v>
      </c>
      <c r="M33" s="47">
        <v>133</v>
      </c>
      <c r="N33" s="47">
        <v>76</v>
      </c>
      <c r="O33" s="47">
        <v>0</v>
      </c>
      <c r="P33" s="47">
        <v>0</v>
      </c>
      <c r="Q33" s="47">
        <v>0</v>
      </c>
      <c r="R33" s="47">
        <v>0</v>
      </c>
      <c r="S33" s="47">
        <v>2</v>
      </c>
      <c r="T33" s="47">
        <f t="shared" si="9"/>
        <v>130</v>
      </c>
      <c r="U33" s="47">
        <f t="shared" si="10"/>
        <v>0</v>
      </c>
      <c r="V33" s="47">
        <f t="shared" si="11"/>
        <v>0</v>
      </c>
      <c r="W33" s="47">
        <f t="shared" si="12"/>
        <v>40</v>
      </c>
      <c r="X33" s="47">
        <f t="shared" si="13"/>
        <v>3</v>
      </c>
      <c r="Y33" s="47">
        <f t="shared" si="14"/>
        <v>0</v>
      </c>
      <c r="Z33" s="47">
        <f t="shared" si="15"/>
        <v>0</v>
      </c>
      <c r="AA33" s="47">
        <f t="shared" si="16"/>
        <v>87</v>
      </c>
      <c r="AB33" s="47">
        <f t="shared" si="17"/>
        <v>87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87</v>
      </c>
      <c r="AJ33" s="47">
        <f t="shared" si="18"/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f t="shared" si="19"/>
        <v>43</v>
      </c>
      <c r="AS33" s="47">
        <v>0</v>
      </c>
      <c r="AT33" s="47">
        <v>0</v>
      </c>
      <c r="AU33" s="47">
        <v>40</v>
      </c>
      <c r="AV33" s="47">
        <v>3</v>
      </c>
      <c r="AW33" s="47">
        <v>0</v>
      </c>
      <c r="AX33" s="47">
        <v>0</v>
      </c>
      <c r="AY33" s="47">
        <v>0</v>
      </c>
      <c r="AZ33" s="47">
        <f t="shared" si="20"/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f t="shared" si="21"/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f t="shared" si="22"/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0</v>
      </c>
    </row>
    <row r="34" spans="1:75" ht="13.5">
      <c r="A34" s="185" t="s">
        <v>113</v>
      </c>
      <c r="B34" s="186" t="s">
        <v>41</v>
      </c>
      <c r="C34" s="46" t="s">
        <v>308</v>
      </c>
      <c r="D34" s="47">
        <f t="shared" si="0"/>
        <v>569</v>
      </c>
      <c r="E34" s="47">
        <f t="shared" si="1"/>
        <v>293</v>
      </c>
      <c r="F34" s="47">
        <f t="shared" si="2"/>
        <v>60</v>
      </c>
      <c r="G34" s="47">
        <f t="shared" si="3"/>
        <v>73</v>
      </c>
      <c r="H34" s="47">
        <f t="shared" si="4"/>
        <v>10</v>
      </c>
      <c r="I34" s="47">
        <f t="shared" si="5"/>
        <v>0</v>
      </c>
      <c r="J34" s="47">
        <f t="shared" si="6"/>
        <v>0</v>
      </c>
      <c r="K34" s="47">
        <f t="shared" si="7"/>
        <v>133</v>
      </c>
      <c r="L34" s="47">
        <f t="shared" si="8"/>
        <v>303</v>
      </c>
      <c r="M34" s="47">
        <v>293</v>
      </c>
      <c r="N34" s="47">
        <v>0</v>
      </c>
      <c r="O34" s="47">
        <v>0</v>
      </c>
      <c r="P34" s="47">
        <v>10</v>
      </c>
      <c r="Q34" s="47">
        <v>0</v>
      </c>
      <c r="R34" s="47">
        <v>0</v>
      </c>
      <c r="S34" s="47">
        <v>0</v>
      </c>
      <c r="T34" s="47">
        <f t="shared" si="9"/>
        <v>266</v>
      </c>
      <c r="U34" s="47">
        <f t="shared" si="10"/>
        <v>0</v>
      </c>
      <c r="V34" s="47">
        <f t="shared" si="11"/>
        <v>60</v>
      </c>
      <c r="W34" s="47">
        <f t="shared" si="12"/>
        <v>73</v>
      </c>
      <c r="X34" s="47">
        <f t="shared" si="13"/>
        <v>0</v>
      </c>
      <c r="Y34" s="47">
        <f t="shared" si="14"/>
        <v>0</v>
      </c>
      <c r="Z34" s="47">
        <f t="shared" si="15"/>
        <v>0</v>
      </c>
      <c r="AA34" s="47">
        <f t="shared" si="16"/>
        <v>133</v>
      </c>
      <c r="AB34" s="47">
        <f t="shared" si="17"/>
        <v>133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133</v>
      </c>
      <c r="AJ34" s="47">
        <f t="shared" si="18"/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f t="shared" si="19"/>
        <v>133</v>
      </c>
      <c r="AS34" s="47">
        <v>0</v>
      </c>
      <c r="AT34" s="47">
        <v>60</v>
      </c>
      <c r="AU34" s="47">
        <v>73</v>
      </c>
      <c r="AV34" s="47">
        <v>0</v>
      </c>
      <c r="AW34" s="47">
        <v>0</v>
      </c>
      <c r="AX34" s="47">
        <v>0</v>
      </c>
      <c r="AY34" s="47">
        <v>0</v>
      </c>
      <c r="AZ34" s="47">
        <f t="shared" si="20"/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f t="shared" si="21"/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f t="shared" si="22"/>
        <v>0</v>
      </c>
      <c r="BQ34" s="47">
        <v>0</v>
      </c>
      <c r="BR34" s="47">
        <v>0</v>
      </c>
      <c r="BS34" s="47">
        <v>0</v>
      </c>
      <c r="BT34" s="47">
        <v>0</v>
      </c>
      <c r="BU34" s="47">
        <v>0</v>
      </c>
      <c r="BV34" s="47">
        <v>0</v>
      </c>
      <c r="BW34" s="47">
        <v>0</v>
      </c>
    </row>
    <row r="35" spans="1:75" ht="13.5">
      <c r="A35" s="185" t="s">
        <v>113</v>
      </c>
      <c r="B35" s="186" t="s">
        <v>42</v>
      </c>
      <c r="C35" s="46" t="s">
        <v>43</v>
      </c>
      <c r="D35" s="47">
        <f t="shared" si="0"/>
        <v>1225</v>
      </c>
      <c r="E35" s="47">
        <f t="shared" si="1"/>
        <v>312</v>
      </c>
      <c r="F35" s="47">
        <f t="shared" si="2"/>
        <v>252</v>
      </c>
      <c r="G35" s="47">
        <f t="shared" si="3"/>
        <v>160</v>
      </c>
      <c r="H35" s="47">
        <f t="shared" si="4"/>
        <v>15</v>
      </c>
      <c r="I35" s="47">
        <f t="shared" si="5"/>
        <v>0</v>
      </c>
      <c r="J35" s="47">
        <f t="shared" si="6"/>
        <v>32</v>
      </c>
      <c r="K35" s="47">
        <f t="shared" si="7"/>
        <v>454</v>
      </c>
      <c r="L35" s="47">
        <f t="shared" si="8"/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f t="shared" si="9"/>
        <v>1150</v>
      </c>
      <c r="U35" s="47">
        <f t="shared" si="10"/>
        <v>257</v>
      </c>
      <c r="V35" s="47">
        <f t="shared" si="11"/>
        <v>248</v>
      </c>
      <c r="W35" s="47">
        <f t="shared" si="12"/>
        <v>147</v>
      </c>
      <c r="X35" s="47">
        <f t="shared" si="13"/>
        <v>15</v>
      </c>
      <c r="Y35" s="47">
        <f t="shared" si="14"/>
        <v>0</v>
      </c>
      <c r="Z35" s="47">
        <f t="shared" si="15"/>
        <v>29</v>
      </c>
      <c r="AA35" s="47">
        <f t="shared" si="16"/>
        <v>454</v>
      </c>
      <c r="AB35" s="47">
        <f t="shared" si="17"/>
        <v>454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454</v>
      </c>
      <c r="AJ35" s="47">
        <f t="shared" si="18"/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f t="shared" si="19"/>
        <v>696</v>
      </c>
      <c r="AS35" s="47">
        <v>257</v>
      </c>
      <c r="AT35" s="47">
        <v>248</v>
      </c>
      <c r="AU35" s="47">
        <v>147</v>
      </c>
      <c r="AV35" s="47">
        <v>15</v>
      </c>
      <c r="AW35" s="47">
        <v>0</v>
      </c>
      <c r="AX35" s="47">
        <v>29</v>
      </c>
      <c r="AY35" s="47">
        <v>0</v>
      </c>
      <c r="AZ35" s="47">
        <f t="shared" si="20"/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f t="shared" si="21"/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f t="shared" si="22"/>
        <v>75</v>
      </c>
      <c r="BQ35" s="47">
        <v>55</v>
      </c>
      <c r="BR35" s="47">
        <v>4</v>
      </c>
      <c r="BS35" s="47">
        <v>13</v>
      </c>
      <c r="BT35" s="47">
        <v>0</v>
      </c>
      <c r="BU35" s="47">
        <v>0</v>
      </c>
      <c r="BV35" s="47">
        <v>3</v>
      </c>
      <c r="BW35" s="47">
        <v>0</v>
      </c>
    </row>
    <row r="36" spans="1:75" ht="13.5">
      <c r="A36" s="185" t="s">
        <v>113</v>
      </c>
      <c r="B36" s="186" t="s">
        <v>44</v>
      </c>
      <c r="C36" s="46" t="s">
        <v>45</v>
      </c>
      <c r="D36" s="47">
        <f t="shared" si="0"/>
        <v>1187</v>
      </c>
      <c r="E36" s="47">
        <f t="shared" si="1"/>
        <v>270</v>
      </c>
      <c r="F36" s="47">
        <f t="shared" si="2"/>
        <v>214</v>
      </c>
      <c r="G36" s="47">
        <f t="shared" si="3"/>
        <v>124</v>
      </c>
      <c r="H36" s="47">
        <f t="shared" si="4"/>
        <v>13</v>
      </c>
      <c r="I36" s="47">
        <f t="shared" si="5"/>
        <v>0</v>
      </c>
      <c r="J36" s="47">
        <f t="shared" si="6"/>
        <v>30</v>
      </c>
      <c r="K36" s="47">
        <f t="shared" si="7"/>
        <v>536</v>
      </c>
      <c r="L36" s="47">
        <f t="shared" si="8"/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f t="shared" si="9"/>
        <v>1187</v>
      </c>
      <c r="U36" s="47">
        <f t="shared" si="10"/>
        <v>270</v>
      </c>
      <c r="V36" s="47">
        <f t="shared" si="11"/>
        <v>214</v>
      </c>
      <c r="W36" s="47">
        <f t="shared" si="12"/>
        <v>124</v>
      </c>
      <c r="X36" s="47">
        <f t="shared" si="13"/>
        <v>13</v>
      </c>
      <c r="Y36" s="47">
        <f t="shared" si="14"/>
        <v>0</v>
      </c>
      <c r="Z36" s="47">
        <f t="shared" si="15"/>
        <v>30</v>
      </c>
      <c r="AA36" s="47">
        <f t="shared" si="16"/>
        <v>536</v>
      </c>
      <c r="AB36" s="47">
        <f t="shared" si="17"/>
        <v>536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536</v>
      </c>
      <c r="AJ36" s="47">
        <f t="shared" si="18"/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f t="shared" si="19"/>
        <v>651</v>
      </c>
      <c r="AS36" s="47">
        <v>270</v>
      </c>
      <c r="AT36" s="47">
        <v>214</v>
      </c>
      <c r="AU36" s="47">
        <v>124</v>
      </c>
      <c r="AV36" s="47">
        <v>13</v>
      </c>
      <c r="AW36" s="47">
        <v>0</v>
      </c>
      <c r="AX36" s="47">
        <v>30</v>
      </c>
      <c r="AY36" s="47">
        <v>0</v>
      </c>
      <c r="AZ36" s="47">
        <f t="shared" si="20"/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f t="shared" si="21"/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f t="shared" si="22"/>
        <v>0</v>
      </c>
      <c r="BQ36" s="47">
        <v>0</v>
      </c>
      <c r="BR36" s="47">
        <v>0</v>
      </c>
      <c r="BS36" s="47">
        <v>0</v>
      </c>
      <c r="BT36" s="47">
        <v>0</v>
      </c>
      <c r="BU36" s="47">
        <v>0</v>
      </c>
      <c r="BV36" s="47">
        <v>0</v>
      </c>
      <c r="BW36" s="47">
        <v>0</v>
      </c>
    </row>
    <row r="37" spans="1:75" ht="13.5">
      <c r="A37" s="185" t="s">
        <v>113</v>
      </c>
      <c r="B37" s="186" t="s">
        <v>46</v>
      </c>
      <c r="C37" s="46" t="s">
        <v>47</v>
      </c>
      <c r="D37" s="47">
        <f t="shared" si="0"/>
        <v>413</v>
      </c>
      <c r="E37" s="47">
        <f t="shared" si="1"/>
        <v>246</v>
      </c>
      <c r="F37" s="47">
        <f t="shared" si="2"/>
        <v>46</v>
      </c>
      <c r="G37" s="47">
        <f t="shared" si="3"/>
        <v>55</v>
      </c>
      <c r="H37" s="47">
        <f t="shared" si="4"/>
        <v>8</v>
      </c>
      <c r="I37" s="47">
        <f t="shared" si="5"/>
        <v>0</v>
      </c>
      <c r="J37" s="47">
        <f t="shared" si="6"/>
        <v>1</v>
      </c>
      <c r="K37" s="47">
        <f t="shared" si="7"/>
        <v>57</v>
      </c>
      <c r="L37" s="47">
        <f t="shared" si="8"/>
        <v>174</v>
      </c>
      <c r="M37" s="47">
        <v>111</v>
      </c>
      <c r="N37" s="47">
        <v>14</v>
      </c>
      <c r="O37" s="47">
        <v>41</v>
      </c>
      <c r="P37" s="47">
        <v>8</v>
      </c>
      <c r="Q37" s="47">
        <v>0</v>
      </c>
      <c r="R37" s="47">
        <v>0</v>
      </c>
      <c r="S37" s="47">
        <v>0</v>
      </c>
      <c r="T37" s="47">
        <f t="shared" si="9"/>
        <v>87</v>
      </c>
      <c r="U37" s="47">
        <f t="shared" si="10"/>
        <v>0</v>
      </c>
      <c r="V37" s="47">
        <f t="shared" si="11"/>
        <v>30</v>
      </c>
      <c r="W37" s="47">
        <f t="shared" si="12"/>
        <v>0</v>
      </c>
      <c r="X37" s="47">
        <f t="shared" si="13"/>
        <v>0</v>
      </c>
      <c r="Y37" s="47">
        <f t="shared" si="14"/>
        <v>0</v>
      </c>
      <c r="Z37" s="47">
        <f t="shared" si="15"/>
        <v>0</v>
      </c>
      <c r="AA37" s="47">
        <f t="shared" si="16"/>
        <v>57</v>
      </c>
      <c r="AB37" s="47">
        <f t="shared" si="17"/>
        <v>19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19</v>
      </c>
      <c r="AJ37" s="47">
        <f t="shared" si="18"/>
        <v>58</v>
      </c>
      <c r="AK37" s="47">
        <v>0</v>
      </c>
      <c r="AL37" s="47">
        <v>20</v>
      </c>
      <c r="AM37" s="47">
        <v>0</v>
      </c>
      <c r="AN37" s="47">
        <v>0</v>
      </c>
      <c r="AO37" s="47">
        <v>0</v>
      </c>
      <c r="AP37" s="47">
        <v>0</v>
      </c>
      <c r="AQ37" s="47">
        <v>38</v>
      </c>
      <c r="AR37" s="47">
        <f t="shared" si="19"/>
        <v>10</v>
      </c>
      <c r="AS37" s="47">
        <v>0</v>
      </c>
      <c r="AT37" s="47">
        <v>10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f t="shared" si="20"/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f t="shared" si="21"/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f t="shared" si="22"/>
        <v>152</v>
      </c>
      <c r="BQ37" s="47">
        <v>135</v>
      </c>
      <c r="BR37" s="47">
        <v>2</v>
      </c>
      <c r="BS37" s="47">
        <v>14</v>
      </c>
      <c r="BT37" s="47">
        <v>0</v>
      </c>
      <c r="BU37" s="47">
        <v>0</v>
      </c>
      <c r="BV37" s="47">
        <v>1</v>
      </c>
      <c r="BW37" s="47">
        <v>0</v>
      </c>
    </row>
    <row r="38" spans="1:75" ht="13.5">
      <c r="A38" s="185" t="s">
        <v>113</v>
      </c>
      <c r="B38" s="186" t="s">
        <v>48</v>
      </c>
      <c r="C38" s="46" t="s">
        <v>49</v>
      </c>
      <c r="D38" s="47">
        <f t="shared" si="0"/>
        <v>870</v>
      </c>
      <c r="E38" s="47">
        <f t="shared" si="1"/>
        <v>254</v>
      </c>
      <c r="F38" s="47">
        <f t="shared" si="2"/>
        <v>148</v>
      </c>
      <c r="G38" s="47">
        <f t="shared" si="3"/>
        <v>178</v>
      </c>
      <c r="H38" s="47">
        <f t="shared" si="4"/>
        <v>12</v>
      </c>
      <c r="I38" s="47">
        <f t="shared" si="5"/>
        <v>0</v>
      </c>
      <c r="J38" s="47">
        <f t="shared" si="6"/>
        <v>0</v>
      </c>
      <c r="K38" s="47">
        <f t="shared" si="7"/>
        <v>278</v>
      </c>
      <c r="L38" s="47">
        <f t="shared" si="8"/>
        <v>563</v>
      </c>
      <c r="M38" s="47">
        <v>237</v>
      </c>
      <c r="N38" s="47">
        <v>138</v>
      </c>
      <c r="O38" s="47">
        <v>172</v>
      </c>
      <c r="P38" s="47">
        <v>12</v>
      </c>
      <c r="Q38" s="47">
        <v>0</v>
      </c>
      <c r="R38" s="47">
        <v>0</v>
      </c>
      <c r="S38" s="47">
        <v>4</v>
      </c>
      <c r="T38" s="47">
        <f t="shared" si="9"/>
        <v>274</v>
      </c>
      <c r="U38" s="47">
        <f t="shared" si="10"/>
        <v>0</v>
      </c>
      <c r="V38" s="47">
        <f t="shared" si="11"/>
        <v>0</v>
      </c>
      <c r="W38" s="47">
        <f t="shared" si="12"/>
        <v>0</v>
      </c>
      <c r="X38" s="47">
        <f t="shared" si="13"/>
        <v>0</v>
      </c>
      <c r="Y38" s="47">
        <f t="shared" si="14"/>
        <v>0</v>
      </c>
      <c r="Z38" s="47">
        <f t="shared" si="15"/>
        <v>0</v>
      </c>
      <c r="AA38" s="47">
        <f t="shared" si="16"/>
        <v>274</v>
      </c>
      <c r="AB38" s="47">
        <f t="shared" si="17"/>
        <v>274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274</v>
      </c>
      <c r="AJ38" s="47">
        <f t="shared" si="18"/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f t="shared" si="19"/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f t="shared" si="20"/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f t="shared" si="21"/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f t="shared" si="22"/>
        <v>33</v>
      </c>
      <c r="BQ38" s="47">
        <v>17</v>
      </c>
      <c r="BR38" s="47">
        <v>10</v>
      </c>
      <c r="BS38" s="47">
        <v>6</v>
      </c>
      <c r="BT38" s="47">
        <v>0</v>
      </c>
      <c r="BU38" s="47">
        <v>0</v>
      </c>
      <c r="BV38" s="47">
        <v>0</v>
      </c>
      <c r="BW38" s="47">
        <v>0</v>
      </c>
    </row>
    <row r="39" spans="1:75" ht="13.5">
      <c r="A39" s="185" t="s">
        <v>113</v>
      </c>
      <c r="B39" s="186" t="s">
        <v>155</v>
      </c>
      <c r="C39" s="46" t="s">
        <v>156</v>
      </c>
      <c r="D39" s="47">
        <f t="shared" si="0"/>
        <v>2704</v>
      </c>
      <c r="E39" s="47">
        <f t="shared" si="1"/>
        <v>950</v>
      </c>
      <c r="F39" s="47">
        <f t="shared" si="2"/>
        <v>248</v>
      </c>
      <c r="G39" s="47">
        <f t="shared" si="3"/>
        <v>310</v>
      </c>
      <c r="H39" s="47">
        <f t="shared" si="4"/>
        <v>45</v>
      </c>
      <c r="I39" s="47">
        <f t="shared" si="5"/>
        <v>145</v>
      </c>
      <c r="J39" s="47">
        <f t="shared" si="6"/>
        <v>6</v>
      </c>
      <c r="K39" s="47">
        <f t="shared" si="7"/>
        <v>1000</v>
      </c>
      <c r="L39" s="47">
        <f t="shared" si="8"/>
        <v>948</v>
      </c>
      <c r="M39" s="47">
        <v>260</v>
      </c>
      <c r="N39" s="47">
        <v>185</v>
      </c>
      <c r="O39" s="47">
        <v>306</v>
      </c>
      <c r="P39" s="47">
        <v>45</v>
      </c>
      <c r="Q39" s="47">
        <v>145</v>
      </c>
      <c r="R39" s="47">
        <v>0</v>
      </c>
      <c r="S39" s="47">
        <v>7</v>
      </c>
      <c r="T39" s="47">
        <f t="shared" si="9"/>
        <v>986</v>
      </c>
      <c r="U39" s="47">
        <f t="shared" si="10"/>
        <v>0</v>
      </c>
      <c r="V39" s="47">
        <f t="shared" si="11"/>
        <v>0</v>
      </c>
      <c r="W39" s="47">
        <f t="shared" si="12"/>
        <v>0</v>
      </c>
      <c r="X39" s="47">
        <f t="shared" si="13"/>
        <v>0</v>
      </c>
      <c r="Y39" s="47">
        <f t="shared" si="14"/>
        <v>0</v>
      </c>
      <c r="Z39" s="47">
        <f t="shared" si="15"/>
        <v>0</v>
      </c>
      <c r="AA39" s="47">
        <f t="shared" si="16"/>
        <v>986</v>
      </c>
      <c r="AB39" s="47">
        <f t="shared" si="17"/>
        <v>986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986</v>
      </c>
      <c r="AJ39" s="47">
        <f t="shared" si="18"/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f t="shared" si="19"/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f t="shared" si="20"/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f t="shared" si="21"/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f t="shared" si="22"/>
        <v>770</v>
      </c>
      <c r="BQ39" s="47">
        <v>690</v>
      </c>
      <c r="BR39" s="47">
        <v>63</v>
      </c>
      <c r="BS39" s="47">
        <v>4</v>
      </c>
      <c r="BT39" s="47">
        <v>0</v>
      </c>
      <c r="BU39" s="47">
        <v>0</v>
      </c>
      <c r="BV39" s="47">
        <v>6</v>
      </c>
      <c r="BW39" s="47">
        <v>7</v>
      </c>
    </row>
    <row r="40" spans="1:75" ht="13.5">
      <c r="A40" s="185" t="s">
        <v>113</v>
      </c>
      <c r="B40" s="186" t="s">
        <v>157</v>
      </c>
      <c r="C40" s="46" t="s">
        <v>158</v>
      </c>
      <c r="D40" s="47">
        <f t="shared" si="0"/>
        <v>752</v>
      </c>
      <c r="E40" s="47">
        <f t="shared" si="1"/>
        <v>415</v>
      </c>
      <c r="F40" s="47">
        <f t="shared" si="2"/>
        <v>108</v>
      </c>
      <c r="G40" s="47">
        <f t="shared" si="3"/>
        <v>94</v>
      </c>
      <c r="H40" s="47">
        <f t="shared" si="4"/>
        <v>16</v>
      </c>
      <c r="I40" s="47">
        <f t="shared" si="5"/>
        <v>86</v>
      </c>
      <c r="J40" s="47">
        <f t="shared" si="6"/>
        <v>4</v>
      </c>
      <c r="K40" s="47">
        <f t="shared" si="7"/>
        <v>29</v>
      </c>
      <c r="L40" s="47">
        <f t="shared" si="8"/>
        <v>543</v>
      </c>
      <c r="M40" s="47">
        <v>250</v>
      </c>
      <c r="N40" s="47">
        <v>100</v>
      </c>
      <c r="O40" s="47">
        <v>91</v>
      </c>
      <c r="P40" s="47">
        <v>16</v>
      </c>
      <c r="Q40" s="47">
        <v>86</v>
      </c>
      <c r="R40" s="47">
        <v>0</v>
      </c>
      <c r="S40" s="47">
        <v>0</v>
      </c>
      <c r="T40" s="47">
        <f t="shared" si="9"/>
        <v>29</v>
      </c>
      <c r="U40" s="47">
        <f t="shared" si="10"/>
        <v>0</v>
      </c>
      <c r="V40" s="47">
        <f t="shared" si="11"/>
        <v>0</v>
      </c>
      <c r="W40" s="47">
        <f t="shared" si="12"/>
        <v>0</v>
      </c>
      <c r="X40" s="47">
        <f t="shared" si="13"/>
        <v>0</v>
      </c>
      <c r="Y40" s="47">
        <f t="shared" si="14"/>
        <v>0</v>
      </c>
      <c r="Z40" s="47">
        <f t="shared" si="15"/>
        <v>0</v>
      </c>
      <c r="AA40" s="47">
        <f t="shared" si="16"/>
        <v>29</v>
      </c>
      <c r="AB40" s="47">
        <f t="shared" si="17"/>
        <v>16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16</v>
      </c>
      <c r="AJ40" s="47">
        <f t="shared" si="18"/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f t="shared" si="19"/>
        <v>13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13</v>
      </c>
      <c r="AZ40" s="47">
        <f t="shared" si="20"/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f t="shared" si="21"/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f t="shared" si="22"/>
        <v>180</v>
      </c>
      <c r="BQ40" s="47">
        <v>165</v>
      </c>
      <c r="BR40" s="47">
        <v>8</v>
      </c>
      <c r="BS40" s="47">
        <v>3</v>
      </c>
      <c r="BT40" s="47">
        <v>0</v>
      </c>
      <c r="BU40" s="47">
        <v>0</v>
      </c>
      <c r="BV40" s="47">
        <v>4</v>
      </c>
      <c r="BW40" s="47">
        <v>0</v>
      </c>
    </row>
    <row r="41" spans="1:75" ht="13.5">
      <c r="A41" s="185" t="s">
        <v>113</v>
      </c>
      <c r="B41" s="186" t="s">
        <v>159</v>
      </c>
      <c r="C41" s="46" t="s">
        <v>307</v>
      </c>
      <c r="D41" s="47">
        <f t="shared" si="0"/>
        <v>615</v>
      </c>
      <c r="E41" s="47">
        <f t="shared" si="1"/>
        <v>272</v>
      </c>
      <c r="F41" s="47">
        <f t="shared" si="2"/>
        <v>82</v>
      </c>
      <c r="G41" s="47">
        <f t="shared" si="3"/>
        <v>63</v>
      </c>
      <c r="H41" s="47">
        <f t="shared" si="4"/>
        <v>11</v>
      </c>
      <c r="I41" s="47">
        <f t="shared" si="5"/>
        <v>0</v>
      </c>
      <c r="J41" s="47">
        <f t="shared" si="6"/>
        <v>0</v>
      </c>
      <c r="K41" s="47">
        <f t="shared" si="7"/>
        <v>187</v>
      </c>
      <c r="L41" s="47">
        <f t="shared" si="8"/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f t="shared" si="9"/>
        <v>615</v>
      </c>
      <c r="U41" s="47">
        <f t="shared" si="10"/>
        <v>272</v>
      </c>
      <c r="V41" s="47">
        <f t="shared" si="11"/>
        <v>82</v>
      </c>
      <c r="W41" s="47">
        <f t="shared" si="12"/>
        <v>63</v>
      </c>
      <c r="X41" s="47">
        <f t="shared" si="13"/>
        <v>11</v>
      </c>
      <c r="Y41" s="47">
        <f t="shared" si="14"/>
        <v>0</v>
      </c>
      <c r="Z41" s="47">
        <f t="shared" si="15"/>
        <v>0</v>
      </c>
      <c r="AA41" s="47">
        <f t="shared" si="16"/>
        <v>187</v>
      </c>
      <c r="AB41" s="47">
        <f t="shared" si="17"/>
        <v>187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187</v>
      </c>
      <c r="AJ41" s="47">
        <f t="shared" si="18"/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f t="shared" si="19"/>
        <v>428</v>
      </c>
      <c r="AS41" s="47">
        <v>272</v>
      </c>
      <c r="AT41" s="47">
        <v>82</v>
      </c>
      <c r="AU41" s="47">
        <v>63</v>
      </c>
      <c r="AV41" s="47">
        <v>11</v>
      </c>
      <c r="AW41" s="47">
        <v>0</v>
      </c>
      <c r="AX41" s="47">
        <v>0</v>
      </c>
      <c r="AY41" s="47">
        <v>0</v>
      </c>
      <c r="AZ41" s="47">
        <f t="shared" si="20"/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f t="shared" si="21"/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f t="shared" si="22"/>
        <v>0</v>
      </c>
      <c r="BQ41" s="47">
        <v>0</v>
      </c>
      <c r="BR41" s="47">
        <v>0</v>
      </c>
      <c r="BS41" s="47">
        <v>0</v>
      </c>
      <c r="BT41" s="47">
        <v>0</v>
      </c>
      <c r="BU41" s="47">
        <v>0</v>
      </c>
      <c r="BV41" s="47">
        <v>0</v>
      </c>
      <c r="BW41" s="47">
        <v>0</v>
      </c>
    </row>
    <row r="42" spans="1:75" ht="13.5">
      <c r="A42" s="185" t="s">
        <v>113</v>
      </c>
      <c r="B42" s="186" t="s">
        <v>160</v>
      </c>
      <c r="C42" s="46" t="s">
        <v>94</v>
      </c>
      <c r="D42" s="47">
        <f t="shared" si="0"/>
        <v>1943</v>
      </c>
      <c r="E42" s="47">
        <f t="shared" si="1"/>
        <v>279</v>
      </c>
      <c r="F42" s="47">
        <f t="shared" si="2"/>
        <v>332</v>
      </c>
      <c r="G42" s="47">
        <f t="shared" si="3"/>
        <v>216</v>
      </c>
      <c r="H42" s="47">
        <f t="shared" si="4"/>
        <v>43</v>
      </c>
      <c r="I42" s="47">
        <f t="shared" si="5"/>
        <v>527</v>
      </c>
      <c r="J42" s="47">
        <f t="shared" si="6"/>
        <v>55</v>
      </c>
      <c r="K42" s="47">
        <f t="shared" si="7"/>
        <v>491</v>
      </c>
      <c r="L42" s="47">
        <f t="shared" si="8"/>
        <v>870</v>
      </c>
      <c r="M42" s="47">
        <v>141</v>
      </c>
      <c r="N42" s="47">
        <v>0</v>
      </c>
      <c r="O42" s="47">
        <v>202</v>
      </c>
      <c r="P42" s="47">
        <v>0</v>
      </c>
      <c r="Q42" s="47">
        <v>527</v>
      </c>
      <c r="R42" s="47">
        <v>0</v>
      </c>
      <c r="S42" s="47">
        <v>0</v>
      </c>
      <c r="T42" s="47">
        <f t="shared" si="9"/>
        <v>889</v>
      </c>
      <c r="U42" s="47">
        <f t="shared" si="10"/>
        <v>0</v>
      </c>
      <c r="V42" s="47">
        <f t="shared" si="11"/>
        <v>303</v>
      </c>
      <c r="W42" s="47">
        <f t="shared" si="12"/>
        <v>0</v>
      </c>
      <c r="X42" s="47">
        <f t="shared" si="13"/>
        <v>43</v>
      </c>
      <c r="Y42" s="47">
        <f t="shared" si="14"/>
        <v>0</v>
      </c>
      <c r="Z42" s="47">
        <f t="shared" si="15"/>
        <v>52</v>
      </c>
      <c r="AA42" s="47">
        <f t="shared" si="16"/>
        <v>491</v>
      </c>
      <c r="AB42" s="47">
        <f t="shared" si="17"/>
        <v>491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491</v>
      </c>
      <c r="AJ42" s="47">
        <f t="shared" si="18"/>
        <v>398</v>
      </c>
      <c r="AK42" s="47">
        <v>0</v>
      </c>
      <c r="AL42" s="47">
        <v>303</v>
      </c>
      <c r="AM42" s="47">
        <v>0</v>
      </c>
      <c r="AN42" s="47">
        <v>43</v>
      </c>
      <c r="AO42" s="47">
        <v>0</v>
      </c>
      <c r="AP42" s="47">
        <v>52</v>
      </c>
      <c r="AQ42" s="47">
        <v>0</v>
      </c>
      <c r="AR42" s="47">
        <f t="shared" si="19"/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f t="shared" si="20"/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f t="shared" si="21"/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f t="shared" si="22"/>
        <v>184</v>
      </c>
      <c r="BQ42" s="47">
        <v>138</v>
      </c>
      <c r="BR42" s="47">
        <v>29</v>
      </c>
      <c r="BS42" s="47">
        <v>14</v>
      </c>
      <c r="BT42" s="47">
        <v>0</v>
      </c>
      <c r="BU42" s="47">
        <v>0</v>
      </c>
      <c r="BV42" s="47">
        <v>3</v>
      </c>
      <c r="BW42" s="47">
        <v>0</v>
      </c>
    </row>
    <row r="43" spans="1:75" ht="13.5">
      <c r="A43" s="185" t="s">
        <v>113</v>
      </c>
      <c r="B43" s="186" t="s">
        <v>161</v>
      </c>
      <c r="C43" s="46" t="s">
        <v>91</v>
      </c>
      <c r="D43" s="47">
        <f t="shared" si="0"/>
        <v>258</v>
      </c>
      <c r="E43" s="47">
        <f t="shared" si="1"/>
        <v>149</v>
      </c>
      <c r="F43" s="47">
        <f t="shared" si="2"/>
        <v>7</v>
      </c>
      <c r="G43" s="47">
        <f t="shared" si="3"/>
        <v>55</v>
      </c>
      <c r="H43" s="47">
        <f t="shared" si="4"/>
        <v>9</v>
      </c>
      <c r="I43" s="47">
        <f t="shared" si="5"/>
        <v>38</v>
      </c>
      <c r="J43" s="47">
        <f t="shared" si="6"/>
        <v>0</v>
      </c>
      <c r="K43" s="47">
        <f t="shared" si="7"/>
        <v>0</v>
      </c>
      <c r="L43" s="47">
        <f t="shared" si="8"/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f t="shared" si="9"/>
        <v>109</v>
      </c>
      <c r="U43" s="47">
        <f t="shared" si="10"/>
        <v>0</v>
      </c>
      <c r="V43" s="47">
        <f t="shared" si="11"/>
        <v>7</v>
      </c>
      <c r="W43" s="47">
        <f t="shared" si="12"/>
        <v>55</v>
      </c>
      <c r="X43" s="47">
        <f t="shared" si="13"/>
        <v>9</v>
      </c>
      <c r="Y43" s="47">
        <f t="shared" si="14"/>
        <v>38</v>
      </c>
      <c r="Z43" s="47">
        <f t="shared" si="15"/>
        <v>0</v>
      </c>
      <c r="AA43" s="47">
        <f t="shared" si="16"/>
        <v>0</v>
      </c>
      <c r="AB43" s="47">
        <f t="shared" si="17"/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f t="shared" si="18"/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f t="shared" si="19"/>
        <v>109</v>
      </c>
      <c r="AS43" s="47">
        <v>0</v>
      </c>
      <c r="AT43" s="47">
        <v>7</v>
      </c>
      <c r="AU43" s="47">
        <v>55</v>
      </c>
      <c r="AV43" s="47">
        <v>9</v>
      </c>
      <c r="AW43" s="47">
        <v>38</v>
      </c>
      <c r="AX43" s="47">
        <v>0</v>
      </c>
      <c r="AY43" s="47">
        <v>0</v>
      </c>
      <c r="AZ43" s="47">
        <f t="shared" si="20"/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f t="shared" si="21"/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f t="shared" si="22"/>
        <v>149</v>
      </c>
      <c r="BQ43" s="47">
        <v>149</v>
      </c>
      <c r="BR43" s="47">
        <v>0</v>
      </c>
      <c r="BS43" s="47">
        <v>0</v>
      </c>
      <c r="BT43" s="47">
        <v>0</v>
      </c>
      <c r="BU43" s="47">
        <v>0</v>
      </c>
      <c r="BV43" s="47">
        <v>0</v>
      </c>
      <c r="BW43" s="47">
        <v>0</v>
      </c>
    </row>
    <row r="44" spans="1:75" ht="13.5">
      <c r="A44" s="185" t="s">
        <v>113</v>
      </c>
      <c r="B44" s="186" t="s">
        <v>162</v>
      </c>
      <c r="C44" s="46" t="s">
        <v>92</v>
      </c>
      <c r="D44" s="47">
        <f t="shared" si="0"/>
        <v>271</v>
      </c>
      <c r="E44" s="47">
        <f t="shared" si="1"/>
        <v>119</v>
      </c>
      <c r="F44" s="47">
        <f t="shared" si="2"/>
        <v>66</v>
      </c>
      <c r="G44" s="47">
        <f t="shared" si="3"/>
        <v>47</v>
      </c>
      <c r="H44" s="47">
        <f t="shared" si="4"/>
        <v>8</v>
      </c>
      <c r="I44" s="47">
        <f t="shared" si="5"/>
        <v>29</v>
      </c>
      <c r="J44" s="47">
        <f t="shared" si="6"/>
        <v>2</v>
      </c>
      <c r="K44" s="47">
        <f t="shared" si="7"/>
        <v>0</v>
      </c>
      <c r="L44" s="47">
        <f t="shared" si="8"/>
        <v>163</v>
      </c>
      <c r="M44" s="47">
        <v>119</v>
      </c>
      <c r="N44" s="47">
        <v>42</v>
      </c>
      <c r="O44" s="47">
        <v>0</v>
      </c>
      <c r="P44" s="47">
        <v>0</v>
      </c>
      <c r="Q44" s="47">
        <v>0</v>
      </c>
      <c r="R44" s="47">
        <v>2</v>
      </c>
      <c r="S44" s="47">
        <v>0</v>
      </c>
      <c r="T44" s="47">
        <f t="shared" si="9"/>
        <v>108</v>
      </c>
      <c r="U44" s="47">
        <f t="shared" si="10"/>
        <v>0</v>
      </c>
      <c r="V44" s="47">
        <f t="shared" si="11"/>
        <v>24</v>
      </c>
      <c r="W44" s="47">
        <f t="shared" si="12"/>
        <v>47</v>
      </c>
      <c r="X44" s="47">
        <f t="shared" si="13"/>
        <v>8</v>
      </c>
      <c r="Y44" s="47">
        <f t="shared" si="14"/>
        <v>29</v>
      </c>
      <c r="Z44" s="47">
        <f t="shared" si="15"/>
        <v>0</v>
      </c>
      <c r="AA44" s="47">
        <f t="shared" si="16"/>
        <v>0</v>
      </c>
      <c r="AB44" s="47">
        <f t="shared" si="17"/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f t="shared" si="18"/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f t="shared" si="19"/>
        <v>108</v>
      </c>
      <c r="AS44" s="47">
        <v>0</v>
      </c>
      <c r="AT44" s="47">
        <v>24</v>
      </c>
      <c r="AU44" s="47">
        <v>47</v>
      </c>
      <c r="AV44" s="47">
        <v>8</v>
      </c>
      <c r="AW44" s="47">
        <v>29</v>
      </c>
      <c r="AX44" s="47">
        <v>0</v>
      </c>
      <c r="AY44" s="47">
        <v>0</v>
      </c>
      <c r="AZ44" s="47">
        <f t="shared" si="20"/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f t="shared" si="21"/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f t="shared" si="22"/>
        <v>0</v>
      </c>
      <c r="BQ44" s="47">
        <v>0</v>
      </c>
      <c r="BR44" s="47">
        <v>0</v>
      </c>
      <c r="BS44" s="47">
        <v>0</v>
      </c>
      <c r="BT44" s="47">
        <v>0</v>
      </c>
      <c r="BU44" s="47">
        <v>0</v>
      </c>
      <c r="BV44" s="47">
        <v>0</v>
      </c>
      <c r="BW44" s="47">
        <v>0</v>
      </c>
    </row>
    <row r="45" spans="1:75" ht="13.5">
      <c r="A45" s="185" t="s">
        <v>113</v>
      </c>
      <c r="B45" s="186" t="s">
        <v>163</v>
      </c>
      <c r="C45" s="46" t="s">
        <v>299</v>
      </c>
      <c r="D45" s="47">
        <f t="shared" si="0"/>
        <v>4950</v>
      </c>
      <c r="E45" s="47">
        <f t="shared" si="1"/>
        <v>538</v>
      </c>
      <c r="F45" s="47">
        <f t="shared" si="2"/>
        <v>181</v>
      </c>
      <c r="G45" s="47">
        <f t="shared" si="3"/>
        <v>184</v>
      </c>
      <c r="H45" s="47">
        <f t="shared" si="4"/>
        <v>33</v>
      </c>
      <c r="I45" s="47">
        <f t="shared" si="5"/>
        <v>0</v>
      </c>
      <c r="J45" s="47">
        <f t="shared" si="6"/>
        <v>2</v>
      </c>
      <c r="K45" s="47">
        <f t="shared" si="7"/>
        <v>4012</v>
      </c>
      <c r="L45" s="47">
        <f t="shared" si="8"/>
        <v>599</v>
      </c>
      <c r="M45" s="47">
        <v>415</v>
      </c>
      <c r="N45" s="47">
        <v>0</v>
      </c>
      <c r="O45" s="47">
        <v>184</v>
      </c>
      <c r="P45" s="47">
        <v>0</v>
      </c>
      <c r="Q45" s="47">
        <v>0</v>
      </c>
      <c r="R45" s="47">
        <v>0</v>
      </c>
      <c r="S45" s="47">
        <v>0</v>
      </c>
      <c r="T45" s="47">
        <f t="shared" si="9"/>
        <v>4219</v>
      </c>
      <c r="U45" s="47">
        <f t="shared" si="10"/>
        <v>0</v>
      </c>
      <c r="V45" s="47">
        <f t="shared" si="11"/>
        <v>174</v>
      </c>
      <c r="W45" s="47">
        <f t="shared" si="12"/>
        <v>0</v>
      </c>
      <c r="X45" s="47">
        <f t="shared" si="13"/>
        <v>33</v>
      </c>
      <c r="Y45" s="47">
        <f t="shared" si="14"/>
        <v>0</v>
      </c>
      <c r="Z45" s="47">
        <f t="shared" si="15"/>
        <v>0</v>
      </c>
      <c r="AA45" s="47">
        <f t="shared" si="16"/>
        <v>4012</v>
      </c>
      <c r="AB45" s="47">
        <f t="shared" si="17"/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f t="shared" si="18"/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f t="shared" si="19"/>
        <v>207</v>
      </c>
      <c r="AS45" s="47">
        <v>0</v>
      </c>
      <c r="AT45" s="47">
        <v>174</v>
      </c>
      <c r="AU45" s="47">
        <v>0</v>
      </c>
      <c r="AV45" s="47">
        <v>33</v>
      </c>
      <c r="AW45" s="47">
        <v>0</v>
      </c>
      <c r="AX45" s="47">
        <v>0</v>
      </c>
      <c r="AY45" s="47">
        <v>0</v>
      </c>
      <c r="AZ45" s="47">
        <f t="shared" si="20"/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f t="shared" si="21"/>
        <v>4012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4012</v>
      </c>
      <c r="BP45" s="47">
        <f t="shared" si="22"/>
        <v>132</v>
      </c>
      <c r="BQ45" s="47">
        <v>123</v>
      </c>
      <c r="BR45" s="47">
        <v>7</v>
      </c>
      <c r="BS45" s="47">
        <v>0</v>
      </c>
      <c r="BT45" s="47">
        <v>0</v>
      </c>
      <c r="BU45" s="47">
        <v>0</v>
      </c>
      <c r="BV45" s="47">
        <v>2</v>
      </c>
      <c r="BW45" s="47">
        <v>0</v>
      </c>
    </row>
    <row r="46" spans="1:75" ht="13.5">
      <c r="A46" s="185" t="s">
        <v>113</v>
      </c>
      <c r="B46" s="186" t="s">
        <v>164</v>
      </c>
      <c r="C46" s="46" t="s">
        <v>165</v>
      </c>
      <c r="D46" s="47">
        <f t="shared" si="0"/>
        <v>1251</v>
      </c>
      <c r="E46" s="47">
        <f t="shared" si="1"/>
        <v>220</v>
      </c>
      <c r="F46" s="47">
        <f t="shared" si="2"/>
        <v>108</v>
      </c>
      <c r="G46" s="47">
        <f t="shared" si="3"/>
        <v>0</v>
      </c>
      <c r="H46" s="47">
        <f t="shared" si="4"/>
        <v>9</v>
      </c>
      <c r="I46" s="47">
        <f t="shared" si="5"/>
        <v>0</v>
      </c>
      <c r="J46" s="47">
        <f t="shared" si="6"/>
        <v>0</v>
      </c>
      <c r="K46" s="47">
        <f t="shared" si="7"/>
        <v>914</v>
      </c>
      <c r="L46" s="47">
        <f t="shared" si="8"/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f t="shared" si="9"/>
        <v>1251</v>
      </c>
      <c r="U46" s="47">
        <f t="shared" si="10"/>
        <v>220</v>
      </c>
      <c r="V46" s="47">
        <f t="shared" si="11"/>
        <v>108</v>
      </c>
      <c r="W46" s="47">
        <f t="shared" si="12"/>
        <v>0</v>
      </c>
      <c r="X46" s="47">
        <f t="shared" si="13"/>
        <v>9</v>
      </c>
      <c r="Y46" s="47">
        <f t="shared" si="14"/>
        <v>0</v>
      </c>
      <c r="Z46" s="47">
        <f t="shared" si="15"/>
        <v>0</v>
      </c>
      <c r="AA46" s="47">
        <f t="shared" si="16"/>
        <v>914</v>
      </c>
      <c r="AB46" s="47">
        <f t="shared" si="17"/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f t="shared" si="18"/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f t="shared" si="19"/>
        <v>460</v>
      </c>
      <c r="AS46" s="47">
        <v>220</v>
      </c>
      <c r="AT46" s="47">
        <v>108</v>
      </c>
      <c r="AU46" s="47">
        <v>0</v>
      </c>
      <c r="AV46" s="47">
        <v>9</v>
      </c>
      <c r="AW46" s="47">
        <v>0</v>
      </c>
      <c r="AX46" s="47">
        <v>0</v>
      </c>
      <c r="AY46" s="47">
        <v>123</v>
      </c>
      <c r="AZ46" s="47">
        <f t="shared" si="20"/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f t="shared" si="21"/>
        <v>791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791</v>
      </c>
      <c r="BP46" s="47">
        <f t="shared" si="22"/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</row>
    <row r="47" spans="1:75" ht="13.5">
      <c r="A47" s="185" t="s">
        <v>113</v>
      </c>
      <c r="B47" s="186" t="s">
        <v>166</v>
      </c>
      <c r="C47" s="46" t="s">
        <v>167</v>
      </c>
      <c r="D47" s="47">
        <f t="shared" si="0"/>
        <v>1270</v>
      </c>
      <c r="E47" s="47">
        <f t="shared" si="1"/>
        <v>96</v>
      </c>
      <c r="F47" s="47">
        <f t="shared" si="2"/>
        <v>20</v>
      </c>
      <c r="G47" s="47">
        <f t="shared" si="3"/>
        <v>61</v>
      </c>
      <c r="H47" s="47">
        <f t="shared" si="4"/>
        <v>9</v>
      </c>
      <c r="I47" s="47">
        <f t="shared" si="5"/>
        <v>20</v>
      </c>
      <c r="J47" s="47">
        <f t="shared" si="6"/>
        <v>114</v>
      </c>
      <c r="K47" s="47">
        <f t="shared" si="7"/>
        <v>950</v>
      </c>
      <c r="L47" s="47">
        <f t="shared" si="8"/>
        <v>213</v>
      </c>
      <c r="M47" s="47">
        <v>96</v>
      </c>
      <c r="N47" s="47">
        <v>20</v>
      </c>
      <c r="O47" s="47">
        <v>61</v>
      </c>
      <c r="P47" s="47">
        <v>9</v>
      </c>
      <c r="Q47" s="47">
        <v>20</v>
      </c>
      <c r="R47" s="47">
        <v>7</v>
      </c>
      <c r="S47" s="47">
        <v>0</v>
      </c>
      <c r="T47" s="47">
        <f t="shared" si="9"/>
        <v>950</v>
      </c>
      <c r="U47" s="47">
        <f t="shared" si="10"/>
        <v>0</v>
      </c>
      <c r="V47" s="47">
        <f t="shared" si="11"/>
        <v>0</v>
      </c>
      <c r="W47" s="47">
        <f t="shared" si="12"/>
        <v>0</v>
      </c>
      <c r="X47" s="47">
        <f t="shared" si="13"/>
        <v>0</v>
      </c>
      <c r="Y47" s="47">
        <f t="shared" si="14"/>
        <v>0</v>
      </c>
      <c r="Z47" s="47">
        <f t="shared" si="15"/>
        <v>0</v>
      </c>
      <c r="AA47" s="47">
        <f t="shared" si="16"/>
        <v>950</v>
      </c>
      <c r="AB47" s="47">
        <f t="shared" si="17"/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f t="shared" si="18"/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f t="shared" si="19"/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f t="shared" si="20"/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  <c r="BG47" s="47">
        <v>0</v>
      </c>
      <c r="BH47" s="47">
        <f t="shared" si="21"/>
        <v>950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950</v>
      </c>
      <c r="BP47" s="47">
        <f t="shared" si="22"/>
        <v>107</v>
      </c>
      <c r="BQ47" s="47">
        <v>0</v>
      </c>
      <c r="BR47" s="47">
        <v>0</v>
      </c>
      <c r="BS47" s="47">
        <v>0</v>
      </c>
      <c r="BT47" s="47">
        <v>0</v>
      </c>
      <c r="BU47" s="47">
        <v>0</v>
      </c>
      <c r="BV47" s="47">
        <v>107</v>
      </c>
      <c r="BW47" s="47">
        <v>0</v>
      </c>
    </row>
    <row r="48" spans="1:75" ht="13.5">
      <c r="A48" s="185" t="s">
        <v>113</v>
      </c>
      <c r="B48" s="186" t="s">
        <v>168</v>
      </c>
      <c r="C48" s="46" t="s">
        <v>169</v>
      </c>
      <c r="D48" s="47">
        <f t="shared" si="0"/>
        <v>1594</v>
      </c>
      <c r="E48" s="47">
        <f t="shared" si="1"/>
        <v>145</v>
      </c>
      <c r="F48" s="47">
        <f t="shared" si="2"/>
        <v>28</v>
      </c>
      <c r="G48" s="47">
        <f t="shared" si="3"/>
        <v>75</v>
      </c>
      <c r="H48" s="47">
        <f t="shared" si="4"/>
        <v>4</v>
      </c>
      <c r="I48" s="47">
        <f t="shared" si="5"/>
        <v>33</v>
      </c>
      <c r="J48" s="47">
        <f t="shared" si="6"/>
        <v>9</v>
      </c>
      <c r="K48" s="47">
        <f t="shared" si="7"/>
        <v>1300</v>
      </c>
      <c r="L48" s="47">
        <f t="shared" si="8"/>
        <v>474</v>
      </c>
      <c r="M48" s="47">
        <v>145</v>
      </c>
      <c r="N48" s="47">
        <v>28</v>
      </c>
      <c r="O48" s="47">
        <v>75</v>
      </c>
      <c r="P48" s="47">
        <v>4</v>
      </c>
      <c r="Q48" s="47">
        <v>33</v>
      </c>
      <c r="R48" s="47">
        <v>9</v>
      </c>
      <c r="S48" s="47">
        <v>180</v>
      </c>
      <c r="T48" s="47">
        <f t="shared" si="9"/>
        <v>1120</v>
      </c>
      <c r="U48" s="47">
        <f t="shared" si="10"/>
        <v>0</v>
      </c>
      <c r="V48" s="47">
        <f t="shared" si="11"/>
        <v>0</v>
      </c>
      <c r="W48" s="47">
        <f t="shared" si="12"/>
        <v>0</v>
      </c>
      <c r="X48" s="47">
        <f t="shared" si="13"/>
        <v>0</v>
      </c>
      <c r="Y48" s="47">
        <f t="shared" si="14"/>
        <v>0</v>
      </c>
      <c r="Z48" s="47">
        <f t="shared" si="15"/>
        <v>0</v>
      </c>
      <c r="AA48" s="47">
        <f t="shared" si="16"/>
        <v>1120</v>
      </c>
      <c r="AB48" s="47">
        <f t="shared" si="17"/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f t="shared" si="18"/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f t="shared" si="19"/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f t="shared" si="20"/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f t="shared" si="21"/>
        <v>1120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1120</v>
      </c>
      <c r="BP48" s="47">
        <f t="shared" si="22"/>
        <v>0</v>
      </c>
      <c r="BQ48" s="47">
        <v>0</v>
      </c>
      <c r="BR48" s="47">
        <v>0</v>
      </c>
      <c r="BS48" s="47">
        <v>0</v>
      </c>
      <c r="BT48" s="47">
        <v>0</v>
      </c>
      <c r="BU48" s="47">
        <v>0</v>
      </c>
      <c r="BV48" s="47">
        <v>0</v>
      </c>
      <c r="BW48" s="47">
        <v>0</v>
      </c>
    </row>
    <row r="49" spans="1:75" ht="13.5">
      <c r="A49" s="185" t="s">
        <v>113</v>
      </c>
      <c r="B49" s="186" t="s">
        <v>170</v>
      </c>
      <c r="C49" s="46" t="s">
        <v>310</v>
      </c>
      <c r="D49" s="47">
        <f t="shared" si="0"/>
        <v>655</v>
      </c>
      <c r="E49" s="47">
        <f t="shared" si="1"/>
        <v>240</v>
      </c>
      <c r="F49" s="47">
        <f t="shared" si="2"/>
        <v>122</v>
      </c>
      <c r="G49" s="47">
        <f t="shared" si="3"/>
        <v>89</v>
      </c>
      <c r="H49" s="47">
        <f t="shared" si="4"/>
        <v>10</v>
      </c>
      <c r="I49" s="47">
        <f t="shared" si="5"/>
        <v>0</v>
      </c>
      <c r="J49" s="47">
        <f t="shared" si="6"/>
        <v>0</v>
      </c>
      <c r="K49" s="47">
        <f t="shared" si="7"/>
        <v>194</v>
      </c>
      <c r="L49" s="47">
        <f t="shared" si="8"/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f t="shared" si="9"/>
        <v>371</v>
      </c>
      <c r="U49" s="47">
        <f t="shared" si="10"/>
        <v>0</v>
      </c>
      <c r="V49" s="47">
        <f t="shared" si="11"/>
        <v>92</v>
      </c>
      <c r="W49" s="47">
        <f t="shared" si="12"/>
        <v>75</v>
      </c>
      <c r="X49" s="47">
        <f t="shared" si="13"/>
        <v>10</v>
      </c>
      <c r="Y49" s="47">
        <f t="shared" si="14"/>
        <v>0</v>
      </c>
      <c r="Z49" s="47">
        <f t="shared" si="15"/>
        <v>0</v>
      </c>
      <c r="AA49" s="47">
        <f t="shared" si="16"/>
        <v>194</v>
      </c>
      <c r="AB49" s="47">
        <f t="shared" si="17"/>
        <v>194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194</v>
      </c>
      <c r="AJ49" s="47">
        <f t="shared" si="18"/>
        <v>92</v>
      </c>
      <c r="AK49" s="47">
        <v>0</v>
      </c>
      <c r="AL49" s="47">
        <v>92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f t="shared" si="19"/>
        <v>85</v>
      </c>
      <c r="AS49" s="47">
        <v>0</v>
      </c>
      <c r="AT49" s="47">
        <v>0</v>
      </c>
      <c r="AU49" s="47">
        <v>75</v>
      </c>
      <c r="AV49" s="47">
        <v>10</v>
      </c>
      <c r="AW49" s="47">
        <v>0</v>
      </c>
      <c r="AX49" s="47">
        <v>0</v>
      </c>
      <c r="AY49" s="47">
        <v>0</v>
      </c>
      <c r="AZ49" s="47">
        <f t="shared" si="20"/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f t="shared" si="21"/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f t="shared" si="22"/>
        <v>284</v>
      </c>
      <c r="BQ49" s="47">
        <v>240</v>
      </c>
      <c r="BR49" s="47">
        <v>30</v>
      </c>
      <c r="BS49" s="47">
        <v>14</v>
      </c>
      <c r="BT49" s="47">
        <v>0</v>
      </c>
      <c r="BU49" s="47">
        <v>0</v>
      </c>
      <c r="BV49" s="47">
        <v>0</v>
      </c>
      <c r="BW49" s="47">
        <v>0</v>
      </c>
    </row>
    <row r="50" spans="1:75" ht="13.5">
      <c r="A50" s="185" t="s">
        <v>113</v>
      </c>
      <c r="B50" s="186" t="s">
        <v>171</v>
      </c>
      <c r="C50" s="46" t="s">
        <v>172</v>
      </c>
      <c r="D50" s="47">
        <f t="shared" si="0"/>
        <v>348</v>
      </c>
      <c r="E50" s="47">
        <f t="shared" si="1"/>
        <v>105</v>
      </c>
      <c r="F50" s="47">
        <f t="shared" si="2"/>
        <v>89</v>
      </c>
      <c r="G50" s="47">
        <f t="shared" si="3"/>
        <v>31</v>
      </c>
      <c r="H50" s="47">
        <f t="shared" si="4"/>
        <v>5</v>
      </c>
      <c r="I50" s="47">
        <f t="shared" si="5"/>
        <v>0</v>
      </c>
      <c r="J50" s="47">
        <f t="shared" si="6"/>
        <v>0</v>
      </c>
      <c r="K50" s="47">
        <f t="shared" si="7"/>
        <v>118</v>
      </c>
      <c r="L50" s="47">
        <f t="shared" si="8"/>
        <v>41</v>
      </c>
      <c r="M50" s="47">
        <v>0</v>
      </c>
      <c r="N50" s="47">
        <v>5</v>
      </c>
      <c r="O50" s="47">
        <v>31</v>
      </c>
      <c r="P50" s="47">
        <v>5</v>
      </c>
      <c r="Q50" s="47">
        <v>0</v>
      </c>
      <c r="R50" s="47">
        <v>0</v>
      </c>
      <c r="S50" s="47">
        <v>0</v>
      </c>
      <c r="T50" s="47">
        <f t="shared" si="9"/>
        <v>183</v>
      </c>
      <c r="U50" s="47">
        <f t="shared" si="10"/>
        <v>0</v>
      </c>
      <c r="V50" s="47">
        <f t="shared" si="11"/>
        <v>65</v>
      </c>
      <c r="W50" s="47">
        <f t="shared" si="12"/>
        <v>0</v>
      </c>
      <c r="X50" s="47">
        <f t="shared" si="13"/>
        <v>0</v>
      </c>
      <c r="Y50" s="47">
        <f t="shared" si="14"/>
        <v>0</v>
      </c>
      <c r="Z50" s="47">
        <f t="shared" si="15"/>
        <v>0</v>
      </c>
      <c r="AA50" s="47">
        <f t="shared" si="16"/>
        <v>118</v>
      </c>
      <c r="AB50" s="47">
        <f t="shared" si="17"/>
        <v>114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114</v>
      </c>
      <c r="AJ50" s="47">
        <f t="shared" si="18"/>
        <v>69</v>
      </c>
      <c r="AK50" s="47">
        <v>0</v>
      </c>
      <c r="AL50" s="47">
        <v>65</v>
      </c>
      <c r="AM50" s="47">
        <v>0</v>
      </c>
      <c r="AN50" s="47">
        <v>0</v>
      </c>
      <c r="AO50" s="47">
        <v>0</v>
      </c>
      <c r="AP50" s="47">
        <v>0</v>
      </c>
      <c r="AQ50" s="47">
        <v>4</v>
      </c>
      <c r="AR50" s="47">
        <f t="shared" si="19"/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f t="shared" si="20"/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f t="shared" si="21"/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f t="shared" si="22"/>
        <v>124</v>
      </c>
      <c r="BQ50" s="47">
        <v>105</v>
      </c>
      <c r="BR50" s="47">
        <v>19</v>
      </c>
      <c r="BS50" s="47">
        <v>0</v>
      </c>
      <c r="BT50" s="47">
        <v>0</v>
      </c>
      <c r="BU50" s="47">
        <v>0</v>
      </c>
      <c r="BV50" s="47">
        <v>0</v>
      </c>
      <c r="BW50" s="47">
        <v>0</v>
      </c>
    </row>
    <row r="51" spans="1:75" ht="13.5">
      <c r="A51" s="185" t="s">
        <v>113</v>
      </c>
      <c r="B51" s="186" t="s">
        <v>173</v>
      </c>
      <c r="C51" s="46" t="s">
        <v>174</v>
      </c>
      <c r="D51" s="47">
        <f t="shared" si="0"/>
        <v>616</v>
      </c>
      <c r="E51" s="47">
        <f t="shared" si="1"/>
        <v>198</v>
      </c>
      <c r="F51" s="47">
        <f t="shared" si="2"/>
        <v>138</v>
      </c>
      <c r="G51" s="47">
        <f t="shared" si="3"/>
        <v>76</v>
      </c>
      <c r="H51" s="47">
        <f t="shared" si="4"/>
        <v>9</v>
      </c>
      <c r="I51" s="47">
        <f t="shared" si="5"/>
        <v>0</v>
      </c>
      <c r="J51" s="47">
        <f t="shared" si="6"/>
        <v>0</v>
      </c>
      <c r="K51" s="47">
        <f t="shared" si="7"/>
        <v>195</v>
      </c>
      <c r="L51" s="47">
        <f t="shared" si="8"/>
        <v>46</v>
      </c>
      <c r="M51" s="47">
        <v>36</v>
      </c>
      <c r="N51" s="47">
        <v>10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f t="shared" si="9"/>
        <v>403</v>
      </c>
      <c r="U51" s="47">
        <f t="shared" si="10"/>
        <v>0</v>
      </c>
      <c r="V51" s="47">
        <f t="shared" si="11"/>
        <v>123</v>
      </c>
      <c r="W51" s="47">
        <f t="shared" si="12"/>
        <v>76</v>
      </c>
      <c r="X51" s="47">
        <f t="shared" si="13"/>
        <v>9</v>
      </c>
      <c r="Y51" s="47">
        <f t="shared" si="14"/>
        <v>0</v>
      </c>
      <c r="Z51" s="47">
        <f t="shared" si="15"/>
        <v>0</v>
      </c>
      <c r="AA51" s="47">
        <f t="shared" si="16"/>
        <v>195</v>
      </c>
      <c r="AB51" s="47">
        <f t="shared" si="17"/>
        <v>195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195</v>
      </c>
      <c r="AJ51" s="47">
        <f t="shared" si="18"/>
        <v>106</v>
      </c>
      <c r="AK51" s="47">
        <v>0</v>
      </c>
      <c r="AL51" s="47">
        <v>106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f t="shared" si="19"/>
        <v>102</v>
      </c>
      <c r="AS51" s="47">
        <v>0</v>
      </c>
      <c r="AT51" s="47">
        <v>17</v>
      </c>
      <c r="AU51" s="47">
        <v>76</v>
      </c>
      <c r="AV51" s="47">
        <v>9</v>
      </c>
      <c r="AW51" s="47">
        <v>0</v>
      </c>
      <c r="AX51" s="47">
        <v>0</v>
      </c>
      <c r="AY51" s="47">
        <v>0</v>
      </c>
      <c r="AZ51" s="47">
        <f t="shared" si="20"/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7">
        <v>0</v>
      </c>
      <c r="BG51" s="47">
        <v>0</v>
      </c>
      <c r="BH51" s="47">
        <f t="shared" si="21"/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f t="shared" si="22"/>
        <v>167</v>
      </c>
      <c r="BQ51" s="47">
        <v>162</v>
      </c>
      <c r="BR51" s="47">
        <v>5</v>
      </c>
      <c r="BS51" s="47">
        <v>0</v>
      </c>
      <c r="BT51" s="47">
        <v>0</v>
      </c>
      <c r="BU51" s="47">
        <v>0</v>
      </c>
      <c r="BV51" s="47">
        <v>0</v>
      </c>
      <c r="BW51" s="47">
        <v>0</v>
      </c>
    </row>
    <row r="52" spans="1:75" ht="13.5">
      <c r="A52" s="185" t="s">
        <v>113</v>
      </c>
      <c r="B52" s="186" t="s">
        <v>175</v>
      </c>
      <c r="C52" s="46" t="s">
        <v>88</v>
      </c>
      <c r="D52" s="47">
        <f t="shared" si="0"/>
        <v>95</v>
      </c>
      <c r="E52" s="47">
        <f t="shared" si="1"/>
        <v>36</v>
      </c>
      <c r="F52" s="47">
        <f t="shared" si="2"/>
        <v>6</v>
      </c>
      <c r="G52" s="47">
        <f t="shared" si="3"/>
        <v>20</v>
      </c>
      <c r="H52" s="47">
        <f t="shared" si="4"/>
        <v>1</v>
      </c>
      <c r="I52" s="47">
        <f t="shared" si="5"/>
        <v>11</v>
      </c>
      <c r="J52" s="47">
        <f t="shared" si="6"/>
        <v>0</v>
      </c>
      <c r="K52" s="47">
        <f t="shared" si="7"/>
        <v>21</v>
      </c>
      <c r="L52" s="47">
        <f t="shared" si="8"/>
        <v>6</v>
      </c>
      <c r="M52" s="47">
        <v>0</v>
      </c>
      <c r="N52" s="47">
        <v>6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f t="shared" si="9"/>
        <v>84</v>
      </c>
      <c r="U52" s="47">
        <f t="shared" si="10"/>
        <v>32</v>
      </c>
      <c r="V52" s="47">
        <f t="shared" si="11"/>
        <v>0</v>
      </c>
      <c r="W52" s="47">
        <f t="shared" si="12"/>
        <v>19</v>
      </c>
      <c r="X52" s="47">
        <f t="shared" si="13"/>
        <v>1</v>
      </c>
      <c r="Y52" s="47">
        <f t="shared" si="14"/>
        <v>11</v>
      </c>
      <c r="Z52" s="47">
        <f t="shared" si="15"/>
        <v>0</v>
      </c>
      <c r="AA52" s="47">
        <f t="shared" si="16"/>
        <v>21</v>
      </c>
      <c r="AB52" s="47">
        <f t="shared" si="17"/>
        <v>21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21</v>
      </c>
      <c r="AJ52" s="47">
        <f t="shared" si="18"/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f t="shared" si="19"/>
        <v>63</v>
      </c>
      <c r="AS52" s="47">
        <v>32</v>
      </c>
      <c r="AT52" s="47">
        <v>0</v>
      </c>
      <c r="AU52" s="47">
        <v>19</v>
      </c>
      <c r="AV52" s="47">
        <v>1</v>
      </c>
      <c r="AW52" s="47">
        <v>11</v>
      </c>
      <c r="AX52" s="47">
        <v>0</v>
      </c>
      <c r="AY52" s="47">
        <v>0</v>
      </c>
      <c r="AZ52" s="47">
        <f t="shared" si="20"/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f t="shared" si="21"/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f t="shared" si="22"/>
        <v>5</v>
      </c>
      <c r="BQ52" s="47">
        <v>4</v>
      </c>
      <c r="BR52" s="47">
        <v>0</v>
      </c>
      <c r="BS52" s="47">
        <v>1</v>
      </c>
      <c r="BT52" s="47">
        <v>0</v>
      </c>
      <c r="BU52" s="47">
        <v>0</v>
      </c>
      <c r="BV52" s="47">
        <v>0</v>
      </c>
      <c r="BW52" s="47">
        <v>0</v>
      </c>
    </row>
    <row r="53" spans="1:75" ht="13.5">
      <c r="A53" s="185" t="s">
        <v>113</v>
      </c>
      <c r="B53" s="186" t="s">
        <v>176</v>
      </c>
      <c r="C53" s="46" t="s">
        <v>177</v>
      </c>
      <c r="D53" s="47">
        <f t="shared" si="0"/>
        <v>327</v>
      </c>
      <c r="E53" s="47">
        <f t="shared" si="1"/>
        <v>146</v>
      </c>
      <c r="F53" s="47">
        <f t="shared" si="2"/>
        <v>20</v>
      </c>
      <c r="G53" s="47">
        <f t="shared" si="3"/>
        <v>36</v>
      </c>
      <c r="H53" s="47">
        <f t="shared" si="4"/>
        <v>4</v>
      </c>
      <c r="I53" s="47">
        <f t="shared" si="5"/>
        <v>38</v>
      </c>
      <c r="J53" s="47">
        <f t="shared" si="6"/>
        <v>7</v>
      </c>
      <c r="K53" s="47">
        <f t="shared" si="7"/>
        <v>76</v>
      </c>
      <c r="L53" s="47">
        <f t="shared" si="8"/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f t="shared" si="9"/>
        <v>327</v>
      </c>
      <c r="U53" s="47">
        <f t="shared" si="10"/>
        <v>146</v>
      </c>
      <c r="V53" s="47">
        <f t="shared" si="11"/>
        <v>20</v>
      </c>
      <c r="W53" s="47">
        <f t="shared" si="12"/>
        <v>36</v>
      </c>
      <c r="X53" s="47">
        <f t="shared" si="13"/>
        <v>4</v>
      </c>
      <c r="Y53" s="47">
        <f t="shared" si="14"/>
        <v>38</v>
      </c>
      <c r="Z53" s="47">
        <f t="shared" si="15"/>
        <v>7</v>
      </c>
      <c r="AA53" s="47">
        <f t="shared" si="16"/>
        <v>76</v>
      </c>
      <c r="AB53" s="47">
        <f t="shared" si="17"/>
        <v>76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76</v>
      </c>
      <c r="AJ53" s="47">
        <f t="shared" si="18"/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f t="shared" si="19"/>
        <v>251</v>
      </c>
      <c r="AS53" s="47">
        <v>146</v>
      </c>
      <c r="AT53" s="47">
        <v>20</v>
      </c>
      <c r="AU53" s="47">
        <v>36</v>
      </c>
      <c r="AV53" s="47">
        <v>4</v>
      </c>
      <c r="AW53" s="47">
        <v>38</v>
      </c>
      <c r="AX53" s="47">
        <v>7</v>
      </c>
      <c r="AY53" s="47">
        <v>0</v>
      </c>
      <c r="AZ53" s="47">
        <f t="shared" si="20"/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f t="shared" si="21"/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f t="shared" si="22"/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</row>
    <row r="54" spans="1:75" ht="13.5">
      <c r="A54" s="185" t="s">
        <v>113</v>
      </c>
      <c r="B54" s="186" t="s">
        <v>178</v>
      </c>
      <c r="C54" s="46" t="s">
        <v>179</v>
      </c>
      <c r="D54" s="47">
        <f t="shared" si="0"/>
        <v>162</v>
      </c>
      <c r="E54" s="47">
        <f t="shared" si="1"/>
        <v>19</v>
      </c>
      <c r="F54" s="47">
        <f t="shared" si="2"/>
        <v>21</v>
      </c>
      <c r="G54" s="47">
        <f t="shared" si="3"/>
        <v>32</v>
      </c>
      <c r="H54" s="47">
        <f t="shared" si="4"/>
        <v>3</v>
      </c>
      <c r="I54" s="47">
        <f t="shared" si="5"/>
        <v>0</v>
      </c>
      <c r="J54" s="47">
        <f t="shared" si="6"/>
        <v>0</v>
      </c>
      <c r="K54" s="47">
        <f t="shared" si="7"/>
        <v>87</v>
      </c>
      <c r="L54" s="47">
        <f t="shared" si="8"/>
        <v>3</v>
      </c>
      <c r="M54" s="47">
        <v>0</v>
      </c>
      <c r="N54" s="47">
        <v>0</v>
      </c>
      <c r="O54" s="47">
        <v>0</v>
      </c>
      <c r="P54" s="47">
        <v>3</v>
      </c>
      <c r="Q54" s="47">
        <v>0</v>
      </c>
      <c r="R54" s="47">
        <v>0</v>
      </c>
      <c r="S54" s="47">
        <v>0</v>
      </c>
      <c r="T54" s="47">
        <f t="shared" si="9"/>
        <v>140</v>
      </c>
      <c r="U54" s="47">
        <f t="shared" si="10"/>
        <v>0</v>
      </c>
      <c r="V54" s="47">
        <f t="shared" si="11"/>
        <v>21</v>
      </c>
      <c r="W54" s="47">
        <f t="shared" si="12"/>
        <v>32</v>
      </c>
      <c r="X54" s="47">
        <f t="shared" si="13"/>
        <v>0</v>
      </c>
      <c r="Y54" s="47">
        <f t="shared" si="14"/>
        <v>0</v>
      </c>
      <c r="Z54" s="47">
        <f t="shared" si="15"/>
        <v>0</v>
      </c>
      <c r="AA54" s="47">
        <f t="shared" si="16"/>
        <v>87</v>
      </c>
      <c r="AB54" s="47">
        <f t="shared" si="17"/>
        <v>87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87</v>
      </c>
      <c r="AJ54" s="47">
        <f t="shared" si="18"/>
        <v>11</v>
      </c>
      <c r="AK54" s="47">
        <v>0</v>
      </c>
      <c r="AL54" s="47">
        <v>11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f t="shared" si="19"/>
        <v>42</v>
      </c>
      <c r="AS54" s="47">
        <v>0</v>
      </c>
      <c r="AT54" s="47">
        <v>10</v>
      </c>
      <c r="AU54" s="47">
        <v>32</v>
      </c>
      <c r="AV54" s="47">
        <v>0</v>
      </c>
      <c r="AW54" s="47">
        <v>0</v>
      </c>
      <c r="AX54" s="47">
        <v>0</v>
      </c>
      <c r="AY54" s="47">
        <v>0</v>
      </c>
      <c r="AZ54" s="47">
        <f t="shared" si="20"/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f t="shared" si="21"/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f t="shared" si="22"/>
        <v>19</v>
      </c>
      <c r="BQ54" s="47">
        <v>19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</row>
    <row r="55" spans="1:75" ht="13.5">
      <c r="A55" s="185" t="s">
        <v>113</v>
      </c>
      <c r="B55" s="186" t="s">
        <v>180</v>
      </c>
      <c r="C55" s="46" t="s">
        <v>181</v>
      </c>
      <c r="D55" s="47">
        <f t="shared" si="0"/>
        <v>731</v>
      </c>
      <c r="E55" s="47">
        <f t="shared" si="1"/>
        <v>266</v>
      </c>
      <c r="F55" s="47">
        <f t="shared" si="2"/>
        <v>223</v>
      </c>
      <c r="G55" s="47">
        <f t="shared" si="3"/>
        <v>90</v>
      </c>
      <c r="H55" s="47">
        <f t="shared" si="4"/>
        <v>7</v>
      </c>
      <c r="I55" s="47">
        <f t="shared" si="5"/>
        <v>2</v>
      </c>
      <c r="J55" s="47">
        <f t="shared" si="6"/>
        <v>0</v>
      </c>
      <c r="K55" s="47">
        <f t="shared" si="7"/>
        <v>143</v>
      </c>
      <c r="L55" s="47">
        <f t="shared" si="8"/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f t="shared" si="9"/>
        <v>731</v>
      </c>
      <c r="U55" s="47">
        <f t="shared" si="10"/>
        <v>266</v>
      </c>
      <c r="V55" s="47">
        <f t="shared" si="11"/>
        <v>223</v>
      </c>
      <c r="W55" s="47">
        <f t="shared" si="12"/>
        <v>90</v>
      </c>
      <c r="X55" s="47">
        <f t="shared" si="13"/>
        <v>7</v>
      </c>
      <c r="Y55" s="47">
        <f t="shared" si="14"/>
        <v>2</v>
      </c>
      <c r="Z55" s="47">
        <f t="shared" si="15"/>
        <v>0</v>
      </c>
      <c r="AA55" s="47">
        <f t="shared" si="16"/>
        <v>143</v>
      </c>
      <c r="AB55" s="47">
        <f t="shared" si="17"/>
        <v>143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143</v>
      </c>
      <c r="AJ55" s="47">
        <f t="shared" si="18"/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f t="shared" si="19"/>
        <v>588</v>
      </c>
      <c r="AS55" s="47">
        <v>266</v>
      </c>
      <c r="AT55" s="47">
        <v>223</v>
      </c>
      <c r="AU55" s="47">
        <v>90</v>
      </c>
      <c r="AV55" s="47">
        <v>7</v>
      </c>
      <c r="AW55" s="47">
        <v>2</v>
      </c>
      <c r="AX55" s="47">
        <v>0</v>
      </c>
      <c r="AY55" s="47">
        <v>0</v>
      </c>
      <c r="AZ55" s="47">
        <f t="shared" si="20"/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f t="shared" si="21"/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f t="shared" si="22"/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</row>
    <row r="56" spans="1:75" ht="13.5">
      <c r="A56" s="185" t="s">
        <v>113</v>
      </c>
      <c r="B56" s="186" t="s">
        <v>182</v>
      </c>
      <c r="C56" s="46" t="s">
        <v>183</v>
      </c>
      <c r="D56" s="47">
        <f t="shared" si="0"/>
        <v>130</v>
      </c>
      <c r="E56" s="47">
        <f t="shared" si="1"/>
        <v>46</v>
      </c>
      <c r="F56" s="47">
        <f t="shared" si="2"/>
        <v>9</v>
      </c>
      <c r="G56" s="47">
        <f t="shared" si="3"/>
        <v>21</v>
      </c>
      <c r="H56" s="47">
        <f t="shared" si="4"/>
        <v>2</v>
      </c>
      <c r="I56" s="47">
        <f t="shared" si="5"/>
        <v>20</v>
      </c>
      <c r="J56" s="47">
        <f t="shared" si="6"/>
        <v>2</v>
      </c>
      <c r="K56" s="47">
        <f t="shared" si="7"/>
        <v>30</v>
      </c>
      <c r="L56" s="47">
        <f t="shared" si="8"/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f t="shared" si="9"/>
        <v>130</v>
      </c>
      <c r="U56" s="47">
        <f t="shared" si="10"/>
        <v>46</v>
      </c>
      <c r="V56" s="47">
        <f t="shared" si="11"/>
        <v>9</v>
      </c>
      <c r="W56" s="47">
        <f t="shared" si="12"/>
        <v>21</v>
      </c>
      <c r="X56" s="47">
        <f t="shared" si="13"/>
        <v>2</v>
      </c>
      <c r="Y56" s="47">
        <f t="shared" si="14"/>
        <v>20</v>
      </c>
      <c r="Z56" s="47">
        <f t="shared" si="15"/>
        <v>2</v>
      </c>
      <c r="AA56" s="47">
        <f t="shared" si="16"/>
        <v>30</v>
      </c>
      <c r="AB56" s="47">
        <f t="shared" si="17"/>
        <v>30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30</v>
      </c>
      <c r="AJ56" s="47">
        <f t="shared" si="18"/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f t="shared" si="19"/>
        <v>100</v>
      </c>
      <c r="AS56" s="47">
        <v>46</v>
      </c>
      <c r="AT56" s="47">
        <v>9</v>
      </c>
      <c r="AU56" s="47">
        <v>21</v>
      </c>
      <c r="AV56" s="47">
        <v>2</v>
      </c>
      <c r="AW56" s="47">
        <v>20</v>
      </c>
      <c r="AX56" s="47">
        <v>2</v>
      </c>
      <c r="AY56" s="47">
        <v>0</v>
      </c>
      <c r="AZ56" s="47">
        <f t="shared" si="20"/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7">
        <v>0</v>
      </c>
      <c r="BG56" s="47">
        <v>0</v>
      </c>
      <c r="BH56" s="47">
        <f t="shared" si="21"/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f t="shared" si="22"/>
        <v>0</v>
      </c>
      <c r="BQ56" s="47">
        <v>0</v>
      </c>
      <c r="BR56" s="47">
        <v>0</v>
      </c>
      <c r="BS56" s="47">
        <v>0</v>
      </c>
      <c r="BT56" s="47">
        <v>0</v>
      </c>
      <c r="BU56" s="47">
        <v>0</v>
      </c>
      <c r="BV56" s="47">
        <v>0</v>
      </c>
      <c r="BW56" s="47">
        <v>0</v>
      </c>
    </row>
    <row r="57" spans="1:75" ht="13.5">
      <c r="A57" s="185" t="s">
        <v>113</v>
      </c>
      <c r="B57" s="186" t="s">
        <v>119</v>
      </c>
      <c r="C57" s="46" t="s">
        <v>120</v>
      </c>
      <c r="D57" s="47">
        <f t="shared" si="0"/>
        <v>222</v>
      </c>
      <c r="E57" s="47">
        <f t="shared" si="1"/>
        <v>130</v>
      </c>
      <c r="F57" s="47">
        <f t="shared" si="2"/>
        <v>25</v>
      </c>
      <c r="G57" s="47">
        <f t="shared" si="3"/>
        <v>31</v>
      </c>
      <c r="H57" s="47">
        <f t="shared" si="4"/>
        <v>3</v>
      </c>
      <c r="I57" s="47">
        <f t="shared" si="5"/>
        <v>32</v>
      </c>
      <c r="J57" s="47">
        <f t="shared" si="6"/>
        <v>1</v>
      </c>
      <c r="K57" s="47">
        <f t="shared" si="7"/>
        <v>0</v>
      </c>
      <c r="L57" s="47">
        <f t="shared" si="8"/>
        <v>78</v>
      </c>
      <c r="M57" s="47">
        <v>72</v>
      </c>
      <c r="N57" s="47">
        <v>6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f t="shared" si="9"/>
        <v>144</v>
      </c>
      <c r="U57" s="47">
        <f t="shared" si="10"/>
        <v>58</v>
      </c>
      <c r="V57" s="47">
        <f t="shared" si="11"/>
        <v>19</v>
      </c>
      <c r="W57" s="47">
        <f t="shared" si="12"/>
        <v>31</v>
      </c>
      <c r="X57" s="47">
        <f t="shared" si="13"/>
        <v>3</v>
      </c>
      <c r="Y57" s="47">
        <f t="shared" si="14"/>
        <v>32</v>
      </c>
      <c r="Z57" s="47">
        <f t="shared" si="15"/>
        <v>1</v>
      </c>
      <c r="AA57" s="47">
        <f t="shared" si="16"/>
        <v>0</v>
      </c>
      <c r="AB57" s="47">
        <f t="shared" si="17"/>
        <v>58</v>
      </c>
      <c r="AC57" s="47">
        <v>58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f t="shared" si="18"/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f t="shared" si="19"/>
        <v>86</v>
      </c>
      <c r="AS57" s="47">
        <v>0</v>
      </c>
      <c r="AT57" s="47">
        <v>19</v>
      </c>
      <c r="AU57" s="47">
        <v>31</v>
      </c>
      <c r="AV57" s="47">
        <v>3</v>
      </c>
      <c r="AW57" s="47">
        <v>32</v>
      </c>
      <c r="AX57" s="47">
        <v>1</v>
      </c>
      <c r="AY57" s="47">
        <v>0</v>
      </c>
      <c r="AZ57" s="47">
        <f t="shared" si="20"/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7">
        <v>0</v>
      </c>
      <c r="BG57" s="47">
        <v>0</v>
      </c>
      <c r="BH57" s="47">
        <f t="shared" si="21"/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0</v>
      </c>
      <c r="BP57" s="47">
        <f t="shared" si="22"/>
        <v>0</v>
      </c>
      <c r="BQ57" s="47">
        <v>0</v>
      </c>
      <c r="BR57" s="47">
        <v>0</v>
      </c>
      <c r="BS57" s="47">
        <v>0</v>
      </c>
      <c r="BT57" s="47">
        <v>0</v>
      </c>
      <c r="BU57" s="47">
        <v>0</v>
      </c>
      <c r="BV57" s="47">
        <v>0</v>
      </c>
      <c r="BW57" s="47">
        <v>0</v>
      </c>
    </row>
    <row r="58" spans="1:75" ht="13.5">
      <c r="A58" s="185" t="s">
        <v>113</v>
      </c>
      <c r="B58" s="186" t="s">
        <v>121</v>
      </c>
      <c r="C58" s="46" t="s">
        <v>309</v>
      </c>
      <c r="D58" s="47">
        <f t="shared" si="0"/>
        <v>77</v>
      </c>
      <c r="E58" s="47">
        <f t="shared" si="1"/>
        <v>0</v>
      </c>
      <c r="F58" s="47">
        <f t="shared" si="2"/>
        <v>20</v>
      </c>
      <c r="G58" s="47">
        <f t="shared" si="3"/>
        <v>23</v>
      </c>
      <c r="H58" s="47">
        <f t="shared" si="4"/>
        <v>2</v>
      </c>
      <c r="I58" s="47">
        <f t="shared" si="5"/>
        <v>0</v>
      </c>
      <c r="J58" s="47">
        <f t="shared" si="6"/>
        <v>0</v>
      </c>
      <c r="K58" s="47">
        <f t="shared" si="7"/>
        <v>32</v>
      </c>
      <c r="L58" s="47">
        <f t="shared" si="8"/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f t="shared" si="9"/>
        <v>76</v>
      </c>
      <c r="U58" s="47">
        <f t="shared" si="10"/>
        <v>0</v>
      </c>
      <c r="V58" s="47">
        <f t="shared" si="11"/>
        <v>19</v>
      </c>
      <c r="W58" s="47">
        <f t="shared" si="12"/>
        <v>23</v>
      </c>
      <c r="X58" s="47">
        <f t="shared" si="13"/>
        <v>2</v>
      </c>
      <c r="Y58" s="47">
        <f t="shared" si="14"/>
        <v>0</v>
      </c>
      <c r="Z58" s="47">
        <f t="shared" si="15"/>
        <v>0</v>
      </c>
      <c r="AA58" s="47">
        <f t="shared" si="16"/>
        <v>32</v>
      </c>
      <c r="AB58" s="47">
        <f t="shared" si="17"/>
        <v>32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32</v>
      </c>
      <c r="AJ58" s="47">
        <f t="shared" si="18"/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f t="shared" si="19"/>
        <v>44</v>
      </c>
      <c r="AS58" s="47">
        <v>0</v>
      </c>
      <c r="AT58" s="47">
        <v>19</v>
      </c>
      <c r="AU58" s="47">
        <v>23</v>
      </c>
      <c r="AV58" s="47">
        <v>2</v>
      </c>
      <c r="AW58" s="47">
        <v>0</v>
      </c>
      <c r="AX58" s="47">
        <v>0</v>
      </c>
      <c r="AY58" s="47">
        <v>0</v>
      </c>
      <c r="AZ58" s="47">
        <f t="shared" si="20"/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0</v>
      </c>
      <c r="BG58" s="47">
        <v>0</v>
      </c>
      <c r="BH58" s="47">
        <f t="shared" si="21"/>
        <v>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f t="shared" si="22"/>
        <v>1</v>
      </c>
      <c r="BQ58" s="47">
        <v>0</v>
      </c>
      <c r="BR58" s="47">
        <v>1</v>
      </c>
      <c r="BS58" s="47">
        <v>0</v>
      </c>
      <c r="BT58" s="47">
        <v>0</v>
      </c>
      <c r="BU58" s="47">
        <v>0</v>
      </c>
      <c r="BV58" s="47">
        <v>0</v>
      </c>
      <c r="BW58" s="47">
        <v>0</v>
      </c>
    </row>
    <row r="59" spans="1:75" ht="13.5">
      <c r="A59" s="185" t="s">
        <v>113</v>
      </c>
      <c r="B59" s="186" t="s">
        <v>122</v>
      </c>
      <c r="C59" s="46" t="s">
        <v>123</v>
      </c>
      <c r="D59" s="47">
        <f t="shared" si="0"/>
        <v>110</v>
      </c>
      <c r="E59" s="47">
        <f t="shared" si="1"/>
        <v>21</v>
      </c>
      <c r="F59" s="47">
        <f t="shared" si="2"/>
        <v>11</v>
      </c>
      <c r="G59" s="47">
        <f t="shared" si="3"/>
        <v>19</v>
      </c>
      <c r="H59" s="47">
        <f t="shared" si="4"/>
        <v>2</v>
      </c>
      <c r="I59" s="47">
        <f t="shared" si="5"/>
        <v>24</v>
      </c>
      <c r="J59" s="47">
        <f t="shared" si="6"/>
        <v>1</v>
      </c>
      <c r="K59" s="47">
        <f t="shared" si="7"/>
        <v>32</v>
      </c>
      <c r="L59" s="47">
        <f t="shared" si="8"/>
        <v>57</v>
      </c>
      <c r="M59" s="47">
        <v>0</v>
      </c>
      <c r="N59" s="47">
        <v>11</v>
      </c>
      <c r="O59" s="47">
        <v>19</v>
      </c>
      <c r="P59" s="47">
        <v>2</v>
      </c>
      <c r="Q59" s="47">
        <v>24</v>
      </c>
      <c r="R59" s="47">
        <v>0</v>
      </c>
      <c r="S59" s="47">
        <v>1</v>
      </c>
      <c r="T59" s="47">
        <f t="shared" si="9"/>
        <v>31</v>
      </c>
      <c r="U59" s="47">
        <f t="shared" si="10"/>
        <v>0</v>
      </c>
      <c r="V59" s="47">
        <f t="shared" si="11"/>
        <v>0</v>
      </c>
      <c r="W59" s="47">
        <f t="shared" si="12"/>
        <v>0</v>
      </c>
      <c r="X59" s="47">
        <f t="shared" si="13"/>
        <v>0</v>
      </c>
      <c r="Y59" s="47">
        <f t="shared" si="14"/>
        <v>0</v>
      </c>
      <c r="Z59" s="47">
        <f t="shared" si="15"/>
        <v>0</v>
      </c>
      <c r="AA59" s="47">
        <f t="shared" si="16"/>
        <v>31</v>
      </c>
      <c r="AB59" s="47">
        <f t="shared" si="17"/>
        <v>31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31</v>
      </c>
      <c r="AJ59" s="47">
        <f t="shared" si="18"/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f t="shared" si="19"/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f t="shared" si="20"/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0</v>
      </c>
      <c r="BG59" s="47">
        <v>0</v>
      </c>
      <c r="BH59" s="47">
        <f t="shared" si="21"/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47">
        <f t="shared" si="22"/>
        <v>22</v>
      </c>
      <c r="BQ59" s="47">
        <v>21</v>
      </c>
      <c r="BR59" s="47">
        <v>0</v>
      </c>
      <c r="BS59" s="47">
        <v>0</v>
      </c>
      <c r="BT59" s="47">
        <v>0</v>
      </c>
      <c r="BU59" s="47">
        <v>0</v>
      </c>
      <c r="BV59" s="47">
        <v>1</v>
      </c>
      <c r="BW59" s="47">
        <v>0</v>
      </c>
    </row>
    <row r="60" spans="1:75" ht="13.5">
      <c r="A60" s="201" t="s">
        <v>124</v>
      </c>
      <c r="B60" s="202"/>
      <c r="C60" s="202"/>
      <c r="D60" s="47">
        <f aca="true" t="shared" si="23" ref="D60:AI60">SUM(D7:D59)</f>
        <v>146237</v>
      </c>
      <c r="E60" s="47">
        <f t="shared" si="23"/>
        <v>60715</v>
      </c>
      <c r="F60" s="47">
        <f t="shared" si="23"/>
        <v>15380</v>
      </c>
      <c r="G60" s="47">
        <f t="shared" si="23"/>
        <v>11119</v>
      </c>
      <c r="H60" s="47">
        <f t="shared" si="23"/>
        <v>2043</v>
      </c>
      <c r="I60" s="47">
        <f t="shared" si="23"/>
        <v>11527</v>
      </c>
      <c r="J60" s="47">
        <f t="shared" si="23"/>
        <v>1121</v>
      </c>
      <c r="K60" s="47">
        <f t="shared" si="23"/>
        <v>44332</v>
      </c>
      <c r="L60" s="47">
        <f t="shared" si="23"/>
        <v>38825</v>
      </c>
      <c r="M60" s="47">
        <f t="shared" si="23"/>
        <v>31237</v>
      </c>
      <c r="N60" s="47">
        <f t="shared" si="23"/>
        <v>2701</v>
      </c>
      <c r="O60" s="47">
        <f t="shared" si="23"/>
        <v>2765</v>
      </c>
      <c r="P60" s="47">
        <f t="shared" si="23"/>
        <v>294</v>
      </c>
      <c r="Q60" s="47">
        <f t="shared" si="23"/>
        <v>1148</v>
      </c>
      <c r="R60" s="47">
        <f t="shared" si="23"/>
        <v>315</v>
      </c>
      <c r="S60" s="47">
        <f t="shared" si="23"/>
        <v>365</v>
      </c>
      <c r="T60" s="47">
        <f t="shared" si="23"/>
        <v>85393</v>
      </c>
      <c r="U60" s="47">
        <f t="shared" si="23"/>
        <v>9190</v>
      </c>
      <c r="V60" s="47">
        <f t="shared" si="23"/>
        <v>11747</v>
      </c>
      <c r="W60" s="47">
        <f t="shared" si="23"/>
        <v>7959</v>
      </c>
      <c r="X60" s="47">
        <f t="shared" si="23"/>
        <v>1749</v>
      </c>
      <c r="Y60" s="47">
        <f t="shared" si="23"/>
        <v>10379</v>
      </c>
      <c r="Z60" s="47">
        <f t="shared" si="23"/>
        <v>414</v>
      </c>
      <c r="AA60" s="47">
        <f t="shared" si="23"/>
        <v>43955</v>
      </c>
      <c r="AB60" s="47">
        <f t="shared" si="23"/>
        <v>26082</v>
      </c>
      <c r="AC60" s="47">
        <f t="shared" si="23"/>
        <v>2757</v>
      </c>
      <c r="AD60" s="47">
        <f t="shared" si="23"/>
        <v>48</v>
      </c>
      <c r="AE60" s="47">
        <f t="shared" si="23"/>
        <v>0</v>
      </c>
      <c r="AF60" s="47">
        <f t="shared" si="23"/>
        <v>0</v>
      </c>
      <c r="AG60" s="47">
        <f t="shared" si="23"/>
        <v>0</v>
      </c>
      <c r="AH60" s="47">
        <f t="shared" si="23"/>
        <v>0</v>
      </c>
      <c r="AI60" s="47">
        <f t="shared" si="23"/>
        <v>23277</v>
      </c>
      <c r="AJ60" s="47">
        <f aca="true" t="shared" si="24" ref="AJ60:BO60">SUM(AJ7:AJ59)</f>
        <v>2819</v>
      </c>
      <c r="AK60" s="47">
        <f t="shared" si="24"/>
        <v>0</v>
      </c>
      <c r="AL60" s="47">
        <f t="shared" si="24"/>
        <v>2682</v>
      </c>
      <c r="AM60" s="47">
        <f t="shared" si="24"/>
        <v>0</v>
      </c>
      <c r="AN60" s="47">
        <f t="shared" si="24"/>
        <v>43</v>
      </c>
      <c r="AO60" s="47">
        <f t="shared" si="24"/>
        <v>0</v>
      </c>
      <c r="AP60" s="47">
        <f t="shared" si="24"/>
        <v>52</v>
      </c>
      <c r="AQ60" s="47">
        <f t="shared" si="24"/>
        <v>42</v>
      </c>
      <c r="AR60" s="47">
        <f t="shared" si="24"/>
        <v>35876</v>
      </c>
      <c r="AS60" s="47">
        <f t="shared" si="24"/>
        <v>5966</v>
      </c>
      <c r="AT60" s="47">
        <f t="shared" si="24"/>
        <v>9017</v>
      </c>
      <c r="AU60" s="47">
        <f t="shared" si="24"/>
        <v>7959</v>
      </c>
      <c r="AV60" s="47">
        <f t="shared" si="24"/>
        <v>1706</v>
      </c>
      <c r="AW60" s="47">
        <f t="shared" si="24"/>
        <v>10379</v>
      </c>
      <c r="AX60" s="47">
        <f t="shared" si="24"/>
        <v>362</v>
      </c>
      <c r="AY60" s="47">
        <f t="shared" si="24"/>
        <v>487</v>
      </c>
      <c r="AZ60" s="47">
        <f t="shared" si="24"/>
        <v>0</v>
      </c>
      <c r="BA60" s="47">
        <f t="shared" si="24"/>
        <v>0</v>
      </c>
      <c r="BB60" s="47">
        <f t="shared" si="24"/>
        <v>0</v>
      </c>
      <c r="BC60" s="47">
        <f t="shared" si="24"/>
        <v>0</v>
      </c>
      <c r="BD60" s="47">
        <f t="shared" si="24"/>
        <v>0</v>
      </c>
      <c r="BE60" s="47">
        <f t="shared" si="24"/>
        <v>0</v>
      </c>
      <c r="BF60" s="47">
        <f t="shared" si="24"/>
        <v>0</v>
      </c>
      <c r="BG60" s="47">
        <f t="shared" si="24"/>
        <v>0</v>
      </c>
      <c r="BH60" s="47">
        <f t="shared" si="24"/>
        <v>20616</v>
      </c>
      <c r="BI60" s="47">
        <f t="shared" si="24"/>
        <v>467</v>
      </c>
      <c r="BJ60" s="47">
        <f t="shared" si="24"/>
        <v>0</v>
      </c>
      <c r="BK60" s="47">
        <f t="shared" si="24"/>
        <v>0</v>
      </c>
      <c r="BL60" s="47">
        <f t="shared" si="24"/>
        <v>0</v>
      </c>
      <c r="BM60" s="47">
        <f t="shared" si="24"/>
        <v>0</v>
      </c>
      <c r="BN60" s="47">
        <f t="shared" si="24"/>
        <v>0</v>
      </c>
      <c r="BO60" s="47">
        <f t="shared" si="24"/>
        <v>20149</v>
      </c>
      <c r="BP60" s="47">
        <f aca="true" t="shared" si="25" ref="BP60:BW60">SUM(BP7:BP59)</f>
        <v>22019</v>
      </c>
      <c r="BQ60" s="47">
        <f t="shared" si="25"/>
        <v>20288</v>
      </c>
      <c r="BR60" s="47">
        <f t="shared" si="25"/>
        <v>932</v>
      </c>
      <c r="BS60" s="47">
        <f t="shared" si="25"/>
        <v>395</v>
      </c>
      <c r="BT60" s="47">
        <f t="shared" si="25"/>
        <v>0</v>
      </c>
      <c r="BU60" s="47">
        <f t="shared" si="25"/>
        <v>0</v>
      </c>
      <c r="BV60" s="47">
        <f t="shared" si="25"/>
        <v>392</v>
      </c>
      <c r="BW60" s="47">
        <f t="shared" si="25"/>
        <v>12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60:C6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&amp;L&amp;16ごみ資源化状況（平成１５年度実績）&amp;R&amp;D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9" customWidth="1"/>
    <col min="3" max="3" width="9.50390625" style="49" customWidth="1"/>
    <col min="4" max="4" width="13.00390625" style="49" customWidth="1"/>
    <col min="5" max="5" width="3.375" style="49" customWidth="1"/>
    <col min="6" max="8" width="3.625" style="49" customWidth="1"/>
    <col min="9" max="9" width="14.625" style="49" customWidth="1"/>
    <col min="10" max="13" width="13.00390625" style="49" customWidth="1"/>
    <col min="14" max="14" width="11.50390625" style="49" customWidth="1"/>
    <col min="15" max="16384" width="8.00390625" style="49" customWidth="1"/>
  </cols>
  <sheetData>
    <row r="1" spans="1:3" ht="19.5" customHeight="1" thickBot="1">
      <c r="A1" s="297" t="s">
        <v>116</v>
      </c>
      <c r="B1" s="255"/>
      <c r="C1" s="187" t="s">
        <v>235</v>
      </c>
    </row>
    <row r="2" spans="6:13" s="50" customFormat="1" ht="15" customHeight="1">
      <c r="F2" s="280" t="s">
        <v>236</v>
      </c>
      <c r="G2" s="281"/>
      <c r="H2" s="281"/>
      <c r="I2" s="281"/>
      <c r="J2" s="278" t="s">
        <v>237</v>
      </c>
      <c r="K2" s="275" t="s">
        <v>238</v>
      </c>
      <c r="L2" s="276"/>
      <c r="M2" s="277"/>
    </row>
    <row r="3" spans="1:13" s="50" customFormat="1" ht="15" customHeight="1" thickBot="1">
      <c r="A3" s="261" t="s">
        <v>239</v>
      </c>
      <c r="B3" s="262"/>
      <c r="C3" s="259"/>
      <c r="D3" s="52">
        <f>SUMIF('ごみ処理概要'!$A$7:$C$60,'ごみ集計結果'!$A$1,'ごみ処理概要'!$E$7:$E$60)</f>
        <v>1523534</v>
      </c>
      <c r="F3" s="282"/>
      <c r="G3" s="283"/>
      <c r="H3" s="283"/>
      <c r="I3" s="283"/>
      <c r="J3" s="279"/>
      <c r="K3" s="53" t="s">
        <v>240</v>
      </c>
      <c r="L3" s="54" t="s">
        <v>241</v>
      </c>
      <c r="M3" s="55" t="s">
        <v>242</v>
      </c>
    </row>
    <row r="4" spans="1:13" s="50" customFormat="1" ht="15" customHeight="1" thickBot="1">
      <c r="A4" s="261" t="s">
        <v>243</v>
      </c>
      <c r="B4" s="262"/>
      <c r="C4" s="259"/>
      <c r="D4" s="52">
        <f>D5-D3</f>
        <v>2127</v>
      </c>
      <c r="F4" s="272" t="s">
        <v>244</v>
      </c>
      <c r="G4" s="269" t="s">
        <v>247</v>
      </c>
      <c r="H4" s="56" t="s">
        <v>245</v>
      </c>
      <c r="J4" s="165">
        <f>SUMIF('ごみ処理量内訳'!$A$7:$C$60,'ごみ集計結果'!$A$1,'ごみ処理量内訳'!$E$7:$E$60)</f>
        <v>450507</v>
      </c>
      <c r="K4" s="57" t="s">
        <v>17</v>
      </c>
      <c r="L4" s="58" t="s">
        <v>17</v>
      </c>
      <c r="M4" s="59" t="s">
        <v>17</v>
      </c>
    </row>
    <row r="5" spans="1:13" s="50" customFormat="1" ht="15" customHeight="1">
      <c r="A5" s="263" t="s">
        <v>246</v>
      </c>
      <c r="B5" s="264"/>
      <c r="C5" s="265"/>
      <c r="D5" s="52">
        <f>SUMIF('ごみ処理概要'!$A$7:$C$60,'ごみ集計結果'!$A$1,'ごみ処理概要'!$D$7:$D$60)</f>
        <v>1525661</v>
      </c>
      <c r="F5" s="273"/>
      <c r="G5" s="270"/>
      <c r="H5" s="284" t="s">
        <v>248</v>
      </c>
      <c r="I5" s="60" t="s">
        <v>249</v>
      </c>
      <c r="J5" s="61">
        <f>SUMIF('ごみ処理量内訳'!$A$7:$C$60,'ごみ集計結果'!$A$1,'ごみ処理量内訳'!$W$7:$W$60)</f>
        <v>12901</v>
      </c>
      <c r="K5" s="62" t="s">
        <v>18</v>
      </c>
      <c r="L5" s="63" t="s">
        <v>18</v>
      </c>
      <c r="M5" s="64" t="s">
        <v>18</v>
      </c>
    </row>
    <row r="6" spans="4:13" s="50" customFormat="1" ht="15" customHeight="1">
      <c r="D6" s="65"/>
      <c r="F6" s="273"/>
      <c r="G6" s="270"/>
      <c r="H6" s="285"/>
      <c r="I6" s="66" t="s">
        <v>250</v>
      </c>
      <c r="J6" s="67">
        <f>SUMIF('ごみ処理量内訳'!$A$7:$C$60,'ごみ集計結果'!$A$1,'ごみ処理量内訳'!$X$7:$X$60)</f>
        <v>4652</v>
      </c>
      <c r="K6" s="51" t="s">
        <v>55</v>
      </c>
      <c r="L6" s="68" t="s">
        <v>55</v>
      </c>
      <c r="M6" s="69" t="s">
        <v>55</v>
      </c>
    </row>
    <row r="7" spans="1:13" s="50" customFormat="1" ht="15" customHeight="1">
      <c r="A7" s="256" t="s">
        <v>251</v>
      </c>
      <c r="B7" s="266" t="s">
        <v>87</v>
      </c>
      <c r="C7" s="70" t="s">
        <v>252</v>
      </c>
      <c r="D7" s="52">
        <f>SUMIF('ごみ搬入量内訳'!$A$7:$C$60,'ごみ集計結果'!$A$1,'ごみ搬入量内訳'!$I$7:$I$60)</f>
        <v>4</v>
      </c>
      <c r="F7" s="273"/>
      <c r="G7" s="270"/>
      <c r="H7" s="285"/>
      <c r="I7" s="66" t="s">
        <v>253</v>
      </c>
      <c r="J7" s="67">
        <f>SUMIF('ごみ処理量内訳'!$A$7:$C$60,'ごみ集計結果'!$A$1,'ごみ処理量内訳'!$Y$7:$Y$60)</f>
        <v>0</v>
      </c>
      <c r="K7" s="51" t="s">
        <v>19</v>
      </c>
      <c r="L7" s="68" t="s">
        <v>19</v>
      </c>
      <c r="M7" s="69" t="s">
        <v>19</v>
      </c>
    </row>
    <row r="8" spans="1:13" s="50" customFormat="1" ht="15" customHeight="1">
      <c r="A8" s="257"/>
      <c r="B8" s="267"/>
      <c r="C8" s="70" t="s">
        <v>254</v>
      </c>
      <c r="D8" s="52">
        <f>SUMIF('ごみ搬入量内訳'!$A$7:$C$60,'ごみ集計結果'!$A$1,'ごみ搬入量内訳'!$M$7:$M$60)</f>
        <v>398186</v>
      </c>
      <c r="F8" s="273"/>
      <c r="G8" s="270"/>
      <c r="H8" s="285"/>
      <c r="I8" s="66" t="s">
        <v>255</v>
      </c>
      <c r="J8" s="67">
        <f>SUMIF('ごみ処理量内訳'!$A$7:$C$60,'ごみ集計結果'!$A$1,'ごみ処理量内訳'!$Z$7:$Z$60)</f>
        <v>0</v>
      </c>
      <c r="K8" s="51" t="s">
        <v>20</v>
      </c>
      <c r="L8" s="68" t="s">
        <v>20</v>
      </c>
      <c r="M8" s="69" t="s">
        <v>20</v>
      </c>
    </row>
    <row r="9" spans="1:13" s="50" customFormat="1" ht="15" customHeight="1" thickBot="1">
      <c r="A9" s="257"/>
      <c r="B9" s="267"/>
      <c r="C9" s="70" t="s">
        <v>256</v>
      </c>
      <c r="D9" s="52">
        <f>SUMIF('ごみ搬入量内訳'!$A$7:$C$60,'ごみ集計結果'!$A$1,'ごみ搬入量内訳'!$Q$7:$Q$60)</f>
        <v>33721</v>
      </c>
      <c r="F9" s="273"/>
      <c r="G9" s="270"/>
      <c r="H9" s="286"/>
      <c r="I9" s="71" t="s">
        <v>257</v>
      </c>
      <c r="J9" s="72">
        <f>SUMIF('ごみ処理量内訳'!$A$7:$C$60,'ごみ集計結果'!$A$1,'ごみ処理量内訳'!$AA$7:$AA$60)</f>
        <v>0</v>
      </c>
      <c r="K9" s="73" t="s">
        <v>21</v>
      </c>
      <c r="L9" s="54" t="s">
        <v>21</v>
      </c>
      <c r="M9" s="55" t="s">
        <v>21</v>
      </c>
    </row>
    <row r="10" spans="1:13" s="50" customFormat="1" ht="15" customHeight="1" thickBot="1">
      <c r="A10" s="257"/>
      <c r="B10" s="267"/>
      <c r="C10" s="70" t="s">
        <v>258</v>
      </c>
      <c r="D10" s="52">
        <f>SUMIF('ごみ搬入量内訳'!$A$7:$C$60,'ごみ集計結果'!$A$1,'ごみ搬入量内訳'!$U$7:$U$60)</f>
        <v>72641</v>
      </c>
      <c r="F10" s="273"/>
      <c r="G10" s="271"/>
      <c r="H10" s="74" t="s">
        <v>259</v>
      </c>
      <c r="I10" s="75"/>
      <c r="J10" s="166">
        <f>SUM(J4:J9)</f>
        <v>468060</v>
      </c>
      <c r="K10" s="76" t="s">
        <v>55</v>
      </c>
      <c r="L10" s="167">
        <f>SUMIF('ごみ処理量内訳'!$A$7:$C$60,'ごみ集計結果'!$A$1,'ごみ処理量内訳'!$AD$7:$AD$60)</f>
        <v>27261</v>
      </c>
      <c r="M10" s="168">
        <f>SUMIF('資源化量内訳'!$A$7:$C$60,'ごみ集計結果'!$A$1,'資源化量内訳'!$AB$7:$AB$60)</f>
        <v>26082</v>
      </c>
    </row>
    <row r="11" spans="1:13" s="50" customFormat="1" ht="15" customHeight="1">
      <c r="A11" s="257"/>
      <c r="B11" s="267"/>
      <c r="C11" s="70" t="s">
        <v>260</v>
      </c>
      <c r="D11" s="52">
        <f>SUMIF('ごみ搬入量内訳'!$A$7:$C$60,'ごみ集計結果'!$A$1,'ごみ搬入量内訳'!$Y$7:$Y$60)</f>
        <v>4924</v>
      </c>
      <c r="F11" s="273"/>
      <c r="G11" s="287" t="s">
        <v>261</v>
      </c>
      <c r="H11" s="154" t="s">
        <v>249</v>
      </c>
      <c r="I11" s="151"/>
      <c r="J11" s="77">
        <f>SUMIF('ごみ処理量内訳'!$A$7:$C$60,'ごみ集計結果'!$A$1,'ごみ処理量内訳'!$G$7:$G$60)</f>
        <v>28155</v>
      </c>
      <c r="K11" s="61">
        <f>SUMIF('ごみ処理量内訳'!$A$7:$C$60,'ごみ集計結果'!$A$1,'ごみ処理量内訳'!$W$7:$W$60)</f>
        <v>12901</v>
      </c>
      <c r="L11" s="78">
        <f>SUMIF('ごみ処理量内訳'!$A$7:$C$60,'ごみ集計結果'!$A$1,'ごみ処理量内訳'!$AF$7:$AF$60)</f>
        <v>3050</v>
      </c>
      <c r="M11" s="79">
        <f>SUMIF('資源化量内訳'!$A$7:$C$60,'ごみ集計結果'!$A$1,'資源化量内訳'!$AJ$7:$AJ$60)</f>
        <v>2819</v>
      </c>
    </row>
    <row r="12" spans="1:13" s="50" customFormat="1" ht="15" customHeight="1">
      <c r="A12" s="257"/>
      <c r="B12" s="267"/>
      <c r="C12" s="70" t="s">
        <v>262</v>
      </c>
      <c r="D12" s="52">
        <f>SUMIF('ごみ搬入量内訳'!$A$7:$C$60,'ごみ集計結果'!$A$1,'ごみ搬入量内訳'!$AC$7:$AC$60)</f>
        <v>11518</v>
      </c>
      <c r="F12" s="273"/>
      <c r="G12" s="288"/>
      <c r="H12" s="152" t="s">
        <v>250</v>
      </c>
      <c r="I12" s="152"/>
      <c r="J12" s="67">
        <f>SUMIF('ごみ処理量内訳'!$A$7:$C$60,'ごみ集計結果'!$A$1,'ごみ処理量内訳'!$H$7:$H$60)</f>
        <v>49669</v>
      </c>
      <c r="K12" s="67">
        <f>SUMIF('ごみ処理量内訳'!$A$7:$C$60,'ごみ集計結果'!$A$1,'ごみ処理量内訳'!$X$7:$X$60)</f>
        <v>4652</v>
      </c>
      <c r="L12" s="52">
        <f>SUMIF('ごみ処理量内訳'!$A$7:$C$60,'ごみ集計結果'!$A$1,'ごみ処理量内訳'!$AG$7:$AG$60)</f>
        <v>6722</v>
      </c>
      <c r="M12" s="80">
        <f>SUMIF('資源化量内訳'!$A$7:$C$60,'ごみ集計結果'!$A$1,'資源化量内訳'!$AR$7:$AR$60)</f>
        <v>35876</v>
      </c>
    </row>
    <row r="13" spans="1:13" s="50" customFormat="1" ht="15" customHeight="1">
      <c r="A13" s="257"/>
      <c r="B13" s="268"/>
      <c r="C13" s="81" t="s">
        <v>259</v>
      </c>
      <c r="D13" s="52">
        <f>SUM(D7:D12)</f>
        <v>520994</v>
      </c>
      <c r="F13" s="273"/>
      <c r="G13" s="288"/>
      <c r="H13" s="152" t="s">
        <v>253</v>
      </c>
      <c r="I13" s="152"/>
      <c r="J13" s="67">
        <f>SUMIF('ごみ処理量内訳'!$A$7:$C$60,'ごみ集計結果'!$A$1,'ごみ処理量内訳'!$I$7:$I$60)</f>
        <v>0</v>
      </c>
      <c r="K13" s="67">
        <f>SUMIF('ごみ処理量内訳'!$A$7:$C$60,'ごみ集計結果'!$A$1,'ごみ処理量内訳'!$Y$7:$Y$60)</f>
        <v>0</v>
      </c>
      <c r="L13" s="52">
        <f>SUMIF('ごみ処理量内訳'!$A$7:$C$60,'ごみ集計結果'!$A$1,'ごみ処理量内訳'!$AH$7:$AH$60)</f>
        <v>0</v>
      </c>
      <c r="M13" s="80">
        <f>SUMIF('資源化量内訳'!$A$7:$C$60,'ごみ集計結果'!$A$1,'資源化量内訳'!$AZ$7:$AZ$60)</f>
        <v>0</v>
      </c>
    </row>
    <row r="14" spans="1:13" s="50" customFormat="1" ht="15" customHeight="1">
      <c r="A14" s="257"/>
      <c r="B14" s="260" t="s">
        <v>263</v>
      </c>
      <c r="C14" s="260"/>
      <c r="D14" s="52">
        <f>SUMIF('ごみ搬入量内訳'!$A$7:$C$60,'ごみ集計結果'!$A$1,'ごみ搬入量内訳'!$AG$7:$AG$60)</f>
        <v>130015</v>
      </c>
      <c r="F14" s="273"/>
      <c r="G14" s="288"/>
      <c r="H14" s="152" t="s">
        <v>255</v>
      </c>
      <c r="I14" s="152"/>
      <c r="J14" s="67">
        <f>SUMIF('ごみ処理量内訳'!$A$7:$C$60,'ごみ集計結果'!$A$1,'ごみ処理量内訳'!$J$7:$J$60)</f>
        <v>21772</v>
      </c>
      <c r="K14" s="67">
        <f>SUMIF('ごみ処理量内訳'!$A$7:$C$60,'ごみ集計結果'!$A$1,'ごみ処理量内訳'!$Z$7:$Z$60)</f>
        <v>0</v>
      </c>
      <c r="L14" s="52">
        <f>SUMIF('ごみ処理量内訳'!$A$7:$C$60,'ごみ集計結果'!$A$1,'ごみ処理量内訳'!$AI$7:$AI$60)</f>
        <v>1156</v>
      </c>
      <c r="M14" s="80">
        <f>SUMIF('資源化量内訳'!$A$7:$C$60,'ごみ集計結果'!$A$1,'資源化量内訳'!$BH$7:$BH$60)</f>
        <v>20616</v>
      </c>
    </row>
    <row r="15" spans="1:13" s="50" customFormat="1" ht="15" customHeight="1" thickBot="1">
      <c r="A15" s="257"/>
      <c r="B15" s="260" t="s">
        <v>264</v>
      </c>
      <c r="C15" s="260"/>
      <c r="D15" s="52">
        <f>SUMIF('ごみ搬入量内訳'!$A$7:$C$60,'ごみ集計結果'!$A$1,'ごみ搬入量内訳'!$AH$7:$AH$60)</f>
        <v>1928</v>
      </c>
      <c r="F15" s="273"/>
      <c r="G15" s="288"/>
      <c r="H15" s="153" t="s">
        <v>257</v>
      </c>
      <c r="I15" s="153"/>
      <c r="J15" s="72">
        <f>SUMIF('ごみ処理量内訳'!$A$7:$C$60,'ごみ集計結果'!$A$1,'ごみ処理量内訳'!$K$7:$K$60)</f>
        <v>457</v>
      </c>
      <c r="K15" s="72">
        <f>SUMIF('ごみ処理量内訳'!$A$7:$C$60,'ごみ集計結果'!$A$1,'ごみ処理量内訳'!$AA$7:$AA$60)</f>
        <v>0</v>
      </c>
      <c r="L15" s="82">
        <f>SUMIF('ごみ処理量内訳'!$A$7:$C$60,'ごみ集計結果'!$A$1,'ごみ処理量内訳'!$AJ$7:$AJ$60)</f>
        <v>457</v>
      </c>
      <c r="M15" s="55" t="s">
        <v>21</v>
      </c>
    </row>
    <row r="16" spans="1:13" s="50" customFormat="1" ht="15" customHeight="1" thickBot="1">
      <c r="A16" s="258"/>
      <c r="B16" s="259" t="s">
        <v>290</v>
      </c>
      <c r="C16" s="260"/>
      <c r="D16" s="52">
        <f>SUM(D13:D15)</f>
        <v>652937</v>
      </c>
      <c r="F16" s="273"/>
      <c r="G16" s="271"/>
      <c r="H16" s="84" t="s">
        <v>259</v>
      </c>
      <c r="I16" s="83"/>
      <c r="J16" s="169">
        <f>SUM(J11:J15)</f>
        <v>100053</v>
      </c>
      <c r="K16" s="170">
        <f>SUM(K11:K15)</f>
        <v>17553</v>
      </c>
      <c r="L16" s="171">
        <f>SUM(L11:L15)</f>
        <v>11385</v>
      </c>
      <c r="M16" s="172">
        <f>SUM(M11:M15)</f>
        <v>59311</v>
      </c>
    </row>
    <row r="17" spans="4:13" s="50" customFormat="1" ht="15" customHeight="1" thickBot="1">
      <c r="D17" s="65"/>
      <c r="F17" s="274"/>
      <c r="G17" s="289" t="s">
        <v>96</v>
      </c>
      <c r="H17" s="290"/>
      <c r="I17" s="290"/>
      <c r="J17" s="165">
        <f>J4+J16</f>
        <v>550560</v>
      </c>
      <c r="K17" s="173">
        <f>K16</f>
        <v>17553</v>
      </c>
      <c r="L17" s="174">
        <f>L10+L16</f>
        <v>38646</v>
      </c>
      <c r="M17" s="175">
        <f>M10+M16</f>
        <v>85393</v>
      </c>
    </row>
    <row r="18" spans="1:13" s="50" customFormat="1" ht="15" customHeight="1">
      <c r="A18" s="260" t="s">
        <v>265</v>
      </c>
      <c r="B18" s="260"/>
      <c r="C18" s="260"/>
      <c r="D18" s="52">
        <f>SUMIF('ごみ搬入量内訳'!$A$7:$C$60,'ごみ集計結果'!$A$1,'ごみ搬入量内訳'!$E$7:$E$60)</f>
        <v>411071</v>
      </c>
      <c r="F18" s="252" t="s">
        <v>266</v>
      </c>
      <c r="G18" s="253"/>
      <c r="H18" s="253"/>
      <c r="I18" s="254"/>
      <c r="J18" s="77">
        <f>SUMIF('資源化量内訳'!$A$7:$C$60,'ごみ集計結果'!$A$1,'資源化量内訳'!$L$7:$L$60)</f>
        <v>38825</v>
      </c>
      <c r="K18" s="85" t="s">
        <v>17</v>
      </c>
      <c r="L18" s="86" t="s">
        <v>17</v>
      </c>
      <c r="M18" s="79">
        <f>J18</f>
        <v>38825</v>
      </c>
    </row>
    <row r="19" spans="1:13" s="50" customFormat="1" ht="15" customHeight="1" thickBot="1">
      <c r="A19" s="291" t="s">
        <v>267</v>
      </c>
      <c r="B19" s="260"/>
      <c r="C19" s="260"/>
      <c r="D19" s="52">
        <f>SUMIF('ごみ搬入量内訳'!$A$7:$C$60,'ごみ集計結果'!$A$1,'ごみ搬入量内訳'!$F$7:$F$60)</f>
        <v>239938</v>
      </c>
      <c r="F19" s="249" t="s">
        <v>268</v>
      </c>
      <c r="G19" s="250"/>
      <c r="H19" s="250"/>
      <c r="I19" s="251"/>
      <c r="J19" s="176">
        <f>SUMIF('ごみ処理量内訳'!$A$7:$C$60,'ごみ集計結果'!$A$1,'ごみ処理量内訳'!$AC$7:$AC$60)</f>
        <v>62289</v>
      </c>
      <c r="K19" s="87" t="s">
        <v>17</v>
      </c>
      <c r="L19" s="88">
        <f>J19</f>
        <v>62289</v>
      </c>
      <c r="M19" s="89" t="s">
        <v>17</v>
      </c>
    </row>
    <row r="20" spans="1:13" s="50" customFormat="1" ht="15" customHeight="1" thickBot="1">
      <c r="A20" s="291" t="s">
        <v>269</v>
      </c>
      <c r="B20" s="260"/>
      <c r="C20" s="260"/>
      <c r="D20" s="52">
        <f>D15</f>
        <v>1928</v>
      </c>
      <c r="F20" s="246" t="s">
        <v>290</v>
      </c>
      <c r="G20" s="247"/>
      <c r="H20" s="247"/>
      <c r="I20" s="248"/>
      <c r="J20" s="177">
        <f>J4+J11+J12+J13+J14+J15+J18+J19</f>
        <v>651674</v>
      </c>
      <c r="K20" s="178">
        <f>SUM(K17:K19)</f>
        <v>17553</v>
      </c>
      <c r="L20" s="179">
        <f>SUM(L17:L19)</f>
        <v>100935</v>
      </c>
      <c r="M20" s="180">
        <f>SUM(M17:M19)</f>
        <v>124218</v>
      </c>
    </row>
    <row r="21" spans="1:9" s="50" customFormat="1" ht="15" customHeight="1">
      <c r="A21" s="291" t="s">
        <v>274</v>
      </c>
      <c r="B21" s="260"/>
      <c r="C21" s="260"/>
      <c r="D21" s="52">
        <f>SUM(D18:D20)</f>
        <v>652937</v>
      </c>
      <c r="F21" s="184" t="s">
        <v>97</v>
      </c>
      <c r="G21" s="183"/>
      <c r="H21" s="183"/>
      <c r="I21" s="183"/>
    </row>
    <row r="22" spans="11:13" s="50" customFormat="1" ht="15" customHeight="1">
      <c r="K22" s="90"/>
      <c r="L22" s="91" t="s">
        <v>270</v>
      </c>
      <c r="M22" s="92" t="s">
        <v>271</v>
      </c>
    </row>
    <row r="23" spans="1:13" s="94" customFormat="1" ht="15" customHeight="1">
      <c r="A23" s="93" t="str">
        <f>"収集ごみ（混合ごみ＋可燃ごみ＋不燃ごみ＋資源ごみ＋その他＋その他）＝"&amp;TEXT(D13,"#,##0")&amp;"t/年"</f>
        <v>収集ごみ（混合ごみ＋可燃ごみ＋不燃ごみ＋資源ごみ＋その他＋その他）＝520,994t/年</v>
      </c>
      <c r="K23" s="92" t="s">
        <v>272</v>
      </c>
      <c r="L23" s="95">
        <f>SUMIF('資源化量内訳'!$A$7:$C$60,'ごみ集計結果'!$A$1,'資源化量内訳'!$M$7:M$60)+SUMIF('資源化量内訳'!$A$7:$C$60,'ごみ集計結果'!$A$1,'資源化量内訳'!$U$7:U$60)</f>
        <v>40427</v>
      </c>
      <c r="M23" s="52">
        <f>SUMIF('資源化量内訳'!$A$7:$C$60,'ごみ集計結果'!$A$1,'資源化量内訳'!BQ$7:BQ$60)</f>
        <v>20288</v>
      </c>
    </row>
    <row r="24" spans="1:13" s="94" customFormat="1" ht="15" customHeight="1">
      <c r="A24" s="96" t="str">
        <f>"計画収集量（収集ごみ＋直接搬入ごみ）＝"&amp;TEXT(D13+D14,"#,##0")&amp;"t/年"</f>
        <v>計画収集量（収集ごみ＋直接搬入ごみ）＝651,009t/年</v>
      </c>
      <c r="K24" s="92" t="s">
        <v>273</v>
      </c>
      <c r="L24" s="95">
        <f>SUMIF('資源化量内訳'!$A$7:$C$60,'ごみ集計結果'!$A$1,'資源化量内訳'!$N$7:N$60)+SUMIF('資源化量内訳'!$A$7:$C$60,'ごみ集計結果'!$A$1,'資源化量内訳'!V$7:V$60)</f>
        <v>14448</v>
      </c>
      <c r="M24" s="52">
        <f>SUMIF('資源化量内訳'!$A$7:$C$60,'ごみ集計結果'!$A$1,'資源化量内訳'!BR$7:BR$60)</f>
        <v>932</v>
      </c>
    </row>
    <row r="25" spans="1:13" s="94" customFormat="1" ht="15" customHeight="1">
      <c r="A25" s="97" t="str">
        <f>"ごみ総排出量（計画収集量＋自家処理量）＝"&amp;TEXT(D16,"#,###0")&amp;"t/年"</f>
        <v>ごみ総排出量（計画収集量＋自家処理量）＝652,937t/年</v>
      </c>
      <c r="K25" s="92" t="s">
        <v>22</v>
      </c>
      <c r="L25" s="95">
        <f>SUMIF('資源化量内訳'!$A$7:$C$60,'ごみ集計結果'!$A$1,'資源化量内訳'!O$7:O$60)+SUMIF('資源化量内訳'!$A$7:$C$60,'ごみ集計結果'!$A$1,'資源化量内訳'!W$7:W$60)</f>
        <v>10724</v>
      </c>
      <c r="M25" s="52">
        <f>SUMIF('資源化量内訳'!$A$7:$C$60,'ごみ集計結果'!$A$1,'資源化量内訳'!BS$7:BS$60)</f>
        <v>395</v>
      </c>
    </row>
    <row r="26" spans="1:13" s="94" customFormat="1" ht="15" customHeight="1">
      <c r="A26" s="97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ごみ処理量（直接最終処分量＋直接焼却量＋焼却以外の中間処理量＋直接資源化量）＝651,674t/年</v>
      </c>
      <c r="K26" s="92" t="s">
        <v>23</v>
      </c>
      <c r="L26" s="95">
        <f>SUMIF('資源化量内訳'!$A$7:$C$60,'ごみ集計結果'!$A$1,'資源化量内訳'!P$7:P$60)+SUMIF('資源化量内訳'!$A$7:$C$60,'ごみ集計結果'!$A$1,'資源化量内訳'!X$7:X$60)</f>
        <v>2043</v>
      </c>
      <c r="M26" s="52">
        <f>SUMIF('資源化量内訳'!$A$7:$C$60,'ごみ集計結果'!$A$1,'資源化量内訳'!BT$7:BT$60)</f>
        <v>0</v>
      </c>
    </row>
    <row r="27" spans="1:13" s="94" customFormat="1" ht="15" customHeight="1">
      <c r="A27" s="96" t="str">
        <f>"１人１日あたりごみ排出量（ごみ総排出量/総人口）＝"&amp;TEXT(D16/D5/366*1000000,"#,##0")&amp;"g/人日"</f>
        <v>１人１日あたりごみ排出量（ごみ総排出量/総人口）＝1,169g/人日</v>
      </c>
      <c r="K27" s="92" t="s">
        <v>24</v>
      </c>
      <c r="L27" s="95">
        <f>SUMIF('資源化量内訳'!$A$7:$C$60,'ごみ集計結果'!$A$1,'資源化量内訳'!Q$7:Q$60)+SUMIF('資源化量内訳'!$A$7:$C$60,'ごみ集計結果'!$A$1,'資源化量内訳'!Y$7:Y$60)</f>
        <v>11527</v>
      </c>
      <c r="M27" s="52">
        <f>SUMIF('資源化量内訳'!$A$7:$C$60,'ごみ集計結果'!$A$1,'資源化量内訳'!BU$7:BU$60)</f>
        <v>0</v>
      </c>
    </row>
    <row r="28" spans="1:13" s="94" customFormat="1" ht="15" customHeight="1">
      <c r="A28" s="96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リサイクル率（[資源化量合計＋集団回収量]/[ごみ処理量＋集団回収量]）＝21.71％</v>
      </c>
      <c r="K28" s="92" t="s">
        <v>200</v>
      </c>
      <c r="L28" s="95">
        <f>SUMIF('資源化量内訳'!$A$7:$C$60,'ごみ集計結果'!$A$1,'資源化量内訳'!R$7:R$60)+SUMIF('資源化量内訳'!$A$7:$C$60,'ごみ集計結果'!$A$1,'資源化量内訳'!Z$7:Z$60)</f>
        <v>729</v>
      </c>
      <c r="M28" s="52">
        <f>SUMIF('資源化量内訳'!$A$7:$C$60,'ごみ集計結果'!$A$1,'資源化量内訳'!BV$7:BV$60)</f>
        <v>392</v>
      </c>
    </row>
    <row r="29" spans="1:13" s="94" customFormat="1" ht="15" customHeight="1">
      <c r="A29" s="96"/>
      <c r="K29" s="92" t="s">
        <v>260</v>
      </c>
      <c r="L29" s="95">
        <f>SUMIF('資源化量内訳'!$A$7:$C$60,'ごみ集計結果'!$A$1,'資源化量内訳'!S$7:S$60)+SUMIF('資源化量内訳'!$A$7:$C$60,'ごみ集計結果'!$A$1,'資源化量内訳'!AA$7:AA$60)</f>
        <v>44320</v>
      </c>
      <c r="M29" s="52">
        <f>SUMIF('資源化量内訳'!$A$7:$C$60,'ごみ集計結果'!$A$1,'資源化量内訳'!BW$7:BW$60)</f>
        <v>12</v>
      </c>
    </row>
    <row r="30" spans="11:13" ht="15" customHeight="1">
      <c r="K30" s="92" t="s">
        <v>290</v>
      </c>
      <c r="L30" s="181">
        <f>SUM(L23:L29)</f>
        <v>124218</v>
      </c>
      <c r="M30" s="182">
        <f>SUM(M23:M29)</f>
        <v>22019</v>
      </c>
    </row>
    <row r="31" ht="15" customHeight="1"/>
    <row r="32" spans="9:11" ht="15" customHeight="1">
      <c r="I32" s="98"/>
      <c r="J32" s="99"/>
      <c r="K32" s="100"/>
    </row>
    <row r="33" spans="9:11" ht="15" customHeight="1">
      <c r="I33" s="98"/>
      <c r="J33" s="99"/>
      <c r="K33" s="100"/>
    </row>
    <row r="34" spans="9:11" ht="15" customHeight="1">
      <c r="I34" s="98"/>
      <c r="J34" s="99"/>
      <c r="K34" s="100"/>
    </row>
    <row r="35" spans="9:11" ht="15" customHeight="1">
      <c r="I35" s="98"/>
      <c r="J35" s="99"/>
      <c r="K35" s="100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01" customWidth="1"/>
    <col min="2" max="2" width="13.875" style="101" customWidth="1"/>
    <col min="3" max="3" width="8.75390625" style="103" customWidth="1"/>
    <col min="4" max="4" width="14.25390625" style="101" customWidth="1"/>
    <col min="5" max="6" width="8.75390625" style="101" customWidth="1"/>
    <col min="7" max="7" width="13.875" style="101" customWidth="1"/>
    <col min="8" max="8" width="8.75390625" style="101" customWidth="1"/>
    <col min="9" max="9" width="8.75390625" style="102" customWidth="1"/>
    <col min="10" max="10" width="12.875" style="101" customWidth="1"/>
    <col min="11" max="11" width="8.75390625" style="101" customWidth="1"/>
    <col min="12" max="12" width="15.875" style="101" customWidth="1"/>
    <col min="13" max="13" width="8.75390625" style="103" customWidth="1"/>
    <col min="14" max="14" width="13.00390625" style="101" customWidth="1"/>
    <col min="15" max="15" width="12.875" style="101" customWidth="1"/>
    <col min="16" max="16" width="8.75390625" style="101" customWidth="1"/>
    <col min="17" max="17" width="13.25390625" style="101" customWidth="1"/>
    <col min="18" max="16384" width="8.75390625" style="101" customWidth="1"/>
  </cols>
  <sheetData>
    <row r="1" spans="1:5" ht="24" customHeight="1" thickBot="1">
      <c r="A1" s="292" t="str">
        <f>'ごみ集計結果'!A1&amp;"のごみ処理フローシート"</f>
        <v>山口県のごみ処理フローシート</v>
      </c>
      <c r="B1" s="292"/>
      <c r="C1" s="292"/>
      <c r="D1" s="292"/>
      <c r="E1" s="292"/>
    </row>
    <row r="2" spans="1:17" s="111" customFormat="1" ht="21.75" customHeight="1">
      <c r="A2" s="296" t="s">
        <v>184</v>
      </c>
      <c r="B2" s="296"/>
      <c r="C2" s="296"/>
      <c r="D2" s="296"/>
      <c r="E2" s="104"/>
      <c r="F2" s="105" t="s">
        <v>56</v>
      </c>
      <c r="G2" s="106"/>
      <c r="H2" s="104"/>
      <c r="I2" s="107"/>
      <c r="J2" s="108"/>
      <c r="K2" s="104"/>
      <c r="L2" s="104"/>
      <c r="M2" s="108"/>
      <c r="N2" s="108"/>
      <c r="O2" s="104"/>
      <c r="P2" s="109" t="s">
        <v>57</v>
      </c>
      <c r="Q2" s="110"/>
    </row>
    <row r="3" spans="2:17" s="111" customFormat="1" ht="21.75" customHeight="1" thickBot="1">
      <c r="B3" s="112"/>
      <c r="C3" s="113"/>
      <c r="D3" s="112"/>
      <c r="E3" s="104"/>
      <c r="F3" s="114" t="s">
        <v>210</v>
      </c>
      <c r="G3" s="115">
        <f>'ごみ集計結果'!J19</f>
        <v>62289</v>
      </c>
      <c r="H3" s="104"/>
      <c r="I3" s="107"/>
      <c r="J3" s="108"/>
      <c r="K3" s="104"/>
      <c r="L3" s="104"/>
      <c r="M3" s="108"/>
      <c r="N3" s="108"/>
      <c r="O3" s="104"/>
      <c r="P3" s="114" t="s">
        <v>220</v>
      </c>
      <c r="Q3" s="115">
        <f>G3+N5+Q9</f>
        <v>100935</v>
      </c>
    </row>
    <row r="4" spans="1:17" s="111" customFormat="1" ht="21.75" customHeight="1" thickBot="1">
      <c r="A4" s="104"/>
      <c r="C4" s="116"/>
      <c r="E4" s="104"/>
      <c r="F4" s="104"/>
      <c r="G4" s="117"/>
      <c r="H4" s="104"/>
      <c r="I4" s="107"/>
      <c r="J4" s="108"/>
      <c r="K4" s="104"/>
      <c r="L4" s="104"/>
      <c r="M4" s="108"/>
      <c r="N4" s="117"/>
      <c r="O4" s="104"/>
      <c r="P4" s="104"/>
      <c r="Q4" s="104"/>
    </row>
    <row r="5" spans="1:17" s="111" customFormat="1" ht="21.75" customHeight="1">
      <c r="A5" s="104"/>
      <c r="B5" s="104"/>
      <c r="C5" s="108"/>
      <c r="D5" s="117"/>
      <c r="E5" s="104"/>
      <c r="F5" s="105" t="s">
        <v>58</v>
      </c>
      <c r="G5" s="110"/>
      <c r="H5" s="104"/>
      <c r="I5" s="118" t="s">
        <v>59</v>
      </c>
      <c r="J5" s="110"/>
      <c r="K5" s="104"/>
      <c r="L5" s="119" t="s">
        <v>60</v>
      </c>
      <c r="M5" s="156" t="s">
        <v>222</v>
      </c>
      <c r="N5" s="120">
        <f>'ごみ集計結果'!L10</f>
        <v>27261</v>
      </c>
      <c r="O5" s="104"/>
      <c r="P5" s="104"/>
      <c r="Q5" s="104"/>
    </row>
    <row r="6" spans="1:17" s="111" customFormat="1" ht="21.75" customHeight="1" thickBot="1">
      <c r="A6" s="117"/>
      <c r="B6" s="293" t="s">
        <v>61</v>
      </c>
      <c r="C6" s="293"/>
      <c r="D6" s="293"/>
      <c r="E6" s="104"/>
      <c r="F6" s="114" t="s">
        <v>211</v>
      </c>
      <c r="G6" s="115">
        <f>'ごみ集計結果'!J4</f>
        <v>450507</v>
      </c>
      <c r="H6" s="104"/>
      <c r="I6" s="114" t="s">
        <v>214</v>
      </c>
      <c r="J6" s="115">
        <f>G6+N8</f>
        <v>468060</v>
      </c>
      <c r="K6" s="104"/>
      <c r="L6" s="121" t="s">
        <v>62</v>
      </c>
      <c r="M6" s="158" t="s">
        <v>223</v>
      </c>
      <c r="N6" s="122">
        <f>'ごみ集計結果'!M10</f>
        <v>26082</v>
      </c>
      <c r="O6" s="104"/>
      <c r="P6" s="104"/>
      <c r="Q6" s="104"/>
    </row>
    <row r="7" spans="1:17" s="111" customFormat="1" ht="21.75" customHeight="1" thickBot="1">
      <c r="A7" s="117"/>
      <c r="B7" s="104"/>
      <c r="C7" s="108"/>
      <c r="D7" s="117"/>
      <c r="E7" s="104"/>
      <c r="F7" s="104"/>
      <c r="G7" s="117"/>
      <c r="H7" s="104"/>
      <c r="I7" s="107"/>
      <c r="J7" s="117"/>
      <c r="K7" s="104"/>
      <c r="L7" s="104"/>
      <c r="M7" s="108"/>
      <c r="N7" s="117"/>
      <c r="O7" s="104"/>
      <c r="P7" s="104"/>
      <c r="Q7" s="104"/>
    </row>
    <row r="8" spans="1:17" s="111" customFormat="1" ht="21.75" customHeight="1" thickBot="1">
      <c r="A8" s="117"/>
      <c r="B8" s="123" t="s">
        <v>63</v>
      </c>
      <c r="C8" s="124" t="s">
        <v>206</v>
      </c>
      <c r="D8" s="125">
        <f>'ごみ集計結果'!D7</f>
        <v>4</v>
      </c>
      <c r="E8" s="104"/>
      <c r="F8" s="104"/>
      <c r="G8" s="117"/>
      <c r="H8" s="104"/>
      <c r="I8" s="126"/>
      <c r="L8" s="127" t="s">
        <v>64</v>
      </c>
      <c r="M8" s="130" t="s">
        <v>213</v>
      </c>
      <c r="N8" s="125">
        <f>N10+N14+N18+N22+N26</f>
        <v>17553</v>
      </c>
      <c r="O8" s="104"/>
      <c r="P8" s="109" t="s">
        <v>65</v>
      </c>
      <c r="Q8" s="128"/>
    </row>
    <row r="9" spans="1:17" s="111" customFormat="1" ht="21.75" customHeight="1" thickBot="1">
      <c r="A9" s="117"/>
      <c r="B9" s="104"/>
      <c r="C9" s="108"/>
      <c r="D9" s="129"/>
      <c r="E9" s="104"/>
      <c r="F9" s="104"/>
      <c r="G9" s="117"/>
      <c r="H9" s="104"/>
      <c r="I9" s="107"/>
      <c r="J9" s="117"/>
      <c r="K9" s="104"/>
      <c r="L9" s="104"/>
      <c r="M9" s="108"/>
      <c r="N9" s="117"/>
      <c r="O9" s="104"/>
      <c r="P9" s="114" t="s">
        <v>221</v>
      </c>
      <c r="Q9" s="115">
        <f>N11+N15+N19+N23+N27</f>
        <v>11385</v>
      </c>
    </row>
    <row r="10" spans="1:17" s="111" customFormat="1" ht="21.75" customHeight="1" thickBot="1">
      <c r="A10" s="117"/>
      <c r="B10" s="123" t="s">
        <v>66</v>
      </c>
      <c r="C10" s="155" t="s">
        <v>201</v>
      </c>
      <c r="D10" s="125">
        <f>'ごみ集計結果'!D8</f>
        <v>398186</v>
      </c>
      <c r="E10" s="104"/>
      <c r="F10" s="104"/>
      <c r="G10" s="117"/>
      <c r="H10" s="104"/>
      <c r="I10" s="118" t="s">
        <v>67</v>
      </c>
      <c r="J10" s="110"/>
      <c r="K10" s="104"/>
      <c r="L10" s="119" t="s">
        <v>64</v>
      </c>
      <c r="M10" s="156" t="s">
        <v>224</v>
      </c>
      <c r="N10" s="120">
        <f>'ごみ集計結果'!K11</f>
        <v>12901</v>
      </c>
      <c r="O10" s="104"/>
      <c r="P10" s="104"/>
      <c r="Q10" s="104"/>
    </row>
    <row r="11" spans="1:17" s="111" customFormat="1" ht="21.75" customHeight="1" thickBot="1">
      <c r="A11" s="117"/>
      <c r="B11" s="104"/>
      <c r="C11" s="108"/>
      <c r="D11" s="129"/>
      <c r="E11" s="104"/>
      <c r="F11" s="104"/>
      <c r="G11" s="117"/>
      <c r="H11" s="104"/>
      <c r="I11" s="114" t="s">
        <v>215</v>
      </c>
      <c r="J11" s="115">
        <f>'ごみ集計結果'!J11</f>
        <v>28155</v>
      </c>
      <c r="K11" s="104"/>
      <c r="L11" s="131" t="s">
        <v>65</v>
      </c>
      <c r="M11" s="160" t="s">
        <v>225</v>
      </c>
      <c r="N11" s="132">
        <f>'ごみ集計結果'!L11</f>
        <v>3050</v>
      </c>
      <c r="O11" s="104"/>
      <c r="P11" s="104"/>
      <c r="Q11" s="104"/>
    </row>
    <row r="12" spans="1:17" s="111" customFormat="1" ht="21.75" customHeight="1" thickBot="1">
      <c r="A12" s="117"/>
      <c r="B12" s="123" t="s">
        <v>68</v>
      </c>
      <c r="C12" s="155" t="s">
        <v>202</v>
      </c>
      <c r="D12" s="125">
        <f>'ごみ集計結果'!D9</f>
        <v>33721</v>
      </c>
      <c r="E12" s="104"/>
      <c r="F12" s="104"/>
      <c r="G12" s="117"/>
      <c r="H12" s="104"/>
      <c r="I12" s="107"/>
      <c r="J12" s="117"/>
      <c r="K12" s="104"/>
      <c r="L12" s="133" t="s">
        <v>62</v>
      </c>
      <c r="M12" s="159" t="s">
        <v>226</v>
      </c>
      <c r="N12" s="115">
        <f>'ごみ集計結果'!M11</f>
        <v>2819</v>
      </c>
      <c r="O12" s="104"/>
      <c r="P12" s="104"/>
      <c r="Q12" s="104"/>
    </row>
    <row r="13" spans="1:17" s="111" customFormat="1" ht="21.75" customHeight="1" thickBot="1">
      <c r="A13" s="117"/>
      <c r="B13" s="134"/>
      <c r="C13" s="113"/>
      <c r="D13" s="135"/>
      <c r="E13" s="104"/>
      <c r="F13" s="104"/>
      <c r="G13" s="117"/>
      <c r="H13" s="104"/>
      <c r="I13" s="107"/>
      <c r="J13" s="117"/>
      <c r="K13" s="104"/>
      <c r="L13" s="136"/>
      <c r="M13" s="124"/>
      <c r="N13" s="137"/>
      <c r="O13" s="104"/>
      <c r="P13" s="104"/>
      <c r="Q13" s="104"/>
    </row>
    <row r="14" spans="1:15" s="111" customFormat="1" ht="21.75" customHeight="1" thickBot="1">
      <c r="A14" s="117"/>
      <c r="B14" s="123" t="s">
        <v>69</v>
      </c>
      <c r="C14" s="155" t="s">
        <v>203</v>
      </c>
      <c r="D14" s="125">
        <f>'ごみ集計結果'!D10</f>
        <v>72641</v>
      </c>
      <c r="E14" s="104"/>
      <c r="F14" s="104"/>
      <c r="G14" s="117"/>
      <c r="H14" s="104"/>
      <c r="I14" s="105" t="s">
        <v>70</v>
      </c>
      <c r="J14" s="110"/>
      <c r="K14" s="104"/>
      <c r="L14" s="119" t="s">
        <v>64</v>
      </c>
      <c r="M14" s="156" t="s">
        <v>227</v>
      </c>
      <c r="N14" s="120">
        <f>'ごみ集計結果'!K12</f>
        <v>4652</v>
      </c>
      <c r="O14" s="104"/>
    </row>
    <row r="15" spans="1:15" s="111" customFormat="1" ht="21.75" customHeight="1" thickBot="1">
      <c r="A15" s="117"/>
      <c r="C15" s="116"/>
      <c r="D15" s="138"/>
      <c r="E15" s="104"/>
      <c r="H15" s="104"/>
      <c r="I15" s="114" t="s">
        <v>216</v>
      </c>
      <c r="J15" s="115">
        <f>'ごみ集計結果'!J12</f>
        <v>49669</v>
      </c>
      <c r="K15" s="104"/>
      <c r="L15" s="131" t="s">
        <v>65</v>
      </c>
      <c r="M15" s="160" t="s">
        <v>228</v>
      </c>
      <c r="N15" s="132">
        <f>'ごみ集計結果'!L12</f>
        <v>6722</v>
      </c>
      <c r="O15" s="104"/>
    </row>
    <row r="16" spans="1:15" s="111" customFormat="1" ht="21.75" customHeight="1" thickBot="1">
      <c r="A16" s="117"/>
      <c r="B16" s="139" t="s">
        <v>71</v>
      </c>
      <c r="C16" s="155" t="s">
        <v>204</v>
      </c>
      <c r="D16" s="125">
        <f>'ごみ集計結果'!D11</f>
        <v>4924</v>
      </c>
      <c r="E16" s="104"/>
      <c r="H16" s="104"/>
      <c r="I16" s="107"/>
      <c r="J16" s="117"/>
      <c r="K16" s="104"/>
      <c r="L16" s="133" t="s">
        <v>62</v>
      </c>
      <c r="M16" s="159" t="s">
        <v>229</v>
      </c>
      <c r="N16" s="115">
        <f>'ごみ集計結果'!M12</f>
        <v>35876</v>
      </c>
      <c r="O16" s="104"/>
    </row>
    <row r="17" spans="1:15" s="111" customFormat="1" ht="21.75" customHeight="1" thickBot="1">
      <c r="A17" s="117"/>
      <c r="B17" s="104"/>
      <c r="C17" s="108"/>
      <c r="D17" s="129"/>
      <c r="E17" s="104"/>
      <c r="H17" s="104"/>
      <c r="I17" s="107"/>
      <c r="J17" s="117"/>
      <c r="K17" s="104"/>
      <c r="L17" s="136"/>
      <c r="M17" s="124"/>
      <c r="N17" s="137"/>
      <c r="O17" s="104"/>
    </row>
    <row r="18" spans="1:15" s="111" customFormat="1" ht="21.75" customHeight="1" thickBot="1">
      <c r="A18" s="117"/>
      <c r="B18" s="139" t="s">
        <v>72</v>
      </c>
      <c r="C18" s="155" t="s">
        <v>205</v>
      </c>
      <c r="D18" s="125">
        <f>'ごみ集計結果'!D12</f>
        <v>11518</v>
      </c>
      <c r="E18" s="104"/>
      <c r="F18" s="118" t="s">
        <v>73</v>
      </c>
      <c r="G18" s="106"/>
      <c r="H18" s="104"/>
      <c r="I18" s="118" t="s">
        <v>74</v>
      </c>
      <c r="J18" s="110"/>
      <c r="K18" s="104"/>
      <c r="L18" s="119" t="s">
        <v>64</v>
      </c>
      <c r="M18" s="156" t="s">
        <v>230</v>
      </c>
      <c r="N18" s="120">
        <f>'ごみ集計結果'!K13</f>
        <v>0</v>
      </c>
      <c r="O18" s="104"/>
    </row>
    <row r="19" spans="1:15" s="111" customFormat="1" ht="21.75" customHeight="1" thickBot="1">
      <c r="A19" s="117"/>
      <c r="B19" s="140"/>
      <c r="C19" s="141"/>
      <c r="D19" s="129"/>
      <c r="E19" s="104"/>
      <c r="F19" s="114"/>
      <c r="G19" s="115">
        <f>J11+J15+J19+J23+J27</f>
        <v>100053</v>
      </c>
      <c r="H19" s="104"/>
      <c r="I19" s="114" t="s">
        <v>217</v>
      </c>
      <c r="J19" s="115">
        <f>'ごみ集計結果'!J13</f>
        <v>0</v>
      </c>
      <c r="K19" s="104"/>
      <c r="L19" s="131" t="s">
        <v>65</v>
      </c>
      <c r="M19" s="160" t="s">
        <v>231</v>
      </c>
      <c r="N19" s="132">
        <f>'ごみ集計結果'!L13</f>
        <v>0</v>
      </c>
      <c r="O19" s="104"/>
    </row>
    <row r="20" spans="1:15" s="111" customFormat="1" ht="21.75" customHeight="1" thickBot="1">
      <c r="A20" s="117"/>
      <c r="B20" s="139" t="s">
        <v>75</v>
      </c>
      <c r="C20" s="155" t="s">
        <v>207</v>
      </c>
      <c r="D20" s="125">
        <f>'ごみ集計結果'!D14</f>
        <v>130015</v>
      </c>
      <c r="E20" s="104"/>
      <c r="F20" s="104"/>
      <c r="G20" s="117"/>
      <c r="H20" s="104"/>
      <c r="I20" s="107"/>
      <c r="J20" s="117"/>
      <c r="K20" s="104"/>
      <c r="L20" s="133" t="s">
        <v>62</v>
      </c>
      <c r="M20" s="159" t="s">
        <v>232</v>
      </c>
      <c r="N20" s="115">
        <f>'ごみ集計結果'!M13</f>
        <v>0</v>
      </c>
      <c r="O20" s="104"/>
    </row>
    <row r="21" spans="1:15" s="111" customFormat="1" ht="21.75" customHeight="1" thickBot="1">
      <c r="A21" s="117"/>
      <c r="B21" s="134"/>
      <c r="C21" s="113"/>
      <c r="D21" s="142"/>
      <c r="E21" s="104"/>
      <c r="F21" s="104"/>
      <c r="G21" s="117"/>
      <c r="H21" s="104"/>
      <c r="I21" s="107"/>
      <c r="J21" s="117"/>
      <c r="K21" s="104"/>
      <c r="L21" s="136"/>
      <c r="M21" s="124"/>
      <c r="N21" s="137"/>
      <c r="O21" s="104"/>
    </row>
    <row r="22" spans="1:17" s="111" customFormat="1" ht="21.75" customHeight="1" thickBot="1">
      <c r="A22" s="117"/>
      <c r="B22" s="139" t="s">
        <v>76</v>
      </c>
      <c r="C22" s="130" t="s">
        <v>208</v>
      </c>
      <c r="D22" s="125">
        <f>'ごみ集計結果'!D15</f>
        <v>1928</v>
      </c>
      <c r="E22" s="104"/>
      <c r="F22" s="104"/>
      <c r="G22" s="117"/>
      <c r="H22" s="104"/>
      <c r="I22" s="118" t="s">
        <v>77</v>
      </c>
      <c r="J22" s="110"/>
      <c r="K22" s="104"/>
      <c r="L22" s="119" t="s">
        <v>64</v>
      </c>
      <c r="M22" s="156" t="s">
        <v>233</v>
      </c>
      <c r="N22" s="120">
        <f>'ごみ集計結果'!K14</f>
        <v>0</v>
      </c>
      <c r="O22" s="104"/>
      <c r="P22" s="104"/>
      <c r="Q22" s="104"/>
    </row>
    <row r="23" spans="1:17" s="111" customFormat="1" ht="21.75" customHeight="1" thickBot="1">
      <c r="A23" s="117"/>
      <c r="C23" s="116"/>
      <c r="D23" s="138"/>
      <c r="E23" s="104"/>
      <c r="F23" s="104"/>
      <c r="G23" s="117"/>
      <c r="H23" s="104"/>
      <c r="I23" s="114" t="s">
        <v>218</v>
      </c>
      <c r="J23" s="115">
        <f>'ごみ集計結果'!J14</f>
        <v>21772</v>
      </c>
      <c r="K23" s="104"/>
      <c r="L23" s="131" t="s">
        <v>65</v>
      </c>
      <c r="M23" s="160" t="s">
        <v>234</v>
      </c>
      <c r="N23" s="132">
        <f>'ごみ集計結果'!L14</f>
        <v>1156</v>
      </c>
      <c r="O23" s="104"/>
      <c r="Q23" s="104"/>
    </row>
    <row r="24" spans="1:16" s="111" customFormat="1" ht="21.75" customHeight="1" thickBot="1">
      <c r="A24" s="117"/>
      <c r="B24" s="143" t="s">
        <v>78</v>
      </c>
      <c r="C24" s="130" t="s">
        <v>209</v>
      </c>
      <c r="D24" s="125">
        <f>'ごみ集計結果'!M30</f>
        <v>22019</v>
      </c>
      <c r="E24" s="104"/>
      <c r="F24" s="104"/>
      <c r="G24" s="117"/>
      <c r="H24" s="104"/>
      <c r="I24" s="107"/>
      <c r="J24" s="108"/>
      <c r="K24" s="104"/>
      <c r="L24" s="133" t="s">
        <v>62</v>
      </c>
      <c r="M24" s="159" t="s">
        <v>81</v>
      </c>
      <c r="N24" s="115">
        <f>'ごみ集計結果'!M14</f>
        <v>20616</v>
      </c>
      <c r="O24" s="144"/>
      <c r="P24" s="104"/>
    </row>
    <row r="25" spans="1:16" s="111" customFormat="1" ht="21.75" customHeight="1" thickBot="1">
      <c r="A25" s="117"/>
      <c r="B25" s="104"/>
      <c r="C25" s="108"/>
      <c r="D25" s="117"/>
      <c r="E25" s="104"/>
      <c r="F25" s="104"/>
      <c r="G25" s="117"/>
      <c r="H25" s="104"/>
      <c r="I25" s="107"/>
      <c r="J25" s="108"/>
      <c r="K25" s="104"/>
      <c r="L25" s="136"/>
      <c r="M25" s="124"/>
      <c r="N25" s="137"/>
      <c r="O25" s="144"/>
      <c r="P25" s="104"/>
    </row>
    <row r="26" spans="1:17" s="111" customFormat="1" ht="21.75" customHeight="1">
      <c r="A26" s="117"/>
      <c r="C26" s="116"/>
      <c r="E26" s="104"/>
      <c r="F26" s="104"/>
      <c r="G26" s="117"/>
      <c r="H26" s="104"/>
      <c r="I26" s="105" t="s">
        <v>79</v>
      </c>
      <c r="J26" s="110"/>
      <c r="K26" s="104"/>
      <c r="L26" s="145" t="s">
        <v>64</v>
      </c>
      <c r="M26" s="157" t="s">
        <v>82</v>
      </c>
      <c r="N26" s="120">
        <f>'ごみ集計結果'!K15</f>
        <v>0</v>
      </c>
      <c r="O26" s="144"/>
      <c r="P26" s="104" t="s">
        <v>194</v>
      </c>
      <c r="Q26" s="104"/>
    </row>
    <row r="27" spans="1:17" s="111" customFormat="1" ht="21.75" customHeight="1" thickBot="1">
      <c r="A27" s="104"/>
      <c r="E27" s="104"/>
      <c r="F27" s="104"/>
      <c r="G27" s="117"/>
      <c r="H27" s="104"/>
      <c r="I27" s="114" t="s">
        <v>219</v>
      </c>
      <c r="J27" s="115">
        <f>'ごみ集計結果'!J15</f>
        <v>457</v>
      </c>
      <c r="K27" s="104"/>
      <c r="L27" s="133" t="s">
        <v>65</v>
      </c>
      <c r="M27" s="159" t="s">
        <v>83</v>
      </c>
      <c r="N27" s="122">
        <f>'ごみ集計結果'!L15</f>
        <v>457</v>
      </c>
      <c r="O27" s="104"/>
      <c r="P27" s="294">
        <f>N12+N16+N20+N24+N6</f>
        <v>85393</v>
      </c>
      <c r="Q27" s="294"/>
    </row>
    <row r="28" spans="1:17" s="111" customFormat="1" ht="21.75" customHeight="1" thickBot="1">
      <c r="A28" s="104"/>
      <c r="B28" s="161" t="s">
        <v>196</v>
      </c>
      <c r="C28" s="146" t="s">
        <v>84</v>
      </c>
      <c r="D28" s="147">
        <f>'ごみ集計結果'!D3</f>
        <v>1523534</v>
      </c>
      <c r="E28" s="104"/>
      <c r="F28" s="104"/>
      <c r="G28" s="117"/>
      <c r="H28" s="104"/>
      <c r="I28" s="107"/>
      <c r="J28" s="108"/>
      <c r="K28" s="104"/>
      <c r="L28" s="104"/>
      <c r="M28" s="108"/>
      <c r="N28" s="108"/>
      <c r="O28" s="104"/>
      <c r="P28" s="295"/>
      <c r="Q28" s="295"/>
    </row>
    <row r="29" spans="1:17" s="111" customFormat="1" ht="21.75" customHeight="1">
      <c r="A29" s="104"/>
      <c r="B29" s="148" t="s">
        <v>197</v>
      </c>
      <c r="C29" s="163" t="s">
        <v>85</v>
      </c>
      <c r="D29" s="149">
        <f>'ごみ集計結果'!D4</f>
        <v>2127</v>
      </c>
      <c r="E29" s="104"/>
      <c r="F29" s="118" t="s">
        <v>198</v>
      </c>
      <c r="G29" s="128"/>
      <c r="H29" s="104"/>
      <c r="I29" s="107"/>
      <c r="J29" s="108"/>
      <c r="K29" s="104"/>
      <c r="L29" s="104"/>
      <c r="M29" s="108"/>
      <c r="N29" s="108"/>
      <c r="O29" s="104"/>
      <c r="P29" s="118" t="s">
        <v>199</v>
      </c>
      <c r="Q29" s="128"/>
    </row>
    <row r="30" spans="1:17" s="111" customFormat="1" ht="21.75" customHeight="1" thickBot="1">
      <c r="A30" s="104"/>
      <c r="B30" s="162" t="s">
        <v>195</v>
      </c>
      <c r="C30" s="164" t="s">
        <v>86</v>
      </c>
      <c r="D30" s="150">
        <f>'ごみ集計結果'!D5</f>
        <v>1525661</v>
      </c>
      <c r="E30" s="104"/>
      <c r="F30" s="114" t="s">
        <v>212</v>
      </c>
      <c r="G30" s="115">
        <f>'ごみ集計結果'!J18</f>
        <v>38825</v>
      </c>
      <c r="H30" s="104"/>
      <c r="I30" s="107"/>
      <c r="J30" s="108"/>
      <c r="K30" s="104"/>
      <c r="L30" s="104"/>
      <c r="M30" s="108"/>
      <c r="N30" s="108"/>
      <c r="O30" s="104"/>
      <c r="P30" s="114"/>
      <c r="Q30" s="115">
        <f>P27+G30</f>
        <v>124218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4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2005-09-21T06:26:28Z</cp:lastPrinted>
  <dcterms:created xsi:type="dcterms:W3CDTF">2002-10-23T09:25:58Z</dcterms:created>
  <dcterms:modified xsi:type="dcterms:W3CDTF">2005-09-29T03:18:21Z</dcterms:modified>
  <cp:category/>
  <cp:version/>
  <cp:contentType/>
  <cp:contentStatus/>
</cp:coreProperties>
</file>