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'ごみ処理概要'!$A$2:$AQ$42</definedName>
    <definedName name="_xlnm.Print_Area" localSheetId="2">'ごみ処理量内訳'!$A$2:$AJ$42</definedName>
    <definedName name="_xlnm.Print_Area" localSheetId="1">'ごみ搬入量内訳'!$A$2:$AH$42</definedName>
    <definedName name="_xlnm.Print_Area" localSheetId="3">'資源化量内訳'!$A$2:$BW$42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<sst xmlns="http://schemas.openxmlformats.org/spreadsheetml/2006/main" count="1029" uniqueCount="300">
  <si>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</si>
  <si>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</si>
  <si>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</si>
  <si>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</si>
  <si>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</si>
  <si>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</si>
  <si>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</si>
  <si>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</si>
  <si>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</si>
  <si>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</si>
  <si>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</si>
  <si>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</si>
  <si>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</si>
  <si>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</si>
  <si>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</si>
  <si>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</si>
  <si>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</si>
  <si>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</si>
  <si>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</si>
  <si>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</si>
  <si>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</si>
  <si>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</si>
  <si>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</si>
  <si>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</si>
  <si>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</si>
  <si>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</si>
  <si>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</si>
  <si>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</si>
  <si>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</si>
  <si>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大島町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</si>
  <si>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</si>
  <si>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</si>
  <si>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</si>
  <si>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</si>
  <si>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</si>
  <si>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</si>
  <si>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</si>
  <si>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</si>
  <si>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</si>
  <si>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</si>
  <si>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</si>
  <si>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</si>
  <si>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</si>
  <si>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</si>
  <si>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</si>
  <si>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</si>
  <si>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</si>
  <si>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</si>
  <si>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</si>
  <si>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</si>
  <si>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</si>
  <si>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</si>
  <si>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</si>
  <si>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</si>
  <si>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</si>
  <si>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</si>
  <si>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</si>
  <si>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</si>
  <si>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</si>
  <si>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</si>
  <si>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</si>
  <si>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</si>
  <si>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</si>
  <si>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</si>
  <si>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</si>
  <si>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</si>
  <si>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</si>
  <si>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</si>
  <si>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</si>
  <si>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</si>
  <si>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</si>
  <si>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</si>
  <si>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</si>
  <si>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</si>
  <si>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</si>
  <si>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</si>
  <si>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</si>
  <si>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</si>
  <si>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</si>
  <si>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</si>
  <si>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</si>
  <si>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</si>
  <si>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</si>
  <si>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</si>
  <si>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</si>
  <si>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</si>
  <si>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</si>
  <si>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</si>
  <si>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</si>
  <si>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</si>
  <si>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</si>
  <si>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</si>
  <si>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</si>
  <si>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</si>
  <si>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</si>
  <si>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</si>
  <si>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</si>
  <si>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</si>
  <si>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</si>
  <si>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</si>
  <si>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</si>
  <si>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</si>
  <si>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</si>
  <si>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</si>
  <si>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</si>
  <si>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</si>
  <si>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</si>
  <si>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</si>
  <si>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</si>
  <si>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</si>
  <si>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</si>
  <si>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</si>
  <si>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</si>
  <si>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</si>
  <si>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</si>
  <si>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</si>
  <si>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</si>
  <si>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</si>
  <si>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</si>
  <si>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</si>
  <si>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</si>
  <si>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</si>
  <si>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</si>
  <si>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</si>
  <si>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</si>
  <si>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</si>
  <si>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</si>
  <si>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</si>
  <si>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</si>
  <si>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</si>
  <si>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</si>
  <si>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</si>
  <si>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朝日町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</si>
  <si>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</si>
  <si>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</si>
  <si>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</si>
  <si>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</si>
  <si>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</si>
  <si>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</si>
  <si>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</si>
  <si>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</si>
  <si>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</si>
  <si>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</si>
  <si>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</si>
  <si>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</si>
  <si>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</si>
  <si>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</si>
  <si>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</si>
  <si>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</si>
  <si>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</si>
  <si>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</si>
  <si>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富山県</t>
  </si>
  <si>
    <t>富山県合計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</si>
  <si>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</si>
  <si>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</si>
  <si>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</si>
  <si>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</si>
  <si>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</si>
  <si>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</si>
  <si>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</si>
  <si>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</si>
  <si>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</si>
  <si>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</si>
  <si>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</si>
  <si>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</si>
  <si>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</si>
  <si>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</si>
  <si>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</si>
  <si>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</si>
  <si>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</si>
  <si>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</si>
  <si>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</si>
  <si>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</si>
  <si>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</si>
  <si>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</si>
  <si>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</si>
  <si>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</si>
  <si>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</si>
  <si>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</si>
  <si>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</si>
  <si>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</si>
  <si>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</si>
  <si>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</si>
  <si>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</si>
  <si>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</si>
  <si>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</si>
  <si>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</si>
  <si>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</si>
  <si>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</si>
  <si>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</si>
  <si>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</si>
  <si>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</si>
  <si>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</si>
  <si>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</si>
  <si>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</si>
  <si>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</si>
  <si>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</si>
  <si>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</si>
  <si>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</si>
  <si>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</si>
  <si>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</si>
  <si>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</si>
  <si>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</si>
  <si>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</si>
  <si>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</si>
  <si>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</si>
  <si>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</si>
  <si>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</si>
  <si>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</si>
  <si>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</si>
  <si>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</si>
  <si>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</si>
  <si>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</si>
  <si>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</si>
  <si>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</si>
  <si>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</si>
  <si>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</si>
  <si>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</si>
  <si>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</si>
  <si>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</si>
  <si>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</si>
  <si>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</si>
  <si>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</si>
  <si>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</si>
  <si>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</si>
  <si>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</si>
  <si>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</si>
  <si>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</si>
  <si>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</si>
  <si>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</si>
  <si>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</si>
  <si>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</si>
  <si>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</si>
  <si>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</si>
  <si>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</si>
  <si>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</si>
  <si>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</si>
  <si>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</si>
  <si>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</si>
  <si>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</si>
  <si>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</si>
  <si>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</si>
  <si>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</si>
  <si>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</si>
  <si>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</si>
  <si>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</si>
  <si>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</si>
  <si>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</si>
  <si>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</si>
  <si>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</si>
  <si>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</si>
  <si>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</si>
  <si>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</si>
  <si>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</si>
  <si>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</si>
  <si>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</si>
  <si>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</si>
  <si>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</si>
  <si>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</si>
  <si>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</si>
  <si>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</si>
  <si>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</si>
  <si>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</si>
  <si>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</si>
  <si>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</si>
  <si>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</si>
  <si>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</si>
  <si>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</si>
  <si>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砺波市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</si>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</sst>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154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136</v>
      </c>
      <c r="E2" s="220"/>
      <c r="F2" s="208" t="s">
        <v>137</v>
      </c>
      <c r="G2" s="220"/>
      <c r="H2" s="220"/>
      <c r="I2" s="221"/>
      <c r="J2" s="215" t="s">
        <v>257</v>
      </c>
      <c r="K2" s="216"/>
      <c r="L2" s="217"/>
      <c r="M2" s="203" t="s">
        <v>258</v>
      </c>
      <c r="N2" s="7" t="s">
        <v>138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139</v>
      </c>
      <c r="AF2" s="208" t="s">
        <v>140</v>
      </c>
      <c r="AG2" s="209"/>
      <c r="AH2" s="209"/>
      <c r="AI2" s="209"/>
      <c r="AJ2" s="209"/>
      <c r="AK2" s="209"/>
      <c r="AL2" s="210"/>
      <c r="AM2" s="211" t="s">
        <v>141</v>
      </c>
      <c r="AN2" s="208" t="s">
        <v>142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143</v>
      </c>
      <c r="F3" s="203" t="s">
        <v>144</v>
      </c>
      <c r="G3" s="203" t="s">
        <v>145</v>
      </c>
      <c r="H3" s="203" t="s">
        <v>146</v>
      </c>
      <c r="I3" s="12" t="s">
        <v>259</v>
      </c>
      <c r="J3" s="211" t="s">
        <v>26</v>
      </c>
      <c r="K3" s="211" t="s">
        <v>27</v>
      </c>
      <c r="L3" s="211" t="s">
        <v>28</v>
      </c>
      <c r="M3" s="218"/>
      <c r="N3" s="203" t="s">
        <v>147</v>
      </c>
      <c r="O3" s="203" t="s">
        <v>292</v>
      </c>
      <c r="P3" s="205" t="s">
        <v>260</v>
      </c>
      <c r="Q3" s="206"/>
      <c r="R3" s="206"/>
      <c r="S3" s="206"/>
      <c r="T3" s="206"/>
      <c r="U3" s="207"/>
      <c r="V3" s="14" t="s">
        <v>261</v>
      </c>
      <c r="W3" s="8"/>
      <c r="X3" s="8"/>
      <c r="Y3" s="8"/>
      <c r="Z3" s="8"/>
      <c r="AA3" s="8"/>
      <c r="AB3" s="8"/>
      <c r="AC3" s="15"/>
      <c r="AD3" s="12" t="s">
        <v>259</v>
      </c>
      <c r="AE3" s="212"/>
      <c r="AF3" s="203" t="s">
        <v>7</v>
      </c>
      <c r="AG3" s="203" t="s">
        <v>269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262</v>
      </c>
      <c r="AM3" s="212"/>
      <c r="AN3" s="203" t="s">
        <v>12</v>
      </c>
      <c r="AO3" s="203" t="s">
        <v>13</v>
      </c>
      <c r="AP3" s="203" t="s">
        <v>14</v>
      </c>
      <c r="AQ3" s="12" t="s">
        <v>259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259</v>
      </c>
      <c r="Q4" s="6" t="s">
        <v>15</v>
      </c>
      <c r="R4" s="6" t="s">
        <v>16</v>
      </c>
      <c r="S4" s="6" t="s">
        <v>158</v>
      </c>
      <c r="T4" s="6" t="s">
        <v>159</v>
      </c>
      <c r="U4" s="6" t="s">
        <v>160</v>
      </c>
      <c r="V4" s="12" t="s">
        <v>259</v>
      </c>
      <c r="W4" s="6" t="s">
        <v>263</v>
      </c>
      <c r="X4" s="6" t="s">
        <v>287</v>
      </c>
      <c r="Y4" s="6" t="s">
        <v>264</v>
      </c>
      <c r="Z4" s="18" t="s">
        <v>294</v>
      </c>
      <c r="AA4" s="6" t="s">
        <v>265</v>
      </c>
      <c r="AB4" s="18" t="s">
        <v>25</v>
      </c>
      <c r="AC4" s="6" t="s">
        <v>288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266</v>
      </c>
      <c r="E6" s="21" t="s">
        <v>266</v>
      </c>
      <c r="F6" s="22" t="s">
        <v>161</v>
      </c>
      <c r="G6" s="22" t="s">
        <v>161</v>
      </c>
      <c r="H6" s="22" t="s">
        <v>161</v>
      </c>
      <c r="I6" s="22" t="s">
        <v>161</v>
      </c>
      <c r="J6" s="23" t="s">
        <v>267</v>
      </c>
      <c r="K6" s="23" t="s">
        <v>267</v>
      </c>
      <c r="L6" s="23" t="s">
        <v>267</v>
      </c>
      <c r="M6" s="22" t="s">
        <v>161</v>
      </c>
      <c r="N6" s="22" t="s">
        <v>161</v>
      </c>
      <c r="O6" s="22" t="s">
        <v>161</v>
      </c>
      <c r="P6" s="22" t="s">
        <v>161</v>
      </c>
      <c r="Q6" s="22" t="s">
        <v>161</v>
      </c>
      <c r="R6" s="22" t="s">
        <v>161</v>
      </c>
      <c r="S6" s="22" t="s">
        <v>161</v>
      </c>
      <c r="T6" s="22" t="s">
        <v>161</v>
      </c>
      <c r="U6" s="22" t="s">
        <v>161</v>
      </c>
      <c r="V6" s="22" t="s">
        <v>161</v>
      </c>
      <c r="W6" s="22" t="s">
        <v>161</v>
      </c>
      <c r="X6" s="22" t="s">
        <v>161</v>
      </c>
      <c r="Y6" s="22" t="s">
        <v>161</v>
      </c>
      <c r="Z6" s="22" t="s">
        <v>161</v>
      </c>
      <c r="AA6" s="22" t="s">
        <v>161</v>
      </c>
      <c r="AB6" s="22" t="s">
        <v>161</v>
      </c>
      <c r="AC6" s="22" t="s">
        <v>161</v>
      </c>
      <c r="AD6" s="22" t="s">
        <v>161</v>
      </c>
      <c r="AE6" s="22" t="s">
        <v>162</v>
      </c>
      <c r="AF6" s="22" t="s">
        <v>161</v>
      </c>
      <c r="AG6" s="22" t="s">
        <v>161</v>
      </c>
      <c r="AH6" s="22" t="s">
        <v>161</v>
      </c>
      <c r="AI6" s="22" t="s">
        <v>161</v>
      </c>
      <c r="AJ6" s="22" t="s">
        <v>161</v>
      </c>
      <c r="AK6" s="22" t="s">
        <v>161</v>
      </c>
      <c r="AL6" s="22" t="s">
        <v>161</v>
      </c>
      <c r="AM6" s="22" t="s">
        <v>162</v>
      </c>
      <c r="AN6" s="22" t="s">
        <v>161</v>
      </c>
      <c r="AO6" s="22" t="s">
        <v>161</v>
      </c>
      <c r="AP6" s="22" t="s">
        <v>161</v>
      </c>
      <c r="AQ6" s="22" t="s">
        <v>161</v>
      </c>
    </row>
    <row r="7" spans="1:43" ht="13.5" customHeight="1">
      <c r="A7" s="185" t="s">
        <v>55</v>
      </c>
      <c r="B7" s="186" t="s">
        <v>56</v>
      </c>
      <c r="C7" s="46" t="s">
        <v>57</v>
      </c>
      <c r="D7" s="47">
        <v>322264</v>
      </c>
      <c r="E7" s="47">
        <v>322264</v>
      </c>
      <c r="F7" s="47">
        <f>'ごみ搬入量内訳'!H7</f>
        <v>131352</v>
      </c>
      <c r="G7" s="47">
        <f>'ごみ搬入量内訳'!AG7</f>
        <v>1147</v>
      </c>
      <c r="H7" s="47">
        <f>'ごみ搬入量内訳'!AH7</f>
        <v>0</v>
      </c>
      <c r="I7" s="47">
        <f aca="true" t="shared" si="0" ref="I7:I13">SUM(F7:H7)</f>
        <v>132499</v>
      </c>
      <c r="J7" s="47">
        <f aca="true" t="shared" si="1" ref="J7:J27">I7/D7/366*1000000</f>
        <v>1123.361981738761</v>
      </c>
      <c r="K7" s="47">
        <f>('ごみ搬入量内訳'!E7+'ごみ搬入量内訳'!AH7)/'ごみ処理概要'!D7/366*1000000</f>
        <v>808.970861754182</v>
      </c>
      <c r="L7" s="47">
        <f>'ごみ搬入量内訳'!F7/'ごみ処理概要'!D7/366*1000000</f>
        <v>314.39111998457906</v>
      </c>
      <c r="M7" s="47">
        <f>'資源化量内訳'!BP7</f>
        <v>8119</v>
      </c>
      <c r="N7" s="47">
        <f>'ごみ処理量内訳'!E7</f>
        <v>112126</v>
      </c>
      <c r="O7" s="47">
        <f>'ごみ処理量内訳'!L7</f>
        <v>0</v>
      </c>
      <c r="P7" s="47">
        <f aca="true" t="shared" si="2" ref="P7:P13">SUM(Q7:U7)</f>
        <v>10293</v>
      </c>
      <c r="Q7" s="47">
        <f>'ごみ処理量内訳'!G7</f>
        <v>7187</v>
      </c>
      <c r="R7" s="47">
        <f>'ごみ処理量内訳'!H7</f>
        <v>3106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13">SUM(W7:AC7)</f>
        <v>9784</v>
      </c>
      <c r="W7" s="47">
        <f>'資源化量内訳'!M7</f>
        <v>7113</v>
      </c>
      <c r="X7" s="47">
        <f>'資源化量内訳'!N7</f>
        <v>0</v>
      </c>
      <c r="Y7" s="47">
        <f>'資源化量内訳'!O7</f>
        <v>0</v>
      </c>
      <c r="Z7" s="47">
        <f>'資源化量内訳'!P7</f>
        <v>494</v>
      </c>
      <c r="AA7" s="47">
        <f>'資源化量内訳'!Q7</f>
        <v>2177</v>
      </c>
      <c r="AB7" s="47">
        <f>'資源化量内訳'!R7</f>
        <v>0</v>
      </c>
      <c r="AC7" s="47">
        <f>'資源化量内訳'!S7</f>
        <v>0</v>
      </c>
      <c r="AD7" s="47">
        <f aca="true" t="shared" si="4" ref="AD7:AD13">N7+O7+P7+V7</f>
        <v>132203</v>
      </c>
      <c r="AE7" s="48">
        <f aca="true" t="shared" si="5" ref="AE7:AE13">(N7+P7+V7)/AD7*100</f>
        <v>100</v>
      </c>
      <c r="AF7" s="47">
        <f>'資源化量内訳'!AB7</f>
        <v>0</v>
      </c>
      <c r="AG7" s="47">
        <f>'資源化量内訳'!AJ7</f>
        <v>2585</v>
      </c>
      <c r="AH7" s="47">
        <f>'資源化量内訳'!AR7</f>
        <v>3106</v>
      </c>
      <c r="AI7" s="47">
        <f>'資源化量内訳'!AZ7</f>
        <v>0</v>
      </c>
      <c r="AJ7" s="47">
        <f>'資源化量内訳'!BH7</f>
        <v>0</v>
      </c>
      <c r="AK7" s="47" t="s">
        <v>133</v>
      </c>
      <c r="AL7" s="47">
        <f aca="true" t="shared" si="6" ref="AL7:AL13">SUM(AF7:AJ7)</f>
        <v>5691</v>
      </c>
      <c r="AM7" s="48">
        <f aca="true" t="shared" si="7" ref="AM7:AM13">(V7+AL7+M7)/(M7+AD7)*100</f>
        <v>16.814184518464675</v>
      </c>
      <c r="AN7" s="47">
        <f>'ごみ処理量内訳'!AC7</f>
        <v>0</v>
      </c>
      <c r="AO7" s="47">
        <f>'ごみ処理量内訳'!AD7</f>
        <v>11344</v>
      </c>
      <c r="AP7" s="47">
        <f>'ごみ処理量内訳'!AE7</f>
        <v>2650</v>
      </c>
      <c r="AQ7" s="47">
        <f aca="true" t="shared" si="8" ref="AQ7:AQ13">SUM(AN7:AP7)</f>
        <v>13994</v>
      </c>
    </row>
    <row r="8" spans="1:43" ht="13.5" customHeight="1">
      <c r="A8" s="185" t="s">
        <v>55</v>
      </c>
      <c r="B8" s="186" t="s">
        <v>58</v>
      </c>
      <c r="C8" s="46" t="s">
        <v>59</v>
      </c>
      <c r="D8" s="47">
        <v>171197</v>
      </c>
      <c r="E8" s="47">
        <v>171197</v>
      </c>
      <c r="F8" s="47">
        <f>'ごみ搬入量内訳'!H8</f>
        <v>58400</v>
      </c>
      <c r="G8" s="47">
        <f>'ごみ搬入量内訳'!AG8</f>
        <v>13848</v>
      </c>
      <c r="H8" s="47">
        <f>'ごみ搬入量内訳'!AH8</f>
        <v>0</v>
      </c>
      <c r="I8" s="47">
        <f t="shared" si="0"/>
        <v>72248</v>
      </c>
      <c r="J8" s="47">
        <f t="shared" si="1"/>
        <v>1153.0512047747632</v>
      </c>
      <c r="K8" s="47">
        <f>('ごみ搬入量内訳'!E8+'ごみ搬入量内訳'!AH8)/'ごみ処理概要'!D8/366*1000000</f>
        <v>631.5543997805743</v>
      </c>
      <c r="L8" s="47">
        <f>'ごみ搬入量内訳'!F8/'ごみ処理概要'!D8/366*1000000</f>
        <v>521.4968049941889</v>
      </c>
      <c r="M8" s="47">
        <f>'資源化量内訳'!BP8</f>
        <v>6111</v>
      </c>
      <c r="N8" s="47">
        <f>'ごみ処理量内訳'!E8</f>
        <v>57937</v>
      </c>
      <c r="O8" s="47">
        <f>'ごみ処理量内訳'!L8</f>
        <v>6771</v>
      </c>
      <c r="P8" s="47">
        <f t="shared" si="2"/>
        <v>5553</v>
      </c>
      <c r="Q8" s="47">
        <f>'ごみ処理量内訳'!G8</f>
        <v>0</v>
      </c>
      <c r="R8" s="47">
        <f>'ごみ処理量内訳'!H8</f>
        <v>5553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1987</v>
      </c>
      <c r="W8" s="47">
        <f>'資源化量内訳'!M8</f>
        <v>1865</v>
      </c>
      <c r="X8" s="47">
        <f>'資源化量内訳'!N8</f>
        <v>0</v>
      </c>
      <c r="Y8" s="47">
        <f>'資源化量内訳'!O8</f>
        <v>122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4"/>
        <v>72248</v>
      </c>
      <c r="AE8" s="48">
        <f t="shared" si="5"/>
        <v>90.62811427305945</v>
      </c>
      <c r="AF8" s="47">
        <f>'資源化量内訳'!AB8</f>
        <v>0</v>
      </c>
      <c r="AG8" s="47">
        <f>'資源化量内訳'!AJ8</f>
        <v>0</v>
      </c>
      <c r="AH8" s="47">
        <f>'資源化量内訳'!AR8</f>
        <v>3164</v>
      </c>
      <c r="AI8" s="47">
        <f>'資源化量内訳'!AZ8</f>
        <v>0</v>
      </c>
      <c r="AJ8" s="47">
        <f>'資源化量内訳'!BH8</f>
        <v>0</v>
      </c>
      <c r="AK8" s="47" t="s">
        <v>133</v>
      </c>
      <c r="AL8" s="47">
        <f t="shared" si="6"/>
        <v>3164</v>
      </c>
      <c r="AM8" s="48">
        <f t="shared" si="7"/>
        <v>14.37231205094501</v>
      </c>
      <c r="AN8" s="47">
        <f>'ごみ処理量内訳'!AC8</f>
        <v>6771</v>
      </c>
      <c r="AO8" s="47">
        <f>'ごみ処理量内訳'!AD8</f>
        <v>6224</v>
      </c>
      <c r="AP8" s="47">
        <f>'ごみ処理量内訳'!AE8</f>
        <v>960</v>
      </c>
      <c r="AQ8" s="47">
        <f t="shared" si="8"/>
        <v>13955</v>
      </c>
    </row>
    <row r="9" spans="1:43" ht="13.5" customHeight="1">
      <c r="A9" s="185" t="s">
        <v>55</v>
      </c>
      <c r="B9" s="186" t="s">
        <v>60</v>
      </c>
      <c r="C9" s="46" t="s">
        <v>61</v>
      </c>
      <c r="D9" s="47">
        <v>37397</v>
      </c>
      <c r="E9" s="47">
        <v>37397</v>
      </c>
      <c r="F9" s="47">
        <f>'ごみ搬入量内訳'!H9</f>
        <v>11812</v>
      </c>
      <c r="G9" s="47">
        <f>'ごみ搬入量内訳'!AG9</f>
        <v>763</v>
      </c>
      <c r="H9" s="47">
        <f>'ごみ搬入量内訳'!AH9</f>
        <v>0</v>
      </c>
      <c r="I9" s="47">
        <f t="shared" si="0"/>
        <v>12575</v>
      </c>
      <c r="J9" s="47">
        <f t="shared" si="1"/>
        <v>918.7347513775907</v>
      </c>
      <c r="K9" s="47">
        <f>('ごみ搬入量内訳'!E9+'ごみ搬入量内訳'!AH9)/'ごみ処理概要'!D9/366*1000000</f>
        <v>605.4516806891527</v>
      </c>
      <c r="L9" s="47">
        <f>'ごみ搬入量内訳'!F9/'ごみ処理概要'!D9/366*1000000</f>
        <v>313.2830706884381</v>
      </c>
      <c r="M9" s="47">
        <f>'資源化量内訳'!BP9</f>
        <v>1682</v>
      </c>
      <c r="N9" s="47">
        <f>'ごみ処理量内訳'!E9</f>
        <v>10379</v>
      </c>
      <c r="O9" s="47">
        <f>'ごみ処理量内訳'!L9</f>
        <v>521</v>
      </c>
      <c r="P9" s="47">
        <f t="shared" si="2"/>
        <v>848</v>
      </c>
      <c r="Q9" s="47">
        <f>'ごみ処理量内訳'!G9</f>
        <v>848</v>
      </c>
      <c r="R9" s="47">
        <f>'ごみ処理量内訳'!H9</f>
        <v>0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628</v>
      </c>
      <c r="W9" s="47">
        <f>'資源化量内訳'!M9</f>
        <v>104</v>
      </c>
      <c r="X9" s="47">
        <f>'資源化量内訳'!N9</f>
        <v>73</v>
      </c>
      <c r="Y9" s="47">
        <f>'資源化量内訳'!O9</f>
        <v>244</v>
      </c>
      <c r="Z9" s="47">
        <f>'資源化量内訳'!P9</f>
        <v>52</v>
      </c>
      <c r="AA9" s="47">
        <f>'資源化量内訳'!Q9</f>
        <v>155</v>
      </c>
      <c r="AB9" s="47">
        <f>'資源化量内訳'!R9</f>
        <v>0</v>
      </c>
      <c r="AC9" s="47">
        <f>'資源化量内訳'!S9</f>
        <v>0</v>
      </c>
      <c r="AD9" s="47">
        <f t="shared" si="4"/>
        <v>12376</v>
      </c>
      <c r="AE9" s="48">
        <f t="shared" si="5"/>
        <v>95.79023917259212</v>
      </c>
      <c r="AF9" s="47">
        <f>'資源化量内訳'!AB9</f>
        <v>0</v>
      </c>
      <c r="AG9" s="47">
        <f>'資源化量内訳'!AJ9</f>
        <v>303</v>
      </c>
      <c r="AH9" s="47">
        <f>'資源化量内訳'!AR9</f>
        <v>0</v>
      </c>
      <c r="AI9" s="47">
        <f>'資源化量内訳'!AZ9</f>
        <v>0</v>
      </c>
      <c r="AJ9" s="47">
        <f>'資源化量内訳'!BH9</f>
        <v>0</v>
      </c>
      <c r="AK9" s="47" t="s">
        <v>133</v>
      </c>
      <c r="AL9" s="47">
        <f t="shared" si="6"/>
        <v>303</v>
      </c>
      <c r="AM9" s="48">
        <f t="shared" si="7"/>
        <v>18.5872812633376</v>
      </c>
      <c r="AN9" s="47">
        <f>'ごみ処理量内訳'!AC9</f>
        <v>521</v>
      </c>
      <c r="AO9" s="47">
        <f>'ごみ処理量内訳'!AD9</f>
        <v>935</v>
      </c>
      <c r="AP9" s="47">
        <f>'ごみ処理量内訳'!AE9</f>
        <v>299</v>
      </c>
      <c r="AQ9" s="47">
        <f t="shared" si="8"/>
        <v>1755</v>
      </c>
    </row>
    <row r="10" spans="1:43" ht="13.5" customHeight="1">
      <c r="A10" s="185" t="s">
        <v>55</v>
      </c>
      <c r="B10" s="186" t="s">
        <v>62</v>
      </c>
      <c r="C10" s="46" t="s">
        <v>63</v>
      </c>
      <c r="D10" s="47">
        <v>46737</v>
      </c>
      <c r="E10" s="47">
        <v>46737</v>
      </c>
      <c r="F10" s="47">
        <f>'ごみ搬入量内訳'!H10</f>
        <v>15534</v>
      </c>
      <c r="G10" s="47">
        <f>'ごみ搬入量内訳'!AG10</f>
        <v>1165</v>
      </c>
      <c r="H10" s="47">
        <f>'ごみ搬入量内訳'!AH10</f>
        <v>0</v>
      </c>
      <c r="I10" s="47">
        <f t="shared" si="0"/>
        <v>16699</v>
      </c>
      <c r="J10" s="47">
        <f t="shared" si="1"/>
        <v>976.2219025634784</v>
      </c>
      <c r="K10" s="47">
        <f>('ごみ搬入量内訳'!E10+'ごみ搬入量内訳'!AH10)/'ごみ処理概要'!D10/366*1000000</f>
        <v>661.1230310851175</v>
      </c>
      <c r="L10" s="47">
        <f>'ごみ搬入量内訳'!F10/'ごみ処理概要'!D10/366*1000000</f>
        <v>315.09887147836093</v>
      </c>
      <c r="M10" s="47">
        <f>'資源化量内訳'!BP10</f>
        <v>1249</v>
      </c>
      <c r="N10" s="47">
        <f>'ごみ処理量内訳'!E10</f>
        <v>13544</v>
      </c>
      <c r="O10" s="47">
        <f>'ごみ処理量内訳'!L10</f>
        <v>2</v>
      </c>
      <c r="P10" s="47">
        <f t="shared" si="2"/>
        <v>2684</v>
      </c>
      <c r="Q10" s="47">
        <f>'ごみ処理量内訳'!G10</f>
        <v>2684</v>
      </c>
      <c r="R10" s="47">
        <f>'ごみ処理量内訳'!H10</f>
        <v>0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471</v>
      </c>
      <c r="W10" s="47">
        <f>'資源化量内訳'!M10</f>
        <v>72</v>
      </c>
      <c r="X10" s="47">
        <f>'資源化量内訳'!N10</f>
        <v>75</v>
      </c>
      <c r="Y10" s="47">
        <f>'資源化量内訳'!O10</f>
        <v>176</v>
      </c>
      <c r="Z10" s="47">
        <f>'資源化量内訳'!P10</f>
        <v>52</v>
      </c>
      <c r="AA10" s="47">
        <f>'資源化量内訳'!Q10</f>
        <v>96</v>
      </c>
      <c r="AB10" s="47">
        <f>'資源化量内訳'!R10</f>
        <v>0</v>
      </c>
      <c r="AC10" s="47">
        <f>'資源化量内訳'!S10</f>
        <v>0</v>
      </c>
      <c r="AD10" s="47">
        <f t="shared" si="4"/>
        <v>16701</v>
      </c>
      <c r="AE10" s="48">
        <f t="shared" si="5"/>
        <v>99.98802466918148</v>
      </c>
      <c r="AF10" s="47">
        <f>'資源化量内訳'!AB10</f>
        <v>0</v>
      </c>
      <c r="AG10" s="47">
        <f>'資源化量内訳'!AJ10</f>
        <v>454</v>
      </c>
      <c r="AH10" s="47">
        <f>'資源化量内訳'!AR10</f>
        <v>0</v>
      </c>
      <c r="AI10" s="47">
        <f>'資源化量内訳'!AZ10</f>
        <v>0</v>
      </c>
      <c r="AJ10" s="47">
        <f>'資源化量内訳'!BH10</f>
        <v>0</v>
      </c>
      <c r="AK10" s="47" t="s">
        <v>133</v>
      </c>
      <c r="AL10" s="47">
        <f t="shared" si="6"/>
        <v>454</v>
      </c>
      <c r="AM10" s="48">
        <f t="shared" si="7"/>
        <v>12.11142061281337</v>
      </c>
      <c r="AN10" s="47">
        <f>'ごみ処理量内訳'!AC10</f>
        <v>2</v>
      </c>
      <c r="AO10" s="47">
        <f>'ごみ処理量内訳'!AD10</f>
        <v>1328</v>
      </c>
      <c r="AP10" s="47">
        <f>'ごみ処理量内訳'!AE10</f>
        <v>2099</v>
      </c>
      <c r="AQ10" s="47">
        <f t="shared" si="8"/>
        <v>3429</v>
      </c>
    </row>
    <row r="11" spans="1:43" ht="13.5" customHeight="1">
      <c r="A11" s="185" t="s">
        <v>55</v>
      </c>
      <c r="B11" s="186" t="s">
        <v>64</v>
      </c>
      <c r="C11" s="46" t="s">
        <v>65</v>
      </c>
      <c r="D11" s="47">
        <v>56765</v>
      </c>
      <c r="E11" s="47">
        <v>56765</v>
      </c>
      <c r="F11" s="47">
        <f>'ごみ搬入量内訳'!H11</f>
        <v>17900</v>
      </c>
      <c r="G11" s="47">
        <f>'ごみ搬入量内訳'!AG11</f>
        <v>1824</v>
      </c>
      <c r="H11" s="47">
        <f>'ごみ搬入量内訳'!AH11</f>
        <v>0</v>
      </c>
      <c r="I11" s="47">
        <f t="shared" si="0"/>
        <v>19724</v>
      </c>
      <c r="J11" s="47">
        <f t="shared" si="1"/>
        <v>949.3651084737718</v>
      </c>
      <c r="K11" s="47">
        <f>('ごみ搬入量内訳'!E11+'ごみ搬入量内訳'!AH11)/'ごみ処理概要'!D11/366*1000000</f>
        <v>590.4411775323342</v>
      </c>
      <c r="L11" s="47">
        <f>'ごみ搬入量内訳'!F11/'ごみ処理概要'!D11/366*1000000</f>
        <v>358.9239309414377</v>
      </c>
      <c r="M11" s="47">
        <f>'資源化量内訳'!BP11</f>
        <v>1681</v>
      </c>
      <c r="N11" s="47">
        <f>'ごみ処理量内訳'!E11</f>
        <v>14809</v>
      </c>
      <c r="O11" s="47">
        <f>'ごみ処理量内訳'!L11</f>
        <v>1314</v>
      </c>
      <c r="P11" s="47">
        <f t="shared" si="2"/>
        <v>2748</v>
      </c>
      <c r="Q11" s="47">
        <f>'ごみ処理量内訳'!G11</f>
        <v>1437</v>
      </c>
      <c r="R11" s="47">
        <f>'ごみ処理量内訳'!H11</f>
        <v>1311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845</v>
      </c>
      <c r="W11" s="47">
        <f>'資源化量内訳'!M11</f>
        <v>493</v>
      </c>
      <c r="X11" s="47">
        <f>'資源化量内訳'!N11</f>
        <v>352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19716</v>
      </c>
      <c r="AE11" s="48">
        <f t="shared" si="5"/>
        <v>93.3353621424224</v>
      </c>
      <c r="AF11" s="47">
        <f>'資源化量内訳'!AB11</f>
        <v>0</v>
      </c>
      <c r="AG11" s="47">
        <f>'資源化量内訳'!AJ11</f>
        <v>377</v>
      </c>
      <c r="AH11" s="47">
        <f>'資源化量内訳'!AR11</f>
        <v>1291</v>
      </c>
      <c r="AI11" s="47">
        <f>'資源化量内訳'!AZ11</f>
        <v>0</v>
      </c>
      <c r="AJ11" s="47">
        <f>'資源化量内訳'!BH11</f>
        <v>0</v>
      </c>
      <c r="AK11" s="47" t="s">
        <v>133</v>
      </c>
      <c r="AL11" s="47">
        <f t="shared" si="6"/>
        <v>1668</v>
      </c>
      <c r="AM11" s="48">
        <f t="shared" si="7"/>
        <v>19.600878627845024</v>
      </c>
      <c r="AN11" s="47">
        <f>'ごみ処理量内訳'!AC11</f>
        <v>1314</v>
      </c>
      <c r="AO11" s="47">
        <f>'ごみ処理量内訳'!AD11</f>
        <v>1810</v>
      </c>
      <c r="AP11" s="47">
        <f>'ごみ処理量内訳'!AE11</f>
        <v>1030</v>
      </c>
      <c r="AQ11" s="47">
        <f t="shared" si="8"/>
        <v>4154</v>
      </c>
    </row>
    <row r="12" spans="1:43" ht="13.5" customHeight="1">
      <c r="A12" s="185" t="s">
        <v>55</v>
      </c>
      <c r="B12" s="186" t="s">
        <v>66</v>
      </c>
      <c r="C12" s="46" t="s">
        <v>67</v>
      </c>
      <c r="D12" s="47">
        <v>34275</v>
      </c>
      <c r="E12" s="47">
        <v>34275</v>
      </c>
      <c r="F12" s="47">
        <f>'ごみ搬入量内訳'!H12</f>
        <v>11326</v>
      </c>
      <c r="G12" s="47">
        <f>'ごみ搬入量内訳'!AG12</f>
        <v>0</v>
      </c>
      <c r="H12" s="47">
        <f>'ごみ搬入量内訳'!AH12</f>
        <v>0</v>
      </c>
      <c r="I12" s="47">
        <f t="shared" si="0"/>
        <v>11326</v>
      </c>
      <c r="J12" s="47">
        <f t="shared" si="1"/>
        <v>902.8550019330949</v>
      </c>
      <c r="K12" s="47">
        <f>('ごみ搬入量内訳'!E12+'ごみ搬入量内訳'!AH12)/'ごみ処理概要'!D12/366*1000000</f>
        <v>720.3070631703555</v>
      </c>
      <c r="L12" s="47">
        <f>'ごみ搬入量内訳'!F12/'ごみ処理概要'!D12/366*1000000</f>
        <v>182.5479387627395</v>
      </c>
      <c r="M12" s="47">
        <f>'資源化量内訳'!BP12</f>
        <v>968</v>
      </c>
      <c r="N12" s="47">
        <f>'ごみ処理量内訳'!E12</f>
        <v>9005</v>
      </c>
      <c r="O12" s="47">
        <f>'ごみ処理量内訳'!L12</f>
        <v>0</v>
      </c>
      <c r="P12" s="47">
        <f t="shared" si="2"/>
        <v>2321</v>
      </c>
      <c r="Q12" s="47">
        <f>'ごみ処理量内訳'!G12</f>
        <v>1053</v>
      </c>
      <c r="R12" s="47">
        <f>'ごみ処理量内訳'!H12</f>
        <v>1268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0</v>
      </c>
      <c r="W12" s="47">
        <f>'資源化量内訳'!M12</f>
        <v>0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0</v>
      </c>
      <c r="AC12" s="47">
        <f>'資源化量内訳'!S12</f>
        <v>0</v>
      </c>
      <c r="AD12" s="47">
        <f t="shared" si="4"/>
        <v>11326</v>
      </c>
      <c r="AE12" s="48">
        <f t="shared" si="5"/>
        <v>100</v>
      </c>
      <c r="AF12" s="47">
        <f>'資源化量内訳'!AB12</f>
        <v>0</v>
      </c>
      <c r="AG12" s="47">
        <f>'資源化量内訳'!AJ12</f>
        <v>379</v>
      </c>
      <c r="AH12" s="47">
        <f>'資源化量内訳'!AR12</f>
        <v>1268</v>
      </c>
      <c r="AI12" s="47">
        <f>'資源化量内訳'!AZ12</f>
        <v>0</v>
      </c>
      <c r="AJ12" s="47">
        <f>'資源化量内訳'!BH12</f>
        <v>0</v>
      </c>
      <c r="AK12" s="47" t="s">
        <v>133</v>
      </c>
      <c r="AL12" s="47">
        <f t="shared" si="6"/>
        <v>1647</v>
      </c>
      <c r="AM12" s="48">
        <f t="shared" si="7"/>
        <v>21.270538474052383</v>
      </c>
      <c r="AN12" s="47">
        <f>'ごみ処理量内訳'!AC12</f>
        <v>0</v>
      </c>
      <c r="AO12" s="47">
        <f>'ごみ処理量内訳'!AD12</f>
        <v>378</v>
      </c>
      <c r="AP12" s="47">
        <f>'ごみ処理量内訳'!AE12</f>
        <v>388</v>
      </c>
      <c r="AQ12" s="47">
        <f t="shared" si="8"/>
        <v>766</v>
      </c>
    </row>
    <row r="13" spans="1:43" ht="13.5" customHeight="1">
      <c r="A13" s="185" t="s">
        <v>55</v>
      </c>
      <c r="B13" s="186" t="s">
        <v>68</v>
      </c>
      <c r="C13" s="46" t="s">
        <v>69</v>
      </c>
      <c r="D13" s="47">
        <v>36953</v>
      </c>
      <c r="E13" s="47">
        <v>36953</v>
      </c>
      <c r="F13" s="47">
        <f>'ごみ搬入量内訳'!H13</f>
        <v>11655</v>
      </c>
      <c r="G13" s="47">
        <f>'ごみ搬入量内訳'!AG13</f>
        <v>487</v>
      </c>
      <c r="H13" s="47">
        <f>'ごみ搬入量内訳'!AH13</f>
        <v>0</v>
      </c>
      <c r="I13" s="47">
        <f t="shared" si="0"/>
        <v>12142</v>
      </c>
      <c r="J13" s="47">
        <f t="shared" si="1"/>
        <v>897.7583251150959</v>
      </c>
      <c r="K13" s="47">
        <f>('ごみ搬入量内訳'!E13+'ごみ搬入量内訳'!AH13)/'ごみ処理概要'!D13/366*1000000</f>
        <v>733.3935782257154</v>
      </c>
      <c r="L13" s="47">
        <f>'ごみ搬入量内訳'!F13/'ごみ処理概要'!D13/366*1000000</f>
        <v>164.36474688938054</v>
      </c>
      <c r="M13" s="47">
        <f>'資源化量内訳'!BP13</f>
        <v>537</v>
      </c>
      <c r="N13" s="47">
        <f>'ごみ処理量内訳'!E13</f>
        <v>9007</v>
      </c>
      <c r="O13" s="47">
        <f>'ごみ処理量内訳'!L13</f>
        <v>44</v>
      </c>
      <c r="P13" s="47">
        <f t="shared" si="2"/>
        <v>2657</v>
      </c>
      <c r="Q13" s="47">
        <f>'ごみ処理量内訳'!G13</f>
        <v>1699</v>
      </c>
      <c r="R13" s="47">
        <f>'ごみ処理量内訳'!H13</f>
        <v>958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958</v>
      </c>
      <c r="W13" s="47">
        <f>'資源化量内訳'!M13</f>
        <v>701</v>
      </c>
      <c r="X13" s="47">
        <f>'資源化量内訳'!N13</f>
        <v>60</v>
      </c>
      <c r="Y13" s="47">
        <f>'資源化量内訳'!O13</f>
        <v>143</v>
      </c>
      <c r="Z13" s="47">
        <f>'資源化量内訳'!P13</f>
        <v>26</v>
      </c>
      <c r="AA13" s="47">
        <f>'資源化量内訳'!Q13</f>
        <v>28</v>
      </c>
      <c r="AB13" s="47">
        <f>'資源化量内訳'!R13</f>
        <v>0</v>
      </c>
      <c r="AC13" s="47">
        <f>'資源化量内訳'!S13</f>
        <v>0</v>
      </c>
      <c r="AD13" s="47">
        <f t="shared" si="4"/>
        <v>12666</v>
      </c>
      <c r="AE13" s="48">
        <f t="shared" si="5"/>
        <v>99.6526132954366</v>
      </c>
      <c r="AF13" s="47">
        <f>'資源化量内訳'!AB13</f>
        <v>0</v>
      </c>
      <c r="AG13" s="47">
        <f>'資源化量内訳'!AJ13</f>
        <v>368</v>
      </c>
      <c r="AH13" s="47">
        <f>'資源化量内訳'!AR13</f>
        <v>0</v>
      </c>
      <c r="AI13" s="47">
        <f>'資源化量内訳'!AZ13</f>
        <v>0</v>
      </c>
      <c r="AJ13" s="47">
        <f>'資源化量内訳'!BH13</f>
        <v>0</v>
      </c>
      <c r="AK13" s="47" t="s">
        <v>133</v>
      </c>
      <c r="AL13" s="47">
        <f t="shared" si="6"/>
        <v>368</v>
      </c>
      <c r="AM13" s="48">
        <f t="shared" si="7"/>
        <v>14.11042944785276</v>
      </c>
      <c r="AN13" s="47">
        <f>'ごみ処理量内訳'!AC13</f>
        <v>44</v>
      </c>
      <c r="AO13" s="47">
        <f>'ごみ処理量内訳'!AD13</f>
        <v>885</v>
      </c>
      <c r="AP13" s="47">
        <f>'ごみ処理量内訳'!AE13</f>
        <v>45</v>
      </c>
      <c r="AQ13" s="47">
        <f t="shared" si="8"/>
        <v>974</v>
      </c>
    </row>
    <row r="14" spans="1:43" ht="13.5" customHeight="1">
      <c r="A14" s="185" t="s">
        <v>55</v>
      </c>
      <c r="B14" s="186" t="s">
        <v>70</v>
      </c>
      <c r="C14" s="46" t="s">
        <v>268</v>
      </c>
      <c r="D14" s="47">
        <v>42392</v>
      </c>
      <c r="E14" s="47">
        <v>42392</v>
      </c>
      <c r="F14" s="47">
        <f>'ごみ搬入量内訳'!H14</f>
        <v>11437</v>
      </c>
      <c r="G14" s="47">
        <f>'ごみ搬入量内訳'!AG14</f>
        <v>817</v>
      </c>
      <c r="H14" s="47">
        <f>'ごみ搬入量内訳'!AH14</f>
        <v>0</v>
      </c>
      <c r="I14" s="47">
        <f aca="true" t="shared" si="9" ref="I14:I41">SUM(F14:H14)</f>
        <v>12254</v>
      </c>
      <c r="J14" s="47">
        <f t="shared" si="1"/>
        <v>789.7922796032244</v>
      </c>
      <c r="K14" s="47">
        <f>('ごみ搬入量内訳'!E14+'ごみ搬入量内訳'!AH14)/'ごみ処理概要'!D14/366*1000000</f>
        <v>463.08613750197225</v>
      </c>
      <c r="L14" s="47">
        <f>'ごみ搬入量内訳'!F14/'ごみ処理概要'!D14/366*1000000</f>
        <v>326.7061421012522</v>
      </c>
      <c r="M14" s="47">
        <f>'資源化量内訳'!BP14</f>
        <v>1350</v>
      </c>
      <c r="N14" s="47">
        <f>'ごみ処理量内訳'!E14</f>
        <v>10875</v>
      </c>
      <c r="O14" s="47">
        <f>'ごみ処理量内訳'!L14</f>
        <v>374</v>
      </c>
      <c r="P14" s="47">
        <f aca="true" t="shared" si="10" ref="P14:P41">SUM(Q14:U14)</f>
        <v>523</v>
      </c>
      <c r="Q14" s="47">
        <f>'ごみ処理量内訳'!G14</f>
        <v>523</v>
      </c>
      <c r="R14" s="47">
        <f>'ごみ処理量内訳'!H14</f>
        <v>0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aca="true" t="shared" si="11" ref="V14:V41">SUM(W14:AC14)</f>
        <v>523</v>
      </c>
      <c r="W14" s="47">
        <f>'資源化量内訳'!M14</f>
        <v>41</v>
      </c>
      <c r="X14" s="47">
        <f>'資源化量内訳'!N14</f>
        <v>84</v>
      </c>
      <c r="Y14" s="47">
        <f>'資源化量内訳'!O14</f>
        <v>179</v>
      </c>
      <c r="Z14" s="47">
        <f>'資源化量内訳'!P14</f>
        <v>33</v>
      </c>
      <c r="AA14" s="47">
        <f>'資源化量内訳'!Q14</f>
        <v>1</v>
      </c>
      <c r="AB14" s="47">
        <f>'資源化量内訳'!R14</f>
        <v>0</v>
      </c>
      <c r="AC14" s="47">
        <f>'資源化量内訳'!S14</f>
        <v>185</v>
      </c>
      <c r="AD14" s="47">
        <f aca="true" t="shared" si="12" ref="AD14:AD41">N14+O14+P14+V14</f>
        <v>12295</v>
      </c>
      <c r="AE14" s="48">
        <f aca="true" t="shared" si="13" ref="AE14:AE42">(N14+P14+V14)/AD14*100</f>
        <v>96.95811305408702</v>
      </c>
      <c r="AF14" s="47">
        <f>'資源化量内訳'!AB14</f>
        <v>0</v>
      </c>
      <c r="AG14" s="47">
        <f>'資源化量内訳'!AJ14</f>
        <v>215</v>
      </c>
      <c r="AH14" s="47">
        <f>'資源化量内訳'!AR14</f>
        <v>0</v>
      </c>
      <c r="AI14" s="47">
        <f>'資源化量内訳'!AZ14</f>
        <v>0</v>
      </c>
      <c r="AJ14" s="47">
        <f>'資源化量内訳'!BH14</f>
        <v>0</v>
      </c>
      <c r="AK14" s="47" t="s">
        <v>133</v>
      </c>
      <c r="AL14" s="47">
        <f aca="true" t="shared" si="14" ref="AL14:AL41">SUM(AF14:AJ14)</f>
        <v>215</v>
      </c>
      <c r="AM14" s="48">
        <f aca="true" t="shared" si="15" ref="AM14:AM41">(V14+AL14+M14)/(M14+AD14)*100</f>
        <v>15.30230853792598</v>
      </c>
      <c r="AN14" s="47">
        <f>'ごみ処理量内訳'!AC14</f>
        <v>374</v>
      </c>
      <c r="AO14" s="47">
        <f>'ごみ処理量内訳'!AD14</f>
        <v>1092</v>
      </c>
      <c r="AP14" s="47">
        <f>'ごみ処理量内訳'!AE14</f>
        <v>284</v>
      </c>
      <c r="AQ14" s="47">
        <f aca="true" t="shared" si="16" ref="AQ14:AQ41">SUM(AN14:AP14)</f>
        <v>1750</v>
      </c>
    </row>
    <row r="15" spans="1:43" ht="13.5" customHeight="1">
      <c r="A15" s="185" t="s">
        <v>55</v>
      </c>
      <c r="B15" s="186" t="s">
        <v>71</v>
      </c>
      <c r="C15" s="46" t="s">
        <v>72</v>
      </c>
      <c r="D15" s="47">
        <v>34574</v>
      </c>
      <c r="E15" s="47">
        <v>34574</v>
      </c>
      <c r="F15" s="47">
        <f>'ごみ搬入量内訳'!H15</f>
        <v>7309</v>
      </c>
      <c r="G15" s="47">
        <f>'ごみ搬入量内訳'!AG15</f>
        <v>1069</v>
      </c>
      <c r="H15" s="47">
        <f>'ごみ搬入量内訳'!AH15</f>
        <v>0</v>
      </c>
      <c r="I15" s="47">
        <f t="shared" si="9"/>
        <v>8378</v>
      </c>
      <c r="J15" s="47">
        <f t="shared" si="1"/>
        <v>662.0787407448852</v>
      </c>
      <c r="K15" s="47">
        <f>('ごみ搬入量内訳'!E15+'ごみ搬入量内訳'!AH15)/'ごみ処理概要'!D15/366*1000000</f>
        <v>428.8733977109683</v>
      </c>
      <c r="L15" s="47">
        <f>'ごみ搬入量内訳'!F15/'ごみ処理概要'!D15/366*1000000</f>
        <v>233.20534303391693</v>
      </c>
      <c r="M15" s="47">
        <f>'資源化量内訳'!BP15</f>
        <v>886</v>
      </c>
      <c r="N15" s="47">
        <f>'ごみ処理量内訳'!E15</f>
        <v>6502</v>
      </c>
      <c r="O15" s="47">
        <f>'ごみ処理量内訳'!L15</f>
        <v>788</v>
      </c>
      <c r="P15" s="47">
        <f t="shared" si="10"/>
        <v>707</v>
      </c>
      <c r="Q15" s="47">
        <f>'ごみ処理量内訳'!G15</f>
        <v>0</v>
      </c>
      <c r="R15" s="47">
        <f>'ごみ処理量内訳'!H15</f>
        <v>692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15</v>
      </c>
      <c r="V15" s="47">
        <f t="shared" si="11"/>
        <v>381</v>
      </c>
      <c r="W15" s="47">
        <f>'資源化量内訳'!M15</f>
        <v>95</v>
      </c>
      <c r="X15" s="47">
        <f>'資源化量内訳'!N15</f>
        <v>0</v>
      </c>
      <c r="Y15" s="47">
        <f>'資源化量内訳'!O15</f>
        <v>0</v>
      </c>
      <c r="Z15" s="47">
        <f>'資源化量内訳'!P15</f>
        <v>49</v>
      </c>
      <c r="AA15" s="47">
        <f>'資源化量内訳'!Q15</f>
        <v>225</v>
      </c>
      <c r="AB15" s="47">
        <f>'資源化量内訳'!R15</f>
        <v>0</v>
      </c>
      <c r="AC15" s="47">
        <f>'資源化量内訳'!S15</f>
        <v>12</v>
      </c>
      <c r="AD15" s="47">
        <f t="shared" si="12"/>
        <v>8378</v>
      </c>
      <c r="AE15" s="48">
        <f t="shared" si="13"/>
        <v>90.59441394127477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543</v>
      </c>
      <c r="AI15" s="47">
        <f>'資源化量内訳'!AZ15</f>
        <v>0</v>
      </c>
      <c r="AJ15" s="47">
        <f>'資源化量内訳'!BH15</f>
        <v>0</v>
      </c>
      <c r="AK15" s="47" t="s">
        <v>133</v>
      </c>
      <c r="AL15" s="47">
        <f t="shared" si="14"/>
        <v>543</v>
      </c>
      <c r="AM15" s="48">
        <f t="shared" si="15"/>
        <v>19.537996545768564</v>
      </c>
      <c r="AN15" s="47">
        <f>'ごみ処理量内訳'!AC15</f>
        <v>788</v>
      </c>
      <c r="AO15" s="47">
        <f>'ごみ処理量内訳'!AD15</f>
        <v>697</v>
      </c>
      <c r="AP15" s="47">
        <f>'ごみ処理量内訳'!AE15</f>
        <v>164</v>
      </c>
      <c r="AQ15" s="47">
        <f t="shared" si="16"/>
        <v>1649</v>
      </c>
    </row>
    <row r="16" spans="1:43" ht="13.5" customHeight="1">
      <c r="A16" s="185" t="s">
        <v>55</v>
      </c>
      <c r="B16" s="186" t="s">
        <v>73</v>
      </c>
      <c r="C16" s="46" t="s">
        <v>74</v>
      </c>
      <c r="D16" s="47">
        <v>23033</v>
      </c>
      <c r="E16" s="47">
        <v>23033</v>
      </c>
      <c r="F16" s="47">
        <f>'ごみ搬入量内訳'!H16</f>
        <v>5867</v>
      </c>
      <c r="G16" s="47">
        <f>'ごみ搬入量内訳'!AG16</f>
        <v>71</v>
      </c>
      <c r="H16" s="47">
        <f>'ごみ搬入量内訳'!AH16</f>
        <v>0</v>
      </c>
      <c r="I16" s="47">
        <f t="shared" si="9"/>
        <v>5938</v>
      </c>
      <c r="J16" s="47">
        <f t="shared" si="1"/>
        <v>704.3825691767028</v>
      </c>
      <c r="K16" s="47">
        <f>('ごみ搬入量内訳'!E16+'ごみ搬入量内訳'!AH16)/'ごみ処理概要'!D16/366*1000000</f>
        <v>573.0670582170177</v>
      </c>
      <c r="L16" s="47">
        <f>'ごみ搬入量内訳'!F16/'ごみ処理概要'!D16/366*1000000</f>
        <v>131.31551095968507</v>
      </c>
      <c r="M16" s="47">
        <f>'資源化量内訳'!BP16</f>
        <v>803</v>
      </c>
      <c r="N16" s="47">
        <f>'ごみ処理量内訳'!E16</f>
        <v>4915</v>
      </c>
      <c r="O16" s="47">
        <f>'ごみ処理量内訳'!L16</f>
        <v>0</v>
      </c>
      <c r="P16" s="47">
        <f t="shared" si="10"/>
        <v>472</v>
      </c>
      <c r="Q16" s="47">
        <f>'ごみ処理量内訳'!G16</f>
        <v>0</v>
      </c>
      <c r="R16" s="47">
        <f>'ごみ処理量内訳'!H16</f>
        <v>472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11"/>
        <v>0</v>
      </c>
      <c r="W16" s="47">
        <f>'資源化量内訳'!M16</f>
        <v>0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12"/>
        <v>5387</v>
      </c>
      <c r="AE16" s="48">
        <f t="shared" si="13"/>
        <v>100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444</v>
      </c>
      <c r="AI16" s="47">
        <f>'資源化量内訳'!AZ16</f>
        <v>0</v>
      </c>
      <c r="AJ16" s="47">
        <f>'資源化量内訳'!BH16</f>
        <v>0</v>
      </c>
      <c r="AK16" s="47" t="s">
        <v>133</v>
      </c>
      <c r="AL16" s="47">
        <f t="shared" si="14"/>
        <v>444</v>
      </c>
      <c r="AM16" s="48">
        <f t="shared" si="15"/>
        <v>20.145395799676898</v>
      </c>
      <c r="AN16" s="47">
        <f>'ごみ処理量内訳'!AC16</f>
        <v>0</v>
      </c>
      <c r="AO16" s="47">
        <f>'ごみ処理量内訳'!AD16</f>
        <v>488</v>
      </c>
      <c r="AP16" s="47">
        <f>'ごみ処理量内訳'!AE16</f>
        <v>17</v>
      </c>
      <c r="AQ16" s="47">
        <f t="shared" si="16"/>
        <v>505</v>
      </c>
    </row>
    <row r="17" spans="1:43" ht="13.5" customHeight="1">
      <c r="A17" s="185" t="s">
        <v>55</v>
      </c>
      <c r="B17" s="186" t="s">
        <v>75</v>
      </c>
      <c r="C17" s="46" t="s">
        <v>76</v>
      </c>
      <c r="D17" s="47">
        <v>11800</v>
      </c>
      <c r="E17" s="47">
        <v>11787</v>
      </c>
      <c r="F17" s="47">
        <f>'ごみ搬入量内訳'!H17</f>
        <v>4705</v>
      </c>
      <c r="G17" s="47">
        <f>'ごみ搬入量内訳'!AG17</f>
        <v>0</v>
      </c>
      <c r="H17" s="47">
        <f>'ごみ搬入量内訳'!AH17</f>
        <v>12</v>
      </c>
      <c r="I17" s="47">
        <f t="shared" si="9"/>
        <v>4717</v>
      </c>
      <c r="J17" s="47">
        <f t="shared" si="1"/>
        <v>1092.2015374641105</v>
      </c>
      <c r="K17" s="47">
        <f>('ごみ搬入量内訳'!E17+'ごみ搬入量内訳'!AH17)/'ごみ処理概要'!D17/366*1000000</f>
        <v>754.3762156154486</v>
      </c>
      <c r="L17" s="47">
        <f>'ごみ搬入量内訳'!F17/'ごみ処理概要'!D17/366*1000000</f>
        <v>337.82532184866164</v>
      </c>
      <c r="M17" s="47">
        <f>'資源化量内訳'!BP17</f>
        <v>365</v>
      </c>
      <c r="N17" s="47">
        <f>'ごみ処理量内訳'!E17</f>
        <v>4368</v>
      </c>
      <c r="O17" s="47">
        <f>'ごみ処理量内訳'!L17</f>
        <v>0</v>
      </c>
      <c r="P17" s="47">
        <f t="shared" si="10"/>
        <v>408</v>
      </c>
      <c r="Q17" s="47">
        <f>'ごみ処理量内訳'!G17</f>
        <v>337</v>
      </c>
      <c r="R17" s="47">
        <f>'ごみ処理量内訳'!H17</f>
        <v>71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11"/>
        <v>0</v>
      </c>
      <c r="W17" s="47">
        <f>'資源化量内訳'!M17</f>
        <v>0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12"/>
        <v>4776</v>
      </c>
      <c r="AE17" s="48">
        <f t="shared" si="13"/>
        <v>100</v>
      </c>
      <c r="AF17" s="47">
        <f>'資源化量内訳'!AB17</f>
        <v>0</v>
      </c>
      <c r="AG17" s="47">
        <f>'資源化量内訳'!AJ17</f>
        <v>121</v>
      </c>
      <c r="AH17" s="47">
        <f>'資源化量内訳'!AR17</f>
        <v>71</v>
      </c>
      <c r="AI17" s="47">
        <f>'資源化量内訳'!AZ17</f>
        <v>0</v>
      </c>
      <c r="AJ17" s="47">
        <f>'資源化量内訳'!BH17</f>
        <v>0</v>
      </c>
      <c r="AK17" s="47" t="s">
        <v>133</v>
      </c>
      <c r="AL17" s="47">
        <f t="shared" si="14"/>
        <v>192</v>
      </c>
      <c r="AM17" s="48">
        <f t="shared" si="15"/>
        <v>10.834468002334177</v>
      </c>
      <c r="AN17" s="47">
        <f>'ごみ処理量内訳'!AC17</f>
        <v>0</v>
      </c>
      <c r="AO17" s="47">
        <f>'ごみ処理量内訳'!AD17</f>
        <v>435</v>
      </c>
      <c r="AP17" s="47">
        <f>'ごみ処理量内訳'!AE17</f>
        <v>124</v>
      </c>
      <c r="AQ17" s="47">
        <f t="shared" si="16"/>
        <v>559</v>
      </c>
    </row>
    <row r="18" spans="1:43" ht="13.5" customHeight="1">
      <c r="A18" s="185" t="s">
        <v>55</v>
      </c>
      <c r="B18" s="186" t="s">
        <v>77</v>
      </c>
      <c r="C18" s="46" t="s">
        <v>78</v>
      </c>
      <c r="D18" s="47">
        <v>2621</v>
      </c>
      <c r="E18" s="47">
        <v>2621</v>
      </c>
      <c r="F18" s="47">
        <f>'ごみ搬入量内訳'!H18</f>
        <v>807</v>
      </c>
      <c r="G18" s="47">
        <f>'ごみ搬入量内訳'!AG18</f>
        <v>6</v>
      </c>
      <c r="H18" s="47">
        <f>'ごみ搬入量内訳'!AH18</f>
        <v>0</v>
      </c>
      <c r="I18" s="47">
        <f t="shared" si="9"/>
        <v>813</v>
      </c>
      <c r="J18" s="47">
        <f t="shared" si="1"/>
        <v>847.5053320907425</v>
      </c>
      <c r="K18" s="47">
        <f>('ごみ搬入量内訳'!E18+'ごみ搬入量内訳'!AH18)/'ごみ処理概要'!D18/366*1000000</f>
        <v>624.4227477519738</v>
      </c>
      <c r="L18" s="47">
        <f>'ごみ搬入量内訳'!F18/'ごみ処理概要'!D18/366*1000000</f>
        <v>223.0825843387686</v>
      </c>
      <c r="M18" s="47">
        <f>'資源化量内訳'!BP18</f>
        <v>0</v>
      </c>
      <c r="N18" s="47">
        <f>'ごみ処理量内訳'!E18</f>
        <v>615</v>
      </c>
      <c r="O18" s="47">
        <f>'ごみ処理量内訳'!L18</f>
        <v>9</v>
      </c>
      <c r="P18" s="47">
        <f t="shared" si="10"/>
        <v>25</v>
      </c>
      <c r="Q18" s="47">
        <f>'ごみ処理量内訳'!G18</f>
        <v>0</v>
      </c>
      <c r="R18" s="47">
        <f>'ごみ処理量内訳'!H18</f>
        <v>25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11"/>
        <v>123</v>
      </c>
      <c r="W18" s="47">
        <f>'資源化量内訳'!M18</f>
        <v>100</v>
      </c>
      <c r="X18" s="47">
        <f>'資源化量内訳'!N18</f>
        <v>0</v>
      </c>
      <c r="Y18" s="47">
        <f>'資源化量内訳'!O18</f>
        <v>0</v>
      </c>
      <c r="Z18" s="47">
        <f>'資源化量内訳'!P18</f>
        <v>2</v>
      </c>
      <c r="AA18" s="47">
        <f>'資源化量内訳'!Q18</f>
        <v>21</v>
      </c>
      <c r="AB18" s="47">
        <f>'資源化量内訳'!R18</f>
        <v>0</v>
      </c>
      <c r="AC18" s="47">
        <f>'資源化量内訳'!S18</f>
        <v>0</v>
      </c>
      <c r="AD18" s="47">
        <f t="shared" si="12"/>
        <v>772</v>
      </c>
      <c r="AE18" s="48">
        <f t="shared" si="13"/>
        <v>98.83419689119171</v>
      </c>
      <c r="AF18" s="47">
        <f>'資源化量内訳'!AB18</f>
        <v>0</v>
      </c>
      <c r="AG18" s="47">
        <f>'資源化量内訳'!AJ18</f>
        <v>0</v>
      </c>
      <c r="AH18" s="47">
        <f>'資源化量内訳'!AR18</f>
        <v>18</v>
      </c>
      <c r="AI18" s="47">
        <f>'資源化量内訳'!AZ18</f>
        <v>0</v>
      </c>
      <c r="AJ18" s="47">
        <f>'資源化量内訳'!BH18</f>
        <v>0</v>
      </c>
      <c r="AK18" s="47" t="s">
        <v>133</v>
      </c>
      <c r="AL18" s="47">
        <f t="shared" si="14"/>
        <v>18</v>
      </c>
      <c r="AM18" s="48">
        <f t="shared" si="15"/>
        <v>18.264248704663213</v>
      </c>
      <c r="AN18" s="47">
        <f>'ごみ処理量内訳'!AC18</f>
        <v>9</v>
      </c>
      <c r="AO18" s="47">
        <f>'ごみ処理量内訳'!AD18</f>
        <v>62</v>
      </c>
      <c r="AP18" s="47">
        <f>'ごみ処理量内訳'!AE18</f>
        <v>0</v>
      </c>
      <c r="AQ18" s="47">
        <f t="shared" si="16"/>
        <v>71</v>
      </c>
    </row>
    <row r="19" spans="1:43" ht="13.5" customHeight="1">
      <c r="A19" s="185" t="s">
        <v>55</v>
      </c>
      <c r="B19" s="186" t="s">
        <v>79</v>
      </c>
      <c r="C19" s="46" t="s">
        <v>80</v>
      </c>
      <c r="D19" s="47">
        <v>23481</v>
      </c>
      <c r="E19" s="47">
        <v>23481</v>
      </c>
      <c r="F19" s="47">
        <f>'ごみ搬入量内訳'!H19</f>
        <v>7867</v>
      </c>
      <c r="G19" s="47">
        <f>'ごみ搬入量内訳'!AG19</f>
        <v>64</v>
      </c>
      <c r="H19" s="47">
        <f>'ごみ搬入量内訳'!AH19</f>
        <v>0</v>
      </c>
      <c r="I19" s="47">
        <f t="shared" si="9"/>
        <v>7931</v>
      </c>
      <c r="J19" s="47">
        <f t="shared" si="1"/>
        <v>922.8482137517068</v>
      </c>
      <c r="K19" s="47">
        <f>('ごみ搬入量内訳'!E19+'ごみ搬入量内訳'!AH19)/'ごみ処理概要'!D19/366*1000000</f>
        <v>677.3293975852584</v>
      </c>
      <c r="L19" s="47">
        <f>'ごみ搬入量内訳'!F19/'ごみ処理概要'!D19/366*1000000</f>
        <v>245.51881616644823</v>
      </c>
      <c r="M19" s="47">
        <f>'資源化量内訳'!BP19</f>
        <v>388</v>
      </c>
      <c r="N19" s="47">
        <f>'ごみ処理量内訳'!E19</f>
        <v>6193</v>
      </c>
      <c r="O19" s="47">
        <f>'ごみ処理量内訳'!L19</f>
        <v>0</v>
      </c>
      <c r="P19" s="47">
        <f t="shared" si="10"/>
        <v>896</v>
      </c>
      <c r="Q19" s="47">
        <f>'ごみ処理量内訳'!G19</f>
        <v>449</v>
      </c>
      <c r="R19" s="47">
        <f>'ごみ処理量内訳'!H19</f>
        <v>447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11"/>
        <v>885</v>
      </c>
      <c r="W19" s="47">
        <f>'資源化量内訳'!M19</f>
        <v>802</v>
      </c>
      <c r="X19" s="47">
        <f>'資源化量内訳'!N19</f>
        <v>0</v>
      </c>
      <c r="Y19" s="47">
        <f>'資源化量内訳'!O19</f>
        <v>46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37</v>
      </c>
      <c r="AC19" s="47">
        <f>'資源化量内訳'!S19</f>
        <v>0</v>
      </c>
      <c r="AD19" s="47">
        <f t="shared" si="12"/>
        <v>7974</v>
      </c>
      <c r="AE19" s="48">
        <f t="shared" si="13"/>
        <v>100</v>
      </c>
      <c r="AF19" s="47">
        <f>'資源化量内訳'!AB19</f>
        <v>0</v>
      </c>
      <c r="AG19" s="47">
        <f>'資源化量内訳'!AJ19</f>
        <v>162</v>
      </c>
      <c r="AH19" s="47">
        <f>'資源化量内訳'!AR19</f>
        <v>447</v>
      </c>
      <c r="AI19" s="47">
        <f>'資源化量内訳'!AZ19</f>
        <v>0</v>
      </c>
      <c r="AJ19" s="47">
        <f>'資源化量内訳'!BH19</f>
        <v>0</v>
      </c>
      <c r="AK19" s="47" t="s">
        <v>133</v>
      </c>
      <c r="AL19" s="47">
        <f t="shared" si="14"/>
        <v>609</v>
      </c>
      <c r="AM19" s="48">
        <f t="shared" si="15"/>
        <v>22.50657737383401</v>
      </c>
      <c r="AN19" s="47">
        <f>'ごみ処理量内訳'!AC19</f>
        <v>0</v>
      </c>
      <c r="AO19" s="47">
        <f>'ごみ処理量内訳'!AD19</f>
        <v>730</v>
      </c>
      <c r="AP19" s="47">
        <f>'ごみ処理量内訳'!AE19</f>
        <v>166</v>
      </c>
      <c r="AQ19" s="47">
        <f t="shared" si="16"/>
        <v>896</v>
      </c>
    </row>
    <row r="20" spans="1:43" ht="13.5" customHeight="1">
      <c r="A20" s="185" t="s">
        <v>55</v>
      </c>
      <c r="B20" s="186" t="s">
        <v>81</v>
      </c>
      <c r="C20" s="46" t="s">
        <v>82</v>
      </c>
      <c r="D20" s="47">
        <v>28450</v>
      </c>
      <c r="E20" s="47">
        <v>28450</v>
      </c>
      <c r="F20" s="47">
        <f>'ごみ搬入量内訳'!H20</f>
        <v>8966</v>
      </c>
      <c r="G20" s="47">
        <f>'ごみ搬入量内訳'!AG20</f>
        <v>81</v>
      </c>
      <c r="H20" s="47">
        <f>'ごみ搬入量内訳'!AH20</f>
        <v>5</v>
      </c>
      <c r="I20" s="47">
        <f t="shared" si="9"/>
        <v>9052</v>
      </c>
      <c r="J20" s="47">
        <f t="shared" si="1"/>
        <v>869.3230382129516</v>
      </c>
      <c r="K20" s="47">
        <f>('ごみ搬入量内訳'!E20+'ごみ搬入量内訳'!AH20)/'ごみ処理概要'!D20/366*1000000</f>
        <v>617.3230766275799</v>
      </c>
      <c r="L20" s="47">
        <f>'ごみ搬入量内訳'!F20/'ごみ処理概要'!D20/366*1000000</f>
        <v>251.9999615853717</v>
      </c>
      <c r="M20" s="47">
        <f>'資源化量内訳'!BP20</f>
        <v>1426</v>
      </c>
      <c r="N20" s="47">
        <f>'ごみ処理量内訳'!E20</f>
        <v>7995</v>
      </c>
      <c r="O20" s="47">
        <f>'ごみ処理量内訳'!L20</f>
        <v>0</v>
      </c>
      <c r="P20" s="47">
        <f t="shared" si="10"/>
        <v>223</v>
      </c>
      <c r="Q20" s="47">
        <f>'ごみ処理量内訳'!G20</f>
        <v>223</v>
      </c>
      <c r="R20" s="47">
        <f>'ごみ処理量内訳'!H20</f>
        <v>0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11"/>
        <v>902</v>
      </c>
      <c r="W20" s="47">
        <f>'資源化量内訳'!M20</f>
        <v>170</v>
      </c>
      <c r="X20" s="47">
        <f>'資源化量内訳'!N20</f>
        <v>227</v>
      </c>
      <c r="Y20" s="47">
        <f>'資源化量内訳'!O20</f>
        <v>305</v>
      </c>
      <c r="Z20" s="47">
        <f>'資源化量内訳'!P20</f>
        <v>36</v>
      </c>
      <c r="AA20" s="47">
        <f>'資源化量内訳'!Q20</f>
        <v>164</v>
      </c>
      <c r="AB20" s="47">
        <f>'資源化量内訳'!R20</f>
        <v>0</v>
      </c>
      <c r="AC20" s="47">
        <f>'資源化量内訳'!S20</f>
        <v>0</v>
      </c>
      <c r="AD20" s="47">
        <f t="shared" si="12"/>
        <v>9120</v>
      </c>
      <c r="AE20" s="48">
        <f t="shared" si="13"/>
        <v>100</v>
      </c>
      <c r="AF20" s="47">
        <f>'資源化量内訳'!AB20</f>
        <v>0</v>
      </c>
      <c r="AG20" s="47">
        <f>'資源化量内訳'!AJ20</f>
        <v>80</v>
      </c>
      <c r="AH20" s="47">
        <f>'資源化量内訳'!AR20</f>
        <v>0</v>
      </c>
      <c r="AI20" s="47">
        <f>'資源化量内訳'!AZ20</f>
        <v>0</v>
      </c>
      <c r="AJ20" s="47">
        <f>'資源化量内訳'!BH20</f>
        <v>0</v>
      </c>
      <c r="AK20" s="47" t="s">
        <v>133</v>
      </c>
      <c r="AL20" s="47">
        <f t="shared" si="14"/>
        <v>80</v>
      </c>
      <c r="AM20" s="48">
        <f t="shared" si="15"/>
        <v>22.833301725772806</v>
      </c>
      <c r="AN20" s="47">
        <f>'ごみ処理量内訳'!AC20</f>
        <v>0</v>
      </c>
      <c r="AO20" s="47">
        <f>'ごみ処理量内訳'!AD20</f>
        <v>795</v>
      </c>
      <c r="AP20" s="47">
        <f>'ごみ処理量内訳'!AE20</f>
        <v>82</v>
      </c>
      <c r="AQ20" s="47">
        <f t="shared" si="16"/>
        <v>877</v>
      </c>
    </row>
    <row r="21" spans="1:43" ht="13.5" customHeight="1">
      <c r="A21" s="185" t="s">
        <v>55</v>
      </c>
      <c r="B21" s="186" t="s">
        <v>83</v>
      </c>
      <c r="C21" s="46" t="s">
        <v>84</v>
      </c>
      <c r="D21" s="47">
        <v>6225</v>
      </c>
      <c r="E21" s="47">
        <v>6225</v>
      </c>
      <c r="F21" s="47">
        <f>'ごみ搬入量内訳'!H21</f>
        <v>2582</v>
      </c>
      <c r="G21" s="47">
        <f>'ごみ搬入量内訳'!AG21</f>
        <v>25</v>
      </c>
      <c r="H21" s="47">
        <f>'ごみ搬入量内訳'!AH21</f>
        <v>0</v>
      </c>
      <c r="I21" s="47">
        <f t="shared" si="9"/>
        <v>2607</v>
      </c>
      <c r="J21" s="47">
        <f t="shared" si="1"/>
        <v>1144.2491276581736</v>
      </c>
      <c r="K21" s="47">
        <f>('ごみ搬入量内訳'!E21+'ごみ搬入量内訳'!AH21)/'ごみ処理概要'!D21/366*1000000</f>
        <v>1050.7604187240765</v>
      </c>
      <c r="L21" s="47">
        <f>'ごみ搬入量内訳'!F21/'ごみ処理概要'!D21/366*1000000</f>
        <v>93.48870893409703</v>
      </c>
      <c r="M21" s="47">
        <f>'資源化量内訳'!BP21</f>
        <v>119</v>
      </c>
      <c r="N21" s="47">
        <f>'ごみ処理量内訳'!E21</f>
        <v>2069</v>
      </c>
      <c r="O21" s="47">
        <f>'ごみ処理量内訳'!L21</f>
        <v>2</v>
      </c>
      <c r="P21" s="47">
        <f t="shared" si="10"/>
        <v>410</v>
      </c>
      <c r="Q21" s="47">
        <f>'ごみ処理量内訳'!G21</f>
        <v>410</v>
      </c>
      <c r="R21" s="47">
        <f>'ごみ処理量内訳'!H21</f>
        <v>0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11"/>
        <v>115</v>
      </c>
      <c r="W21" s="47">
        <f>'資源化量内訳'!M21</f>
        <v>15</v>
      </c>
      <c r="X21" s="47">
        <f>'資源化量内訳'!N21</f>
        <v>17</v>
      </c>
      <c r="Y21" s="47">
        <f>'資源化量内訳'!O21</f>
        <v>51</v>
      </c>
      <c r="Z21" s="47">
        <f>'資源化量内訳'!P21</f>
        <v>8</v>
      </c>
      <c r="AA21" s="47">
        <f>'資源化量内訳'!Q21</f>
        <v>24</v>
      </c>
      <c r="AB21" s="47">
        <f>'資源化量内訳'!R21</f>
        <v>0</v>
      </c>
      <c r="AC21" s="47">
        <f>'資源化量内訳'!S21</f>
        <v>0</v>
      </c>
      <c r="AD21" s="47">
        <f t="shared" si="12"/>
        <v>2596</v>
      </c>
      <c r="AE21" s="48">
        <f t="shared" si="13"/>
        <v>99.92295839753467</v>
      </c>
      <c r="AF21" s="47">
        <f>'資源化量内訳'!AB21</f>
        <v>0</v>
      </c>
      <c r="AG21" s="47">
        <f>'資源化量内訳'!AJ21</f>
        <v>0</v>
      </c>
      <c r="AH21" s="47">
        <f>'資源化量内訳'!AR21</f>
        <v>0</v>
      </c>
      <c r="AI21" s="47">
        <f>'資源化量内訳'!AZ21</f>
        <v>0</v>
      </c>
      <c r="AJ21" s="47">
        <f>'資源化量内訳'!BH21</f>
        <v>0</v>
      </c>
      <c r="AK21" s="47" t="s">
        <v>133</v>
      </c>
      <c r="AL21" s="47">
        <f t="shared" si="14"/>
        <v>0</v>
      </c>
      <c r="AM21" s="48">
        <f t="shared" si="15"/>
        <v>8.61878453038674</v>
      </c>
      <c r="AN21" s="47">
        <f>'ごみ処理量内訳'!AC21</f>
        <v>2</v>
      </c>
      <c r="AO21" s="47">
        <f>'ごみ処理量内訳'!AD21</f>
        <v>194</v>
      </c>
      <c r="AP21" s="47">
        <f>'ごみ処理量内訳'!AE21</f>
        <v>317</v>
      </c>
      <c r="AQ21" s="47">
        <f t="shared" si="16"/>
        <v>513</v>
      </c>
    </row>
    <row r="22" spans="1:43" ht="13.5" customHeight="1">
      <c r="A22" s="185" t="s">
        <v>55</v>
      </c>
      <c r="B22" s="186" t="s">
        <v>85</v>
      </c>
      <c r="C22" s="46" t="s">
        <v>86</v>
      </c>
      <c r="D22" s="47">
        <v>28588</v>
      </c>
      <c r="E22" s="47">
        <v>28588</v>
      </c>
      <c r="F22" s="47">
        <f>'ごみ搬入量内訳'!H22</f>
        <v>8923</v>
      </c>
      <c r="G22" s="47">
        <f>'ごみ搬入量内訳'!AG22</f>
        <v>500</v>
      </c>
      <c r="H22" s="47">
        <f>'ごみ搬入量内訳'!AH22</f>
        <v>0</v>
      </c>
      <c r="I22" s="47">
        <f t="shared" si="9"/>
        <v>9423</v>
      </c>
      <c r="J22" s="47">
        <f t="shared" si="1"/>
        <v>900.5842185303015</v>
      </c>
      <c r="K22" s="47">
        <f>('ごみ搬入量内訳'!E22+'ごみ搬入量内訳'!AH22)/'ごみ処理概要'!D22/366*1000000</f>
        <v>796.5052400755103</v>
      </c>
      <c r="L22" s="47">
        <f>'ごみ搬入量内訳'!F22/'ごみ処理概要'!D22/366*1000000</f>
        <v>104.0789784547913</v>
      </c>
      <c r="M22" s="47">
        <f>'資源化量内訳'!BP22</f>
        <v>532</v>
      </c>
      <c r="N22" s="47">
        <f>'ごみ処理量内訳'!E22</f>
        <v>7160</v>
      </c>
      <c r="O22" s="47">
        <f>'ごみ処理量内訳'!L22</f>
        <v>25</v>
      </c>
      <c r="P22" s="47">
        <f t="shared" si="10"/>
        <v>1812</v>
      </c>
      <c r="Q22" s="47">
        <f>'ごみ処理量内訳'!G22</f>
        <v>1812</v>
      </c>
      <c r="R22" s="47">
        <f>'ごみ処理量内訳'!H22</f>
        <v>0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11"/>
        <v>541</v>
      </c>
      <c r="W22" s="47">
        <f>'資源化量内訳'!M22</f>
        <v>152</v>
      </c>
      <c r="X22" s="47">
        <f>'資源化量内訳'!N22</f>
        <v>94</v>
      </c>
      <c r="Y22" s="47">
        <f>'資源化量内訳'!O22</f>
        <v>196</v>
      </c>
      <c r="Z22" s="47">
        <f>'資源化量内訳'!P22</f>
        <v>27</v>
      </c>
      <c r="AA22" s="47">
        <f>'資源化量内訳'!Q22</f>
        <v>72</v>
      </c>
      <c r="AB22" s="47">
        <f>'資源化量内訳'!R22</f>
        <v>0</v>
      </c>
      <c r="AC22" s="47">
        <f>'資源化量内訳'!S22</f>
        <v>0</v>
      </c>
      <c r="AD22" s="47">
        <f t="shared" si="12"/>
        <v>9538</v>
      </c>
      <c r="AE22" s="48">
        <f t="shared" si="13"/>
        <v>99.73789054309078</v>
      </c>
      <c r="AF22" s="47">
        <f>'資源化量内訳'!AB22</f>
        <v>0</v>
      </c>
      <c r="AG22" s="47">
        <f>'資源化量内訳'!AJ22</f>
        <v>307</v>
      </c>
      <c r="AH22" s="47">
        <f>'資源化量内訳'!AR22</f>
        <v>0</v>
      </c>
      <c r="AI22" s="47">
        <f>'資源化量内訳'!AZ22</f>
        <v>0</v>
      </c>
      <c r="AJ22" s="47">
        <f>'資源化量内訳'!BH22</f>
        <v>0</v>
      </c>
      <c r="AK22" s="47" t="s">
        <v>133</v>
      </c>
      <c r="AL22" s="47">
        <f t="shared" si="14"/>
        <v>307</v>
      </c>
      <c r="AM22" s="48">
        <f t="shared" si="15"/>
        <v>13.704071499503476</v>
      </c>
      <c r="AN22" s="47">
        <f>'ごみ処理量内訳'!AC22</f>
        <v>25</v>
      </c>
      <c r="AO22" s="47">
        <f>'ごみ処理量内訳'!AD22</f>
        <v>695</v>
      </c>
      <c r="AP22" s="47">
        <f>'ごみ処理量内訳'!AE22</f>
        <v>1416</v>
      </c>
      <c r="AQ22" s="47">
        <f t="shared" si="16"/>
        <v>2136</v>
      </c>
    </row>
    <row r="23" spans="1:43" ht="13.5" customHeight="1">
      <c r="A23" s="185" t="s">
        <v>55</v>
      </c>
      <c r="B23" s="186" t="s">
        <v>87</v>
      </c>
      <c r="C23" s="46" t="s">
        <v>132</v>
      </c>
      <c r="D23" s="47">
        <v>15652</v>
      </c>
      <c r="E23" s="47">
        <v>15652</v>
      </c>
      <c r="F23" s="47">
        <f>'ごみ搬入量内訳'!H23</f>
        <v>4709</v>
      </c>
      <c r="G23" s="47">
        <f>'ごみ搬入量内訳'!AG23</f>
        <v>514</v>
      </c>
      <c r="H23" s="47">
        <f>'ごみ搬入量内訳'!AH23</f>
        <v>0</v>
      </c>
      <c r="I23" s="47">
        <f t="shared" si="9"/>
        <v>5223</v>
      </c>
      <c r="J23" s="47">
        <f t="shared" si="1"/>
        <v>911.735995609423</v>
      </c>
      <c r="K23" s="47">
        <f>('ごみ搬入量内訳'!E23+'ごみ搬入量内訳'!AH23)/'ごみ処理概要'!D23/366*1000000</f>
        <v>702.0873395253876</v>
      </c>
      <c r="L23" s="47">
        <f>'ごみ搬入量内訳'!F23/'ごみ処理概要'!D23/366*1000000</f>
        <v>209.64865608403542</v>
      </c>
      <c r="M23" s="47">
        <f>'資源化量内訳'!BP23</f>
        <v>432</v>
      </c>
      <c r="N23" s="47">
        <f>'ごみ処理量内訳'!E23</f>
        <v>3990</v>
      </c>
      <c r="O23" s="47">
        <f>'ごみ処理量内訳'!L23</f>
        <v>0</v>
      </c>
      <c r="P23" s="47">
        <f t="shared" si="10"/>
        <v>991</v>
      </c>
      <c r="Q23" s="47">
        <f>'ごみ処理量内訳'!G23</f>
        <v>991</v>
      </c>
      <c r="R23" s="47">
        <f>'ごみ処理量内訳'!H23</f>
        <v>0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11"/>
        <v>241</v>
      </c>
      <c r="W23" s="47">
        <f>'資源化量内訳'!M23</f>
        <v>44</v>
      </c>
      <c r="X23" s="47">
        <f>'資源化量内訳'!N23</f>
        <v>27</v>
      </c>
      <c r="Y23" s="47">
        <f>'資源化量内訳'!O23</f>
        <v>109</v>
      </c>
      <c r="Z23" s="47">
        <f>'資源化量内訳'!P23</f>
        <v>17</v>
      </c>
      <c r="AA23" s="47">
        <f>'資源化量内訳'!Q23</f>
        <v>44</v>
      </c>
      <c r="AB23" s="47">
        <f>'資源化量内訳'!R23</f>
        <v>0</v>
      </c>
      <c r="AC23" s="47">
        <f>'資源化量内訳'!S23</f>
        <v>0</v>
      </c>
      <c r="AD23" s="47">
        <f t="shared" si="12"/>
        <v>5222</v>
      </c>
      <c r="AE23" s="48">
        <f t="shared" si="13"/>
        <v>100</v>
      </c>
      <c r="AF23" s="47">
        <f>'資源化量内訳'!AB23</f>
        <v>0</v>
      </c>
      <c r="AG23" s="47">
        <f>'資源化量内訳'!AJ23</f>
        <v>168</v>
      </c>
      <c r="AH23" s="47">
        <f>'資源化量内訳'!AR23</f>
        <v>0</v>
      </c>
      <c r="AI23" s="47">
        <f>'資源化量内訳'!AZ23</f>
        <v>0</v>
      </c>
      <c r="AJ23" s="47">
        <f>'資源化量内訳'!BH23</f>
        <v>0</v>
      </c>
      <c r="AK23" s="47" t="s">
        <v>133</v>
      </c>
      <c r="AL23" s="47">
        <f t="shared" si="14"/>
        <v>168</v>
      </c>
      <c r="AM23" s="48">
        <f t="shared" si="15"/>
        <v>14.874425185709233</v>
      </c>
      <c r="AN23" s="47">
        <f>'ごみ処理量内訳'!AC23</f>
        <v>0</v>
      </c>
      <c r="AO23" s="47">
        <f>'ごみ処理量内訳'!AD23</f>
        <v>392</v>
      </c>
      <c r="AP23" s="47">
        <f>'ごみ処理量内訳'!AE23</f>
        <v>775</v>
      </c>
      <c r="AQ23" s="47">
        <f t="shared" si="16"/>
        <v>1167</v>
      </c>
    </row>
    <row r="24" spans="1:43" ht="13.5" customHeight="1">
      <c r="A24" s="185" t="s">
        <v>55</v>
      </c>
      <c r="B24" s="186" t="s">
        <v>88</v>
      </c>
      <c r="C24" s="46" t="s">
        <v>89</v>
      </c>
      <c r="D24" s="47">
        <v>22451</v>
      </c>
      <c r="E24" s="47">
        <v>22451</v>
      </c>
      <c r="F24" s="47">
        <f>'ごみ搬入量内訳'!H24</f>
        <v>6151</v>
      </c>
      <c r="G24" s="47">
        <f>'ごみ搬入量内訳'!AG24</f>
        <v>55</v>
      </c>
      <c r="H24" s="47">
        <f>'ごみ搬入量内訳'!AH24</f>
        <v>0</v>
      </c>
      <c r="I24" s="47">
        <f t="shared" si="9"/>
        <v>6206</v>
      </c>
      <c r="J24" s="47">
        <f t="shared" si="1"/>
        <v>755.2574118304515</v>
      </c>
      <c r="K24" s="47">
        <f>('ごみ搬入量内訳'!E24+'ごみ搬入量内訳'!AH24)/'ごみ処理概要'!D24/366*1000000</f>
        <v>532.5501827537956</v>
      </c>
      <c r="L24" s="47">
        <f>'ごみ搬入量内訳'!F24/'ごみ処理概要'!D24/366*1000000</f>
        <v>222.70722907665584</v>
      </c>
      <c r="M24" s="47">
        <f>'資源化量内訳'!BP24</f>
        <v>1483</v>
      </c>
      <c r="N24" s="47">
        <f>'ごみ処理量内訳'!E24</f>
        <v>5386</v>
      </c>
      <c r="O24" s="47">
        <f>'ごみ処理量内訳'!L24</f>
        <v>0</v>
      </c>
      <c r="P24" s="47">
        <f t="shared" si="10"/>
        <v>617</v>
      </c>
      <c r="Q24" s="47">
        <f>'ごみ処理量内訳'!G24</f>
        <v>364</v>
      </c>
      <c r="R24" s="47">
        <f>'ごみ処理量内訳'!H24</f>
        <v>253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11"/>
        <v>223</v>
      </c>
      <c r="W24" s="47">
        <f>'資源化量内訳'!M24</f>
        <v>88</v>
      </c>
      <c r="X24" s="47">
        <f>'資源化量内訳'!N24</f>
        <v>0</v>
      </c>
      <c r="Y24" s="47">
        <f>'資源化量内訳'!O24</f>
        <v>0</v>
      </c>
      <c r="Z24" s="47">
        <f>'資源化量内訳'!P24</f>
        <v>38</v>
      </c>
      <c r="AA24" s="47">
        <f>'資源化量内訳'!Q24</f>
        <v>97</v>
      </c>
      <c r="AB24" s="47">
        <f>'資源化量内訳'!R24</f>
        <v>0</v>
      </c>
      <c r="AC24" s="47">
        <f>'資源化量内訳'!S24</f>
        <v>0</v>
      </c>
      <c r="AD24" s="47">
        <f t="shared" si="12"/>
        <v>6226</v>
      </c>
      <c r="AE24" s="48">
        <f t="shared" si="13"/>
        <v>100</v>
      </c>
      <c r="AF24" s="47">
        <f>'資源化量内訳'!AB24</f>
        <v>0</v>
      </c>
      <c r="AG24" s="47">
        <f>'資源化量内訳'!AJ24</f>
        <v>131</v>
      </c>
      <c r="AH24" s="47">
        <f>'資源化量内訳'!AR24</f>
        <v>253</v>
      </c>
      <c r="AI24" s="47">
        <f>'資源化量内訳'!AZ24</f>
        <v>0</v>
      </c>
      <c r="AJ24" s="47">
        <f>'資源化量内訳'!BH24</f>
        <v>0</v>
      </c>
      <c r="AK24" s="47" t="s">
        <v>133</v>
      </c>
      <c r="AL24" s="47">
        <f t="shared" si="14"/>
        <v>384</v>
      </c>
      <c r="AM24" s="48">
        <f t="shared" si="15"/>
        <v>27.11116876378259</v>
      </c>
      <c r="AN24" s="47">
        <f>'ごみ処理量内訳'!AC24</f>
        <v>0</v>
      </c>
      <c r="AO24" s="47">
        <f>'ごみ処理量内訳'!AD24</f>
        <v>543</v>
      </c>
      <c r="AP24" s="47">
        <f>'ごみ処理量内訳'!AE24</f>
        <v>134</v>
      </c>
      <c r="AQ24" s="47">
        <f t="shared" si="16"/>
        <v>677</v>
      </c>
    </row>
    <row r="25" spans="1:43" ht="13.5" customHeight="1">
      <c r="A25" s="185" t="s">
        <v>55</v>
      </c>
      <c r="B25" s="186" t="s">
        <v>90</v>
      </c>
      <c r="C25" s="46" t="s">
        <v>91</v>
      </c>
      <c r="D25" s="47">
        <v>35644</v>
      </c>
      <c r="E25" s="47">
        <v>35644</v>
      </c>
      <c r="F25" s="47">
        <f>'ごみ搬入量内訳'!H25</f>
        <v>11364</v>
      </c>
      <c r="G25" s="47">
        <f>'ごみ搬入量内訳'!AG25</f>
        <v>103</v>
      </c>
      <c r="H25" s="47">
        <f>'ごみ搬入量内訳'!AH25</f>
        <v>0</v>
      </c>
      <c r="I25" s="47">
        <f t="shared" si="9"/>
        <v>11467</v>
      </c>
      <c r="J25" s="47">
        <f t="shared" si="1"/>
        <v>878.9866763802092</v>
      </c>
      <c r="K25" s="47">
        <f>('ごみ搬入量内訳'!E25+'ごみ搬入量内訳'!AH25)/'ごみ処理概要'!D25/366*1000000</f>
        <v>610.2392021158843</v>
      </c>
      <c r="L25" s="47">
        <f>'ごみ搬入量内訳'!F25/'ごみ処理概要'!D25/366*1000000</f>
        <v>268.74747426432486</v>
      </c>
      <c r="M25" s="47">
        <f>'資源化量内訳'!BP25</f>
        <v>1635</v>
      </c>
      <c r="N25" s="47">
        <f>'ごみ処理量内訳'!E25</f>
        <v>10301</v>
      </c>
      <c r="O25" s="47">
        <f>'ごみ処理量内訳'!L25</f>
        <v>0</v>
      </c>
      <c r="P25" s="47">
        <f t="shared" si="10"/>
        <v>1061</v>
      </c>
      <c r="Q25" s="47">
        <f>'ごみ処理量内訳'!G25</f>
        <v>623</v>
      </c>
      <c r="R25" s="47">
        <f>'ごみ処理量内訳'!H25</f>
        <v>438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11"/>
        <v>107</v>
      </c>
      <c r="W25" s="47">
        <f>'資源化量内訳'!M25</f>
        <v>0</v>
      </c>
      <c r="X25" s="47">
        <f>'資源化量内訳'!N25</f>
        <v>0</v>
      </c>
      <c r="Y25" s="47">
        <f>'資源化量内訳'!O25</f>
        <v>9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98</v>
      </c>
      <c r="AD25" s="47">
        <f t="shared" si="12"/>
        <v>11469</v>
      </c>
      <c r="AE25" s="48">
        <f t="shared" si="13"/>
        <v>100</v>
      </c>
      <c r="AF25" s="47">
        <f>'資源化量内訳'!AB25</f>
        <v>0</v>
      </c>
      <c r="AG25" s="47">
        <f>'資源化量内訳'!AJ25</f>
        <v>224</v>
      </c>
      <c r="AH25" s="47">
        <f>'資源化量内訳'!AR25</f>
        <v>406</v>
      </c>
      <c r="AI25" s="47">
        <f>'資源化量内訳'!AZ25</f>
        <v>0</v>
      </c>
      <c r="AJ25" s="47">
        <f>'資源化量内訳'!BH25</f>
        <v>0</v>
      </c>
      <c r="AK25" s="47" t="s">
        <v>133</v>
      </c>
      <c r="AL25" s="47">
        <f t="shared" si="14"/>
        <v>630</v>
      </c>
      <c r="AM25" s="48">
        <f t="shared" si="15"/>
        <v>18.1013431013431</v>
      </c>
      <c r="AN25" s="47">
        <f>'ごみ処理量内訳'!AC25</f>
        <v>0</v>
      </c>
      <c r="AO25" s="47">
        <f>'ごみ処理量内訳'!AD25</f>
        <v>1041</v>
      </c>
      <c r="AP25" s="47">
        <f>'ごみ処理量内訳'!AE25</f>
        <v>230</v>
      </c>
      <c r="AQ25" s="47">
        <f t="shared" si="16"/>
        <v>1271</v>
      </c>
    </row>
    <row r="26" spans="1:43" ht="13.5" customHeight="1">
      <c r="A26" s="185" t="s">
        <v>55</v>
      </c>
      <c r="B26" s="186" t="s">
        <v>92</v>
      </c>
      <c r="C26" s="46" t="s">
        <v>93</v>
      </c>
      <c r="D26" s="47">
        <v>1890</v>
      </c>
      <c r="E26" s="47">
        <v>1890</v>
      </c>
      <c r="F26" s="47">
        <f>'ごみ搬入量内訳'!H26</f>
        <v>392</v>
      </c>
      <c r="G26" s="47">
        <f>'ごみ搬入量内訳'!AG26</f>
        <v>168</v>
      </c>
      <c r="H26" s="47">
        <f>'ごみ搬入量内訳'!AH26</f>
        <v>0</v>
      </c>
      <c r="I26" s="47">
        <f t="shared" si="9"/>
        <v>560</v>
      </c>
      <c r="J26" s="47">
        <f t="shared" si="1"/>
        <v>809.5527221210281</v>
      </c>
      <c r="K26" s="47">
        <f>('ごみ搬入量内訳'!E26+'ごみ搬入量内訳'!AH26)/'ごみ処理概要'!D26/366*1000000</f>
        <v>809.5527221210281</v>
      </c>
      <c r="L26" s="47">
        <f>'ごみ搬入量内訳'!F26/'ごみ処理概要'!D26/366*1000000</f>
        <v>0</v>
      </c>
      <c r="M26" s="47">
        <f>'資源化量内訳'!BP26</f>
        <v>0</v>
      </c>
      <c r="N26" s="47">
        <f>'ごみ処理量内訳'!E26</f>
        <v>506</v>
      </c>
      <c r="O26" s="47">
        <f>'ごみ処理量内訳'!L26</f>
        <v>64</v>
      </c>
      <c r="P26" s="47">
        <f t="shared" si="10"/>
        <v>40</v>
      </c>
      <c r="Q26" s="47">
        <f>'ごみ処理量内訳'!G26</f>
        <v>13</v>
      </c>
      <c r="R26" s="47">
        <f>'ごみ処理量内訳'!H26</f>
        <v>27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11"/>
        <v>4</v>
      </c>
      <c r="W26" s="47">
        <f>'資源化量内訳'!M26</f>
        <v>0</v>
      </c>
      <c r="X26" s="47">
        <f>'資源化量内訳'!N26</f>
        <v>0</v>
      </c>
      <c r="Y26" s="47">
        <f>'資源化量内訳'!O26</f>
        <v>0</v>
      </c>
      <c r="Z26" s="47">
        <f>'資源化量内訳'!P26</f>
        <v>4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12"/>
        <v>614</v>
      </c>
      <c r="AE26" s="48">
        <f t="shared" si="13"/>
        <v>89.57654723127035</v>
      </c>
      <c r="AF26" s="47">
        <f>'資源化量内訳'!AB26</f>
        <v>0</v>
      </c>
      <c r="AG26" s="47">
        <f>'資源化量内訳'!AJ26</f>
        <v>13</v>
      </c>
      <c r="AH26" s="47">
        <f>'資源化量内訳'!AR26</f>
        <v>27</v>
      </c>
      <c r="AI26" s="47">
        <f>'資源化量内訳'!AZ26</f>
        <v>0</v>
      </c>
      <c r="AJ26" s="47">
        <f>'資源化量内訳'!BH26</f>
        <v>0</v>
      </c>
      <c r="AK26" s="47" t="s">
        <v>133</v>
      </c>
      <c r="AL26" s="47">
        <f t="shared" si="14"/>
        <v>40</v>
      </c>
      <c r="AM26" s="48">
        <f t="shared" si="15"/>
        <v>7.166123778501629</v>
      </c>
      <c r="AN26" s="47">
        <f>'ごみ処理量内訳'!AC26</f>
        <v>64</v>
      </c>
      <c r="AO26" s="47">
        <f>'ごみ処理量内訳'!AD26</f>
        <v>64</v>
      </c>
      <c r="AP26" s="47">
        <f>'ごみ処理量内訳'!AE26</f>
        <v>0</v>
      </c>
      <c r="AQ26" s="47">
        <f t="shared" si="16"/>
        <v>128</v>
      </c>
    </row>
    <row r="27" spans="1:43" ht="13.5" customHeight="1">
      <c r="A27" s="185" t="s">
        <v>55</v>
      </c>
      <c r="B27" s="186" t="s">
        <v>94</v>
      </c>
      <c r="C27" s="46" t="s">
        <v>95</v>
      </c>
      <c r="D27" s="47">
        <v>1892</v>
      </c>
      <c r="E27" s="47">
        <v>1892</v>
      </c>
      <c r="F27" s="47">
        <f>'ごみ搬入量内訳'!H27</f>
        <v>659</v>
      </c>
      <c r="G27" s="47">
        <f>'ごみ搬入量内訳'!AG27</f>
        <v>5</v>
      </c>
      <c r="H27" s="47">
        <f>'ごみ搬入量内訳'!AH27</f>
        <v>0</v>
      </c>
      <c r="I27" s="47">
        <f t="shared" si="9"/>
        <v>664</v>
      </c>
      <c r="J27" s="47">
        <f t="shared" si="1"/>
        <v>958.8835360852134</v>
      </c>
      <c r="K27" s="47">
        <f>('ごみ搬入量内訳'!E27+'ごみ搬入量内訳'!AH27)/'ごみ処理概要'!D27/366*1000000</f>
        <v>723.4949571968252</v>
      </c>
      <c r="L27" s="47">
        <f>'ごみ搬入量内訳'!F27/'ごみ処理概要'!D27/366*1000000</f>
        <v>235.38857888838825</v>
      </c>
      <c r="M27" s="47">
        <f>'資源化量内訳'!BP27</f>
        <v>0</v>
      </c>
      <c r="N27" s="47">
        <f>'ごみ処理量内訳'!E27</f>
        <v>481</v>
      </c>
      <c r="O27" s="47">
        <f>'ごみ処理量内訳'!L27</f>
        <v>0</v>
      </c>
      <c r="P27" s="47">
        <f t="shared" si="10"/>
        <v>61</v>
      </c>
      <c r="Q27" s="47">
        <f>'ごみ処理量内訳'!G27</f>
        <v>41</v>
      </c>
      <c r="R27" s="47">
        <f>'ごみ処理量内訳'!H27</f>
        <v>20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11"/>
        <v>122</v>
      </c>
      <c r="W27" s="47">
        <f>'資源化量内訳'!M27</f>
        <v>107</v>
      </c>
      <c r="X27" s="47">
        <f>'資源化量内訳'!N27</f>
        <v>0</v>
      </c>
      <c r="Y27" s="47">
        <f>'資源化量内訳'!O27</f>
        <v>0</v>
      </c>
      <c r="Z27" s="47">
        <f>'資源化量内訳'!P27</f>
        <v>4</v>
      </c>
      <c r="AA27" s="47">
        <f>'資源化量内訳'!Q27</f>
        <v>11</v>
      </c>
      <c r="AB27" s="47">
        <f>'資源化量内訳'!R27</f>
        <v>0</v>
      </c>
      <c r="AC27" s="47">
        <f>'資源化量内訳'!S27</f>
        <v>0</v>
      </c>
      <c r="AD27" s="47">
        <f t="shared" si="12"/>
        <v>664</v>
      </c>
      <c r="AE27" s="48">
        <f t="shared" si="13"/>
        <v>100</v>
      </c>
      <c r="AF27" s="47">
        <f>'資源化量内訳'!AB27</f>
        <v>0</v>
      </c>
      <c r="AG27" s="47">
        <f>'資源化量内訳'!AJ27</f>
        <v>15</v>
      </c>
      <c r="AH27" s="47">
        <f>'資源化量内訳'!AR27</f>
        <v>13</v>
      </c>
      <c r="AI27" s="47">
        <f>'資源化量内訳'!AZ27</f>
        <v>0</v>
      </c>
      <c r="AJ27" s="47">
        <f>'資源化量内訳'!BH27</f>
        <v>0</v>
      </c>
      <c r="AK27" s="47" t="s">
        <v>133</v>
      </c>
      <c r="AL27" s="47">
        <f t="shared" si="14"/>
        <v>28</v>
      </c>
      <c r="AM27" s="48">
        <f t="shared" si="15"/>
        <v>22.590361445783135</v>
      </c>
      <c r="AN27" s="47">
        <f>'ごみ処理量内訳'!AC27</f>
        <v>0</v>
      </c>
      <c r="AO27" s="47">
        <f>'ごみ処理量内訳'!AD27</f>
        <v>48</v>
      </c>
      <c r="AP27" s="47">
        <f>'ごみ処理量内訳'!AE27</f>
        <v>22</v>
      </c>
      <c r="AQ27" s="47">
        <f t="shared" si="16"/>
        <v>70</v>
      </c>
    </row>
    <row r="28" spans="1:43" ht="13.5" customHeight="1">
      <c r="A28" s="185" t="s">
        <v>55</v>
      </c>
      <c r="B28" s="186" t="s">
        <v>96</v>
      </c>
      <c r="C28" s="46" t="s">
        <v>97</v>
      </c>
      <c r="D28" s="47">
        <v>32675</v>
      </c>
      <c r="E28" s="47">
        <v>32675</v>
      </c>
      <c r="F28" s="47">
        <f>'ごみ搬入量内訳'!H28</f>
        <v>10322</v>
      </c>
      <c r="G28" s="47">
        <f>'ごみ搬入量内訳'!AG28</f>
        <v>377</v>
      </c>
      <c r="H28" s="47">
        <f>'ごみ搬入量内訳'!AH28</f>
        <v>0</v>
      </c>
      <c r="I28" s="47">
        <f t="shared" si="9"/>
        <v>10699</v>
      </c>
      <c r="J28" s="47">
        <f aca="true" t="shared" si="17" ref="J28:J42">I28/D28/366*1000000</f>
        <v>894.6362796375965</v>
      </c>
      <c r="K28" s="47">
        <f>('ごみ搬入量内訳'!E28+'ごみ搬入量内訳'!AH28)/'ごみ処理概要'!D28/366*1000000</f>
        <v>624.5479364999728</v>
      </c>
      <c r="L28" s="47">
        <f>'ごみ搬入量内訳'!F28/'ごみ処理概要'!D28/366*1000000</f>
        <v>270.08834313762384</v>
      </c>
      <c r="M28" s="47">
        <f>'資源化量内訳'!BP28</f>
        <v>1377</v>
      </c>
      <c r="N28" s="47">
        <f>'ごみ処理量内訳'!E28</f>
        <v>9070</v>
      </c>
      <c r="O28" s="47">
        <f>'ごみ処理量内訳'!L28</f>
        <v>136</v>
      </c>
      <c r="P28" s="47">
        <f t="shared" si="10"/>
        <v>1000</v>
      </c>
      <c r="Q28" s="47">
        <f>'ごみ処理量内訳'!G28</f>
        <v>1000</v>
      </c>
      <c r="R28" s="47">
        <f>'ごみ処理量内訳'!H28</f>
        <v>0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11"/>
        <v>493</v>
      </c>
      <c r="W28" s="47">
        <f>'資源化量内訳'!M28</f>
        <v>95</v>
      </c>
      <c r="X28" s="47">
        <f>'資源化量内訳'!N28</f>
        <v>0</v>
      </c>
      <c r="Y28" s="47">
        <f>'資源化量内訳'!O28</f>
        <v>106</v>
      </c>
      <c r="Z28" s="47">
        <f>'資源化量内訳'!P28</f>
        <v>35</v>
      </c>
      <c r="AA28" s="47">
        <f>'資源化量内訳'!Q28</f>
        <v>257</v>
      </c>
      <c r="AB28" s="47">
        <f>'資源化量内訳'!R28</f>
        <v>0</v>
      </c>
      <c r="AC28" s="47">
        <f>'資源化量内訳'!S28</f>
        <v>0</v>
      </c>
      <c r="AD28" s="47">
        <f t="shared" si="12"/>
        <v>10699</v>
      </c>
      <c r="AE28" s="48">
        <f t="shared" si="13"/>
        <v>98.72885316384709</v>
      </c>
      <c r="AF28" s="47">
        <f>'資源化量内訳'!AB28</f>
        <v>0</v>
      </c>
      <c r="AG28" s="47">
        <f>'資源化量内訳'!AJ28</f>
        <v>376</v>
      </c>
      <c r="AH28" s="47">
        <f>'資源化量内訳'!AR28</f>
        <v>0</v>
      </c>
      <c r="AI28" s="47">
        <f>'資源化量内訳'!AZ28</f>
        <v>0</v>
      </c>
      <c r="AJ28" s="47">
        <f>'資源化量内訳'!BH28</f>
        <v>0</v>
      </c>
      <c r="AK28" s="47" t="s">
        <v>133</v>
      </c>
      <c r="AL28" s="47">
        <f t="shared" si="14"/>
        <v>376</v>
      </c>
      <c r="AM28" s="48">
        <f t="shared" si="15"/>
        <v>18.59887379927128</v>
      </c>
      <c r="AN28" s="47">
        <f>'ごみ処理量内訳'!AC28</f>
        <v>136</v>
      </c>
      <c r="AO28" s="47">
        <f>'ごみ処理量内訳'!AD28</f>
        <v>808</v>
      </c>
      <c r="AP28" s="47">
        <f>'ごみ処理量内訳'!AE28</f>
        <v>342</v>
      </c>
      <c r="AQ28" s="47">
        <f t="shared" si="16"/>
        <v>1286</v>
      </c>
    </row>
    <row r="29" spans="1:43" ht="13.5" customHeight="1">
      <c r="A29" s="185" t="s">
        <v>55</v>
      </c>
      <c r="B29" s="186" t="s">
        <v>98</v>
      </c>
      <c r="C29" s="46" t="s">
        <v>99</v>
      </c>
      <c r="D29" s="47">
        <v>12741</v>
      </c>
      <c r="E29" s="47">
        <v>12741</v>
      </c>
      <c r="F29" s="47">
        <f>'ごみ搬入量内訳'!H29</f>
        <v>3615</v>
      </c>
      <c r="G29" s="47">
        <f>'ごみ搬入量内訳'!AG29</f>
        <v>123</v>
      </c>
      <c r="H29" s="47">
        <f>'ごみ搬入量内訳'!AH29</f>
        <v>0</v>
      </c>
      <c r="I29" s="47">
        <f t="shared" si="9"/>
        <v>3738</v>
      </c>
      <c r="J29" s="47">
        <f t="shared" si="17"/>
        <v>801.59443953366</v>
      </c>
      <c r="K29" s="47">
        <f>('ごみ搬入量内訳'!E29+'ごみ搬入量内訳'!AH29)/'ごみ処理概要'!D29/366*1000000</f>
        <v>553.0529854353421</v>
      </c>
      <c r="L29" s="47">
        <f>'ごみ搬入量内訳'!F29/'ごみ処理概要'!D29/366*1000000</f>
        <v>248.5414540983178</v>
      </c>
      <c r="M29" s="47">
        <f>'資源化量内訳'!BP29</f>
        <v>625</v>
      </c>
      <c r="N29" s="47">
        <f>'ごみ処理量内訳'!E29</f>
        <v>3178</v>
      </c>
      <c r="O29" s="47">
        <f>'ごみ処理量内訳'!L29</f>
        <v>69</v>
      </c>
      <c r="P29" s="47">
        <f t="shared" si="10"/>
        <v>492</v>
      </c>
      <c r="Q29" s="47">
        <f>'ごみ処理量内訳'!G29</f>
        <v>248</v>
      </c>
      <c r="R29" s="47">
        <f>'ごみ処理量内訳'!H29</f>
        <v>244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11"/>
        <v>0</v>
      </c>
      <c r="W29" s="47">
        <f>'資源化量内訳'!M29</f>
        <v>0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12"/>
        <v>3739</v>
      </c>
      <c r="AE29" s="48">
        <f t="shared" si="13"/>
        <v>98.1545867879112</v>
      </c>
      <c r="AF29" s="47">
        <f>'資源化量内訳'!AB29</f>
        <v>0</v>
      </c>
      <c r="AG29" s="47">
        <f>'資源化量内訳'!AJ29</f>
        <v>89</v>
      </c>
      <c r="AH29" s="47">
        <f>'資源化量内訳'!AR29</f>
        <v>244</v>
      </c>
      <c r="AI29" s="47">
        <f>'資源化量内訳'!AZ29</f>
        <v>0</v>
      </c>
      <c r="AJ29" s="47">
        <f>'資源化量内訳'!BH29</f>
        <v>0</v>
      </c>
      <c r="AK29" s="47" t="s">
        <v>133</v>
      </c>
      <c r="AL29" s="47">
        <f t="shared" si="14"/>
        <v>333</v>
      </c>
      <c r="AM29" s="48">
        <f t="shared" si="15"/>
        <v>21.952337305224564</v>
      </c>
      <c r="AN29" s="47">
        <f>'ごみ処理量内訳'!AC29</f>
        <v>69</v>
      </c>
      <c r="AO29" s="47">
        <f>'ごみ処理量内訳'!AD29</f>
        <v>281</v>
      </c>
      <c r="AP29" s="47">
        <f>'ごみ処理量内訳'!AE29</f>
        <v>87</v>
      </c>
      <c r="AQ29" s="47">
        <f t="shared" si="16"/>
        <v>437</v>
      </c>
    </row>
    <row r="30" spans="1:43" ht="13.5" customHeight="1">
      <c r="A30" s="185" t="s">
        <v>55</v>
      </c>
      <c r="B30" s="186" t="s">
        <v>100</v>
      </c>
      <c r="C30" s="46" t="s">
        <v>101</v>
      </c>
      <c r="D30" s="47">
        <v>2123</v>
      </c>
      <c r="E30" s="47">
        <v>2123</v>
      </c>
      <c r="F30" s="47">
        <f>'ごみ搬入量内訳'!H30</f>
        <v>537</v>
      </c>
      <c r="G30" s="47">
        <f>'ごみ搬入量内訳'!AG30</f>
        <v>81</v>
      </c>
      <c r="H30" s="47">
        <f>'ごみ搬入量内訳'!AH30</f>
        <v>0</v>
      </c>
      <c r="I30" s="47">
        <f t="shared" si="9"/>
        <v>618</v>
      </c>
      <c r="J30" s="47">
        <f t="shared" si="17"/>
        <v>795.3483703080237</v>
      </c>
      <c r="K30" s="47">
        <f>('ごみ搬入量内訳'!E30+'ごみ搬入量内訳'!AH30)/'ごみ処理概要'!D30/366*1000000</f>
        <v>628.0420788192808</v>
      </c>
      <c r="L30" s="47">
        <f>'ごみ搬入量内訳'!F30/'ごみ処理概要'!D30/366*1000000</f>
        <v>167.30629148874286</v>
      </c>
      <c r="M30" s="47">
        <f>'資源化量内訳'!BP30</f>
        <v>76</v>
      </c>
      <c r="N30" s="47">
        <f>'ごみ処理量内訳'!E30</f>
        <v>527</v>
      </c>
      <c r="O30" s="47">
        <f>'ごみ処理量内訳'!L30</f>
        <v>1</v>
      </c>
      <c r="P30" s="47">
        <f t="shared" si="10"/>
        <v>89</v>
      </c>
      <c r="Q30" s="47">
        <f>'ごみ処理量内訳'!G30</f>
        <v>65</v>
      </c>
      <c r="R30" s="47">
        <f>'ごみ処理量内訳'!H30</f>
        <v>24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11"/>
        <v>0</v>
      </c>
      <c r="W30" s="47">
        <f>'資源化量内訳'!M30</f>
        <v>0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12"/>
        <v>617</v>
      </c>
      <c r="AE30" s="48">
        <f t="shared" si="13"/>
        <v>99.83792544570503</v>
      </c>
      <c r="AF30" s="47">
        <f>'資源化量内訳'!AB30</f>
        <v>0</v>
      </c>
      <c r="AG30" s="47">
        <f>'資源化量内訳'!AJ30</f>
        <v>25</v>
      </c>
      <c r="AH30" s="47">
        <f>'資源化量内訳'!AR30</f>
        <v>24</v>
      </c>
      <c r="AI30" s="47">
        <f>'資源化量内訳'!AZ30</f>
        <v>0</v>
      </c>
      <c r="AJ30" s="47">
        <f>'資源化量内訳'!BH30</f>
        <v>0</v>
      </c>
      <c r="AK30" s="47" t="s">
        <v>133</v>
      </c>
      <c r="AL30" s="47">
        <f t="shared" si="14"/>
        <v>49</v>
      </c>
      <c r="AM30" s="48">
        <f t="shared" si="15"/>
        <v>18.037518037518037</v>
      </c>
      <c r="AN30" s="47">
        <f>'ごみ処理量内訳'!AC30</f>
        <v>1</v>
      </c>
      <c r="AO30" s="47">
        <f>'ごみ処理量内訳'!AD30</f>
        <v>47</v>
      </c>
      <c r="AP30" s="47">
        <f>'ごみ処理量内訳'!AE30</f>
        <v>22</v>
      </c>
      <c r="AQ30" s="47">
        <f t="shared" si="16"/>
        <v>70</v>
      </c>
    </row>
    <row r="31" spans="1:43" ht="13.5" customHeight="1">
      <c r="A31" s="185" t="s">
        <v>55</v>
      </c>
      <c r="B31" s="186" t="s">
        <v>102</v>
      </c>
      <c r="C31" s="46" t="s">
        <v>29</v>
      </c>
      <c r="D31" s="47">
        <v>10027</v>
      </c>
      <c r="E31" s="47">
        <v>10027</v>
      </c>
      <c r="F31" s="47">
        <f>'ごみ搬入量内訳'!H31</f>
        <v>3725</v>
      </c>
      <c r="G31" s="47">
        <f>'ごみ搬入量内訳'!AG31</f>
        <v>183</v>
      </c>
      <c r="H31" s="47">
        <f>'ごみ搬入量内訳'!AH31</f>
        <v>0</v>
      </c>
      <c r="I31" s="47">
        <f t="shared" si="9"/>
        <v>3908</v>
      </c>
      <c r="J31" s="47">
        <f t="shared" si="17"/>
        <v>1064.8843750289518</v>
      </c>
      <c r="K31" s="47">
        <f>('ごみ搬入量内訳'!E31+'ごみ搬入量内訳'!AH31)/'ごみ処理概要'!D31/366*1000000</f>
        <v>708.1971572927959</v>
      </c>
      <c r="L31" s="47">
        <f>'ごみ搬入量内訳'!F31/'ごみ処理概要'!D31/366*1000000</f>
        <v>356.6872177361561</v>
      </c>
      <c r="M31" s="47">
        <f>'資源化量内訳'!BP31</f>
        <v>0</v>
      </c>
      <c r="N31" s="47">
        <f>'ごみ処理量内訳'!E31</f>
        <v>2907</v>
      </c>
      <c r="O31" s="47">
        <f>'ごみ処理量内訳'!L31</f>
        <v>61</v>
      </c>
      <c r="P31" s="47">
        <f t="shared" si="10"/>
        <v>265</v>
      </c>
      <c r="Q31" s="47">
        <f>'ごみ処理量内訳'!G31</f>
        <v>265</v>
      </c>
      <c r="R31" s="47">
        <f>'ごみ処理量内訳'!H31</f>
        <v>0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11"/>
        <v>666</v>
      </c>
      <c r="W31" s="47">
        <f>'資源化量内訳'!M31</f>
        <v>37</v>
      </c>
      <c r="X31" s="47">
        <f>'資源化量内訳'!N31</f>
        <v>11</v>
      </c>
      <c r="Y31" s="47">
        <f>'資源化量内訳'!O31</f>
        <v>35</v>
      </c>
      <c r="Z31" s="47">
        <f>'資源化量内訳'!P31</f>
        <v>11</v>
      </c>
      <c r="AA31" s="47">
        <f>'資源化量内訳'!Q31</f>
        <v>88</v>
      </c>
      <c r="AB31" s="47">
        <f>'資源化量内訳'!R31</f>
        <v>10</v>
      </c>
      <c r="AC31" s="47">
        <f>'資源化量内訳'!S31</f>
        <v>474</v>
      </c>
      <c r="AD31" s="47">
        <f t="shared" si="12"/>
        <v>3899</v>
      </c>
      <c r="AE31" s="48">
        <f t="shared" si="13"/>
        <v>98.43549628109771</v>
      </c>
      <c r="AF31" s="47">
        <f>'資源化量内訳'!AB31</f>
        <v>0</v>
      </c>
      <c r="AG31" s="47">
        <f>'資源化量内訳'!AJ31</f>
        <v>100</v>
      </c>
      <c r="AH31" s="47">
        <f>'資源化量内訳'!AR31</f>
        <v>0</v>
      </c>
      <c r="AI31" s="47">
        <f>'資源化量内訳'!AZ31</f>
        <v>0</v>
      </c>
      <c r="AJ31" s="47">
        <f>'資源化量内訳'!BH31</f>
        <v>0</v>
      </c>
      <c r="AK31" s="47" t="s">
        <v>133</v>
      </c>
      <c r="AL31" s="47">
        <f t="shared" si="14"/>
        <v>100</v>
      </c>
      <c r="AM31" s="48">
        <f t="shared" si="15"/>
        <v>19.646063093100796</v>
      </c>
      <c r="AN31" s="47">
        <f>'ごみ処理量内訳'!AC31</f>
        <v>61</v>
      </c>
      <c r="AO31" s="47">
        <f>'ごみ処理量内訳'!AD31</f>
        <v>258</v>
      </c>
      <c r="AP31" s="47">
        <f>'ごみ処理量内訳'!AE31</f>
        <v>90</v>
      </c>
      <c r="AQ31" s="47">
        <f t="shared" si="16"/>
        <v>409</v>
      </c>
    </row>
    <row r="32" spans="1:43" ht="13.5" customHeight="1">
      <c r="A32" s="185" t="s">
        <v>55</v>
      </c>
      <c r="B32" s="186" t="s">
        <v>103</v>
      </c>
      <c r="C32" s="46" t="s">
        <v>104</v>
      </c>
      <c r="D32" s="47">
        <v>9711</v>
      </c>
      <c r="E32" s="47">
        <v>9711</v>
      </c>
      <c r="F32" s="47">
        <f>'ごみ搬入量内訳'!H32</f>
        <v>1762</v>
      </c>
      <c r="G32" s="47">
        <f>'ごみ搬入量内訳'!AG32</f>
        <v>402</v>
      </c>
      <c r="H32" s="47">
        <f>'ごみ搬入量内訳'!AH32</f>
        <v>0</v>
      </c>
      <c r="I32" s="47">
        <f t="shared" si="9"/>
        <v>2164</v>
      </c>
      <c r="J32" s="47">
        <f t="shared" si="17"/>
        <v>608.8526728463524</v>
      </c>
      <c r="K32" s="47">
        <f>('ごみ搬入量内訳'!E32+'ごみ搬入量内訳'!AH32)/'ごみ処理概要'!D32/366*1000000</f>
        <v>496.31058914092694</v>
      </c>
      <c r="L32" s="47">
        <f>'ごみ搬入量内訳'!F32/'ごみ処理概要'!D32/366*1000000</f>
        <v>112.5420837054256</v>
      </c>
      <c r="M32" s="47">
        <f>'資源化量内訳'!BP32</f>
        <v>211</v>
      </c>
      <c r="N32" s="47">
        <f>'ごみ処理量内訳'!E32</f>
        <v>0</v>
      </c>
      <c r="O32" s="47">
        <f>'ごみ処理量内訳'!L32</f>
        <v>0</v>
      </c>
      <c r="P32" s="47">
        <f t="shared" si="10"/>
        <v>2163</v>
      </c>
      <c r="Q32" s="47">
        <f>'ごみ処理量内訳'!G32</f>
        <v>0</v>
      </c>
      <c r="R32" s="47">
        <f>'ごみ処理量内訳'!H32</f>
        <v>371</v>
      </c>
      <c r="S32" s="47">
        <f>'ごみ処理量内訳'!I32</f>
        <v>0</v>
      </c>
      <c r="T32" s="47">
        <f>'ごみ処理量内訳'!J32</f>
        <v>1792</v>
      </c>
      <c r="U32" s="47">
        <f>'ごみ処理量内訳'!K32</f>
        <v>0</v>
      </c>
      <c r="V32" s="47">
        <f t="shared" si="11"/>
        <v>189</v>
      </c>
      <c r="W32" s="47">
        <f>'資源化量内訳'!M32</f>
        <v>53</v>
      </c>
      <c r="X32" s="47">
        <f>'資源化量内訳'!N32</f>
        <v>53</v>
      </c>
      <c r="Y32" s="47">
        <f>'資源化量内訳'!O32</f>
        <v>73</v>
      </c>
      <c r="Z32" s="47">
        <f>'資源化量内訳'!P32</f>
        <v>10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12"/>
        <v>2352</v>
      </c>
      <c r="AE32" s="48">
        <f t="shared" si="13"/>
        <v>100</v>
      </c>
      <c r="AF32" s="47">
        <f>'資源化量内訳'!AB32</f>
        <v>0</v>
      </c>
      <c r="AG32" s="47">
        <f>'資源化量内訳'!AJ32</f>
        <v>0</v>
      </c>
      <c r="AH32" s="47">
        <f>'資源化量内訳'!AR32</f>
        <v>82</v>
      </c>
      <c r="AI32" s="47">
        <f>'資源化量内訳'!AZ32</f>
        <v>0</v>
      </c>
      <c r="AJ32" s="47">
        <f>'資源化量内訳'!BH32</f>
        <v>1785</v>
      </c>
      <c r="AK32" s="47" t="s">
        <v>133</v>
      </c>
      <c r="AL32" s="47">
        <f t="shared" si="14"/>
        <v>1867</v>
      </c>
      <c r="AM32" s="48">
        <f t="shared" si="15"/>
        <v>88.45103394459618</v>
      </c>
      <c r="AN32" s="47">
        <f>'ごみ処理量内訳'!AC32</f>
        <v>0</v>
      </c>
      <c r="AO32" s="47">
        <f>'ごみ処理量内訳'!AD32</f>
        <v>0</v>
      </c>
      <c r="AP32" s="47">
        <f>'ごみ処理量内訳'!AE32</f>
        <v>107</v>
      </c>
      <c r="AQ32" s="47">
        <f t="shared" si="16"/>
        <v>107</v>
      </c>
    </row>
    <row r="33" spans="1:43" ht="13.5" customHeight="1">
      <c r="A33" s="185" t="s">
        <v>55</v>
      </c>
      <c r="B33" s="186" t="s">
        <v>105</v>
      </c>
      <c r="C33" s="46" t="s">
        <v>106</v>
      </c>
      <c r="D33" s="47">
        <v>1333</v>
      </c>
      <c r="E33" s="47">
        <v>1333</v>
      </c>
      <c r="F33" s="47">
        <f>'ごみ搬入量内訳'!H33</f>
        <v>216</v>
      </c>
      <c r="G33" s="47">
        <f>'ごみ搬入量内訳'!AG33</f>
        <v>43</v>
      </c>
      <c r="H33" s="47">
        <f>'ごみ搬入量内訳'!AH33</f>
        <v>0</v>
      </c>
      <c r="I33" s="47">
        <f t="shared" si="9"/>
        <v>259</v>
      </c>
      <c r="J33" s="47">
        <f t="shared" si="17"/>
        <v>530.8704225236636</v>
      </c>
      <c r="K33" s="47">
        <f>('ごみ搬入量内訳'!E33+'ごみ搬入量内訳'!AH33)/'ごみ処理概要'!D33/366*1000000</f>
        <v>473.4790254940785</v>
      </c>
      <c r="L33" s="47">
        <f>'ごみ搬入量内訳'!F33/'ごみ処理概要'!D33/366*1000000</f>
        <v>57.39139702958527</v>
      </c>
      <c r="M33" s="47">
        <f>'資源化量内訳'!BP33</f>
        <v>56</v>
      </c>
      <c r="N33" s="47">
        <f>'ごみ処理量内訳'!E33</f>
        <v>0</v>
      </c>
      <c r="O33" s="47">
        <f>'ごみ処理量内訳'!L33</f>
        <v>0</v>
      </c>
      <c r="P33" s="47">
        <f t="shared" si="10"/>
        <v>259</v>
      </c>
      <c r="Q33" s="47">
        <f>'ごみ処理量内訳'!G33</f>
        <v>0</v>
      </c>
      <c r="R33" s="47">
        <f>'ごみ処理量内訳'!H33</f>
        <v>58</v>
      </c>
      <c r="S33" s="47">
        <f>'ごみ処理量内訳'!I33</f>
        <v>0</v>
      </c>
      <c r="T33" s="47">
        <f>'ごみ処理量内訳'!J33</f>
        <v>201</v>
      </c>
      <c r="U33" s="47">
        <f>'ごみ処理量内訳'!K33</f>
        <v>0</v>
      </c>
      <c r="V33" s="47">
        <f t="shared" si="11"/>
        <v>24</v>
      </c>
      <c r="W33" s="47">
        <f>'資源化量内訳'!M33</f>
        <v>4</v>
      </c>
      <c r="X33" s="47">
        <f>'資源化量内訳'!N33</f>
        <v>6</v>
      </c>
      <c r="Y33" s="47">
        <f>'資源化量内訳'!O33</f>
        <v>12</v>
      </c>
      <c r="Z33" s="47">
        <f>'資源化量内訳'!P33</f>
        <v>2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12"/>
        <v>283</v>
      </c>
      <c r="AE33" s="48">
        <f t="shared" si="13"/>
        <v>100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15</v>
      </c>
      <c r="AI33" s="47">
        <f>'資源化量内訳'!AZ33</f>
        <v>0</v>
      </c>
      <c r="AJ33" s="47">
        <f>'資源化量内訳'!BH33</f>
        <v>200</v>
      </c>
      <c r="AK33" s="47" t="s">
        <v>133</v>
      </c>
      <c r="AL33" s="47">
        <f t="shared" si="14"/>
        <v>215</v>
      </c>
      <c r="AM33" s="48">
        <f t="shared" si="15"/>
        <v>87.02064896755162</v>
      </c>
      <c r="AN33" s="47">
        <f>'ごみ処理量内訳'!AC33</f>
        <v>0</v>
      </c>
      <c r="AO33" s="47">
        <f>'ごみ処理量内訳'!AD33</f>
        <v>0</v>
      </c>
      <c r="AP33" s="47">
        <f>'ごみ処理量内訳'!AE33</f>
        <v>20</v>
      </c>
      <c r="AQ33" s="47">
        <f t="shared" si="16"/>
        <v>20</v>
      </c>
    </row>
    <row r="34" spans="1:43" ht="13.5" customHeight="1">
      <c r="A34" s="185" t="s">
        <v>55</v>
      </c>
      <c r="B34" s="186" t="s">
        <v>107</v>
      </c>
      <c r="C34" s="46" t="s">
        <v>108</v>
      </c>
      <c r="D34" s="47">
        <v>850</v>
      </c>
      <c r="E34" s="47">
        <v>850</v>
      </c>
      <c r="F34" s="47">
        <f>'ごみ搬入量内訳'!H34</f>
        <v>162</v>
      </c>
      <c r="G34" s="47">
        <f>'ごみ搬入量内訳'!AG34</f>
        <v>27</v>
      </c>
      <c r="H34" s="47">
        <f>'ごみ搬入量内訳'!AH34</f>
        <v>0</v>
      </c>
      <c r="I34" s="47">
        <f t="shared" si="9"/>
        <v>189</v>
      </c>
      <c r="J34" s="47">
        <f t="shared" si="17"/>
        <v>607.5216972034716</v>
      </c>
      <c r="K34" s="47">
        <f>('ごみ搬入量内訳'!E34+'ごみ搬入量内訳'!AH34)/'ごみ処理概要'!D34/366*1000000</f>
        <v>433.9440694310511</v>
      </c>
      <c r="L34" s="47">
        <f>'ごみ搬入量内訳'!F34/'ごみ処理概要'!D34/366*1000000</f>
        <v>173.5776277724204</v>
      </c>
      <c r="M34" s="47">
        <f>'資源化量内訳'!BP34</f>
        <v>18</v>
      </c>
      <c r="N34" s="47">
        <f>'ごみ処理量内訳'!E34</f>
        <v>0</v>
      </c>
      <c r="O34" s="47">
        <f>'ごみ処理量内訳'!L34</f>
        <v>0</v>
      </c>
      <c r="P34" s="47">
        <f t="shared" si="10"/>
        <v>189</v>
      </c>
      <c r="Q34" s="47">
        <f>'ごみ処理量内訳'!G34</f>
        <v>0</v>
      </c>
      <c r="R34" s="47">
        <f>'ごみ処理量内訳'!H34</f>
        <v>34</v>
      </c>
      <c r="S34" s="47">
        <f>'ごみ処理量内訳'!I34</f>
        <v>0</v>
      </c>
      <c r="T34" s="47">
        <f>'ごみ処理量内訳'!J34</f>
        <v>155</v>
      </c>
      <c r="U34" s="47">
        <f>'ごみ処理量内訳'!K34</f>
        <v>0</v>
      </c>
      <c r="V34" s="47">
        <f t="shared" si="11"/>
        <v>15</v>
      </c>
      <c r="W34" s="47">
        <f>'資源化量内訳'!M34</f>
        <v>4</v>
      </c>
      <c r="X34" s="47">
        <f>'資源化量内訳'!N34</f>
        <v>3</v>
      </c>
      <c r="Y34" s="47">
        <f>'資源化量内訳'!O34</f>
        <v>7</v>
      </c>
      <c r="Z34" s="47">
        <f>'資源化量内訳'!P34</f>
        <v>1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12"/>
        <v>204</v>
      </c>
      <c r="AE34" s="48">
        <f t="shared" si="13"/>
        <v>100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9</v>
      </c>
      <c r="AI34" s="47">
        <f>'資源化量内訳'!AZ34</f>
        <v>0</v>
      </c>
      <c r="AJ34" s="47">
        <f>'資源化量内訳'!BH34</f>
        <v>154</v>
      </c>
      <c r="AK34" s="47" t="s">
        <v>133</v>
      </c>
      <c r="AL34" s="47">
        <f t="shared" si="14"/>
        <v>163</v>
      </c>
      <c r="AM34" s="48">
        <f t="shared" si="15"/>
        <v>88.28828828828829</v>
      </c>
      <c r="AN34" s="47">
        <f>'ごみ処理量内訳'!AC34</f>
        <v>0</v>
      </c>
      <c r="AO34" s="47">
        <f>'ごみ処理量内訳'!AD34</f>
        <v>0</v>
      </c>
      <c r="AP34" s="47">
        <f>'ごみ処理量内訳'!AE34</f>
        <v>11</v>
      </c>
      <c r="AQ34" s="47">
        <f t="shared" si="16"/>
        <v>11</v>
      </c>
    </row>
    <row r="35" spans="1:43" ht="13.5" customHeight="1">
      <c r="A35" s="185" t="s">
        <v>55</v>
      </c>
      <c r="B35" s="186" t="s">
        <v>109</v>
      </c>
      <c r="C35" s="46" t="s">
        <v>110</v>
      </c>
      <c r="D35" s="47">
        <v>1021</v>
      </c>
      <c r="E35" s="47">
        <v>1021</v>
      </c>
      <c r="F35" s="47">
        <f>'ごみ搬入量内訳'!H35</f>
        <v>242</v>
      </c>
      <c r="G35" s="47">
        <f>'ごみ搬入量内訳'!AG35</f>
        <v>16</v>
      </c>
      <c r="H35" s="47">
        <f>'ごみ搬入量内訳'!AH35</f>
        <v>0</v>
      </c>
      <c r="I35" s="47">
        <f t="shared" si="9"/>
        <v>258</v>
      </c>
      <c r="J35" s="47">
        <f t="shared" si="17"/>
        <v>690.41922897834</v>
      </c>
      <c r="K35" s="47">
        <f>('ごみ搬入量内訳'!E35+'ごみ搬入量内訳'!AH35)/'ごみ処理概要'!D35/366*1000000</f>
        <v>446.89926836970074</v>
      </c>
      <c r="L35" s="47">
        <f>'ごみ搬入量内訳'!F35/'ごみ処理概要'!D35/366*1000000</f>
        <v>243.51996060863934</v>
      </c>
      <c r="M35" s="47">
        <f>'資源化量内訳'!BP35</f>
        <v>17</v>
      </c>
      <c r="N35" s="47">
        <f>'ごみ処理量内訳'!E35</f>
        <v>214</v>
      </c>
      <c r="O35" s="47">
        <f>'ごみ処理量内訳'!L35</f>
        <v>0</v>
      </c>
      <c r="P35" s="47">
        <f t="shared" si="10"/>
        <v>24</v>
      </c>
      <c r="Q35" s="47">
        <f>'ごみ処理量内訳'!G35</f>
        <v>24</v>
      </c>
      <c r="R35" s="47">
        <f>'ごみ処理量内訳'!H35</f>
        <v>0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11"/>
        <v>20</v>
      </c>
      <c r="W35" s="47">
        <f>'資源化量内訳'!M35</f>
        <v>0</v>
      </c>
      <c r="X35" s="47">
        <f>'資源化量内訳'!N35</f>
        <v>3</v>
      </c>
      <c r="Y35" s="47">
        <f>'資源化量内訳'!O35</f>
        <v>12</v>
      </c>
      <c r="Z35" s="47">
        <f>'資源化量内訳'!P35</f>
        <v>1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4</v>
      </c>
      <c r="AD35" s="47">
        <f t="shared" si="12"/>
        <v>258</v>
      </c>
      <c r="AE35" s="48">
        <f t="shared" si="13"/>
        <v>100</v>
      </c>
      <c r="AF35" s="47">
        <f>'資源化量内訳'!AB35</f>
        <v>0</v>
      </c>
      <c r="AG35" s="47">
        <f>'資源化量内訳'!AJ35</f>
        <v>10</v>
      </c>
      <c r="AH35" s="47">
        <f>'資源化量内訳'!AR35</f>
        <v>0</v>
      </c>
      <c r="AI35" s="47">
        <f>'資源化量内訳'!AZ35</f>
        <v>0</v>
      </c>
      <c r="AJ35" s="47">
        <f>'資源化量内訳'!BH35</f>
        <v>0</v>
      </c>
      <c r="AK35" s="47" t="s">
        <v>133</v>
      </c>
      <c r="AL35" s="47">
        <f t="shared" si="14"/>
        <v>10</v>
      </c>
      <c r="AM35" s="48">
        <f t="shared" si="15"/>
        <v>17.09090909090909</v>
      </c>
      <c r="AN35" s="47">
        <f>'ごみ処理量内訳'!AC35</f>
        <v>0</v>
      </c>
      <c r="AO35" s="47">
        <f>'ごみ処理量内訳'!AD35</f>
        <v>21</v>
      </c>
      <c r="AP35" s="47">
        <f>'ごみ処理量内訳'!AE35</f>
        <v>13</v>
      </c>
      <c r="AQ35" s="47">
        <f t="shared" si="16"/>
        <v>34</v>
      </c>
    </row>
    <row r="36" spans="1:43" ht="13.5" customHeight="1">
      <c r="A36" s="185" t="s">
        <v>55</v>
      </c>
      <c r="B36" s="186" t="s">
        <v>111</v>
      </c>
      <c r="C36" s="46" t="s">
        <v>112</v>
      </c>
      <c r="D36" s="47">
        <v>7258</v>
      </c>
      <c r="E36" s="47">
        <v>7258</v>
      </c>
      <c r="F36" s="47">
        <f>'ごみ搬入量内訳'!H36</f>
        <v>1770</v>
      </c>
      <c r="G36" s="47">
        <f>'ごみ搬入量内訳'!AG36</f>
        <v>142</v>
      </c>
      <c r="H36" s="47">
        <f>'ごみ搬入量内訳'!AH36</f>
        <v>0</v>
      </c>
      <c r="I36" s="47">
        <f t="shared" si="9"/>
        <v>1912</v>
      </c>
      <c r="J36" s="47">
        <f t="shared" si="17"/>
        <v>719.7635320814265</v>
      </c>
      <c r="K36" s="47">
        <f>('ごみ搬入量内訳'!E36+'ごみ搬入量内訳'!AH36)/'ごみ処理概要'!D36/366*1000000</f>
        <v>477.7091643364699</v>
      </c>
      <c r="L36" s="47">
        <f>'ごみ搬入量内訳'!F36/'ごみ処理概要'!D36/366*1000000</f>
        <v>242.05436774495675</v>
      </c>
      <c r="M36" s="47">
        <f>'資源化量内訳'!BP36</f>
        <v>268</v>
      </c>
      <c r="N36" s="47">
        <f>'ごみ処理量内訳'!E36</f>
        <v>1587</v>
      </c>
      <c r="O36" s="47">
        <f>'ごみ処理量内訳'!L36</f>
        <v>71</v>
      </c>
      <c r="P36" s="47">
        <f t="shared" si="10"/>
        <v>136</v>
      </c>
      <c r="Q36" s="47">
        <f>'ごみ処理量内訳'!G36</f>
        <v>136</v>
      </c>
      <c r="R36" s="47">
        <f>'ごみ処理量内訳'!H36</f>
        <v>0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11"/>
        <v>126</v>
      </c>
      <c r="W36" s="47">
        <f>'資源化量内訳'!M36</f>
        <v>8</v>
      </c>
      <c r="X36" s="47">
        <f>'資源化量内訳'!N36</f>
        <v>23</v>
      </c>
      <c r="Y36" s="47">
        <f>'資源化量内訳'!O36</f>
        <v>57</v>
      </c>
      <c r="Z36" s="47">
        <f>'資源化量内訳'!P36</f>
        <v>9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29</v>
      </c>
      <c r="AD36" s="47">
        <f t="shared" si="12"/>
        <v>1920</v>
      </c>
      <c r="AE36" s="48">
        <f t="shared" si="13"/>
        <v>96.30208333333333</v>
      </c>
      <c r="AF36" s="47">
        <f>'資源化量内訳'!AB36</f>
        <v>0</v>
      </c>
      <c r="AG36" s="47">
        <f>'資源化量内訳'!AJ36</f>
        <v>55</v>
      </c>
      <c r="AH36" s="47">
        <f>'資源化量内訳'!AR36</f>
        <v>0</v>
      </c>
      <c r="AI36" s="47">
        <f>'資源化量内訳'!AZ36</f>
        <v>0</v>
      </c>
      <c r="AJ36" s="47">
        <f>'資源化量内訳'!BH36</f>
        <v>0</v>
      </c>
      <c r="AK36" s="47" t="s">
        <v>133</v>
      </c>
      <c r="AL36" s="47">
        <f t="shared" si="14"/>
        <v>55</v>
      </c>
      <c r="AM36" s="48">
        <f t="shared" si="15"/>
        <v>20.521023765996343</v>
      </c>
      <c r="AN36" s="47">
        <f>'ごみ処理量内訳'!AC36</f>
        <v>71</v>
      </c>
      <c r="AO36" s="47">
        <f>'ごみ処理量内訳'!AD36</f>
        <v>160</v>
      </c>
      <c r="AP36" s="47">
        <f>'ごみ処理量内訳'!AE36</f>
        <v>74</v>
      </c>
      <c r="AQ36" s="47">
        <f t="shared" si="16"/>
        <v>305</v>
      </c>
    </row>
    <row r="37" spans="1:43" ht="13.5" customHeight="1">
      <c r="A37" s="185" t="s">
        <v>55</v>
      </c>
      <c r="B37" s="186" t="s">
        <v>113</v>
      </c>
      <c r="C37" s="46" t="s">
        <v>114</v>
      </c>
      <c r="D37" s="47">
        <v>9998</v>
      </c>
      <c r="E37" s="47">
        <v>9998</v>
      </c>
      <c r="F37" s="47">
        <f>'ごみ搬入量内訳'!H37</f>
        <v>2272</v>
      </c>
      <c r="G37" s="47">
        <f>'ごみ搬入量内訳'!AG37</f>
        <v>195</v>
      </c>
      <c r="H37" s="47">
        <f>'ごみ搬入量内訳'!AH37</f>
        <v>0</v>
      </c>
      <c r="I37" s="47">
        <f t="shared" si="9"/>
        <v>2467</v>
      </c>
      <c r="J37" s="47">
        <f t="shared" si="17"/>
        <v>674.178551557306</v>
      </c>
      <c r="K37" s="47">
        <f>('ごみ搬入量内訳'!E37+'ごみ搬入量内訳'!AH37)/'ごみ処理概要'!D37/366*1000000</f>
        <v>530.160676944132</v>
      </c>
      <c r="L37" s="47">
        <f>'ごみ搬入量内訳'!F37/'ごみ処理概要'!D37/366*1000000</f>
        <v>144.017874613174</v>
      </c>
      <c r="M37" s="47">
        <f>'資源化量内訳'!BP37</f>
        <v>274</v>
      </c>
      <c r="N37" s="47">
        <f>'ごみ処理量内訳'!E37</f>
        <v>2077</v>
      </c>
      <c r="O37" s="47">
        <f>'ごみ処理量内訳'!L37</f>
        <v>110</v>
      </c>
      <c r="P37" s="47">
        <f t="shared" si="10"/>
        <v>139</v>
      </c>
      <c r="Q37" s="47">
        <f>'ごみ処理量内訳'!G37</f>
        <v>139</v>
      </c>
      <c r="R37" s="47">
        <f>'ごみ処理量内訳'!H37</f>
        <v>0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11"/>
        <v>146</v>
      </c>
      <c r="W37" s="47">
        <f>'資源化量内訳'!M37</f>
        <v>5</v>
      </c>
      <c r="X37" s="47">
        <f>'資源化量内訳'!N37</f>
        <v>18</v>
      </c>
      <c r="Y37" s="47">
        <f>'資源化量内訳'!O37</f>
        <v>72</v>
      </c>
      <c r="Z37" s="47">
        <f>'資源化量内訳'!P37</f>
        <v>12</v>
      </c>
      <c r="AA37" s="47">
        <f>'資源化量内訳'!Q37</f>
        <v>2</v>
      </c>
      <c r="AB37" s="47">
        <f>'資源化量内訳'!R37</f>
        <v>0</v>
      </c>
      <c r="AC37" s="47">
        <f>'資源化量内訳'!S37</f>
        <v>37</v>
      </c>
      <c r="AD37" s="47">
        <f t="shared" si="12"/>
        <v>2472</v>
      </c>
      <c r="AE37" s="48">
        <f t="shared" si="13"/>
        <v>95.55016181229773</v>
      </c>
      <c r="AF37" s="47">
        <f>'資源化量内訳'!AB37</f>
        <v>0</v>
      </c>
      <c r="AG37" s="47">
        <f>'資源化量内訳'!AJ37</f>
        <v>59</v>
      </c>
      <c r="AH37" s="47">
        <f>'資源化量内訳'!AR37</f>
        <v>0</v>
      </c>
      <c r="AI37" s="47">
        <f>'資源化量内訳'!AZ37</f>
        <v>0</v>
      </c>
      <c r="AJ37" s="47">
        <f>'資源化量内訳'!BH37</f>
        <v>0</v>
      </c>
      <c r="AK37" s="47" t="s">
        <v>133</v>
      </c>
      <c r="AL37" s="47">
        <f t="shared" si="14"/>
        <v>59</v>
      </c>
      <c r="AM37" s="48">
        <f t="shared" si="15"/>
        <v>17.4435542607429</v>
      </c>
      <c r="AN37" s="47">
        <f>'ごみ処理量内訳'!AC37</f>
        <v>110</v>
      </c>
      <c r="AO37" s="47">
        <f>'ごみ処理量内訳'!AD37</f>
        <v>209</v>
      </c>
      <c r="AP37" s="47">
        <f>'ごみ処理量内訳'!AE37</f>
        <v>73</v>
      </c>
      <c r="AQ37" s="47">
        <f t="shared" si="16"/>
        <v>392</v>
      </c>
    </row>
    <row r="38" spans="1:43" ht="13.5" customHeight="1">
      <c r="A38" s="185" t="s">
        <v>55</v>
      </c>
      <c r="B38" s="186" t="s">
        <v>115</v>
      </c>
      <c r="C38" s="46" t="s">
        <v>116</v>
      </c>
      <c r="D38" s="47">
        <v>1319</v>
      </c>
      <c r="E38" s="47">
        <v>1319</v>
      </c>
      <c r="F38" s="47">
        <f>'ごみ搬入量内訳'!H38</f>
        <v>144</v>
      </c>
      <c r="G38" s="47">
        <f>'ごみ搬入量内訳'!AG38</f>
        <v>41</v>
      </c>
      <c r="H38" s="47">
        <f>'ごみ搬入量内訳'!AH38</f>
        <v>0</v>
      </c>
      <c r="I38" s="47">
        <f t="shared" si="9"/>
        <v>185</v>
      </c>
      <c r="J38" s="47">
        <f t="shared" si="17"/>
        <v>383.21795365755645</v>
      </c>
      <c r="K38" s="47">
        <f>('ごみ搬入量内訳'!E38+'ごみ搬入量内訳'!AH38)/'ごみ処理概要'!D38/366*1000000</f>
        <v>306.5743629260452</v>
      </c>
      <c r="L38" s="47">
        <f>'ごみ搬入量内訳'!F38/'ごみ処理概要'!D38/366*1000000</f>
        <v>76.6435907315113</v>
      </c>
      <c r="M38" s="47">
        <f>'資源化量内訳'!BP38</f>
        <v>45</v>
      </c>
      <c r="N38" s="47">
        <f>'ごみ処理量内訳'!E38</f>
        <v>0</v>
      </c>
      <c r="O38" s="47">
        <f>'ごみ処理量内訳'!L38</f>
        <v>0</v>
      </c>
      <c r="P38" s="47">
        <f t="shared" si="10"/>
        <v>185</v>
      </c>
      <c r="Q38" s="47">
        <f>'ごみ処理量内訳'!G38</f>
        <v>0</v>
      </c>
      <c r="R38" s="47">
        <f>'ごみ処理量内訳'!H38</f>
        <v>45</v>
      </c>
      <c r="S38" s="47">
        <f>'ごみ処理量内訳'!I38</f>
        <v>0</v>
      </c>
      <c r="T38" s="47">
        <f>'ごみ処理量内訳'!J38</f>
        <v>140</v>
      </c>
      <c r="U38" s="47">
        <f>'ごみ処理量内訳'!K38</f>
        <v>0</v>
      </c>
      <c r="V38" s="47">
        <f t="shared" si="11"/>
        <v>18</v>
      </c>
      <c r="W38" s="47">
        <f>'資源化量内訳'!M38</f>
        <v>2</v>
      </c>
      <c r="X38" s="47">
        <f>'資源化量内訳'!N38</f>
        <v>9</v>
      </c>
      <c r="Y38" s="47">
        <f>'資源化量内訳'!O38</f>
        <v>6</v>
      </c>
      <c r="Z38" s="47">
        <f>'資源化量内訳'!P38</f>
        <v>1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12"/>
        <v>203</v>
      </c>
      <c r="AE38" s="48">
        <f t="shared" si="13"/>
        <v>100</v>
      </c>
      <c r="AF38" s="47">
        <f>'資源化量内訳'!AB38</f>
        <v>0</v>
      </c>
      <c r="AG38" s="47">
        <f>'資源化量内訳'!AJ38</f>
        <v>0</v>
      </c>
      <c r="AH38" s="47">
        <f>'資源化量内訳'!AR38</f>
        <v>12</v>
      </c>
      <c r="AI38" s="47">
        <f>'資源化量内訳'!AZ38</f>
        <v>0</v>
      </c>
      <c r="AJ38" s="47">
        <f>'資源化量内訳'!BH38</f>
        <v>140</v>
      </c>
      <c r="AK38" s="47" t="s">
        <v>133</v>
      </c>
      <c r="AL38" s="47">
        <f t="shared" si="14"/>
        <v>152</v>
      </c>
      <c r="AM38" s="48">
        <f t="shared" si="15"/>
        <v>86.69354838709677</v>
      </c>
      <c r="AN38" s="47">
        <f>'ごみ処理量内訳'!AC38</f>
        <v>0</v>
      </c>
      <c r="AO38" s="47">
        <f>'ごみ処理量内訳'!AD38</f>
        <v>0</v>
      </c>
      <c r="AP38" s="47">
        <f>'ごみ処理量内訳'!AE38</f>
        <v>15</v>
      </c>
      <c r="AQ38" s="47">
        <f t="shared" si="16"/>
        <v>15</v>
      </c>
    </row>
    <row r="39" spans="1:43" ht="13.5" customHeight="1">
      <c r="A39" s="185" t="s">
        <v>55</v>
      </c>
      <c r="B39" s="186" t="s">
        <v>117</v>
      </c>
      <c r="C39" s="46" t="s">
        <v>118</v>
      </c>
      <c r="D39" s="47">
        <v>14533</v>
      </c>
      <c r="E39" s="47">
        <v>14533</v>
      </c>
      <c r="F39" s="47">
        <f>'ごみ搬入量内訳'!H39</f>
        <v>3411</v>
      </c>
      <c r="G39" s="47">
        <f>'ごみ搬入量内訳'!AG39</f>
        <v>208</v>
      </c>
      <c r="H39" s="47">
        <f>'ごみ搬入量内訳'!AH39</f>
        <v>0</v>
      </c>
      <c r="I39" s="47">
        <f t="shared" si="9"/>
        <v>3619</v>
      </c>
      <c r="J39" s="47">
        <f t="shared" si="17"/>
        <v>680.381073561997</v>
      </c>
      <c r="K39" s="47">
        <f>('ごみ搬入量内訳'!E39+'ごみ搬入量内訳'!AH39)/'ごみ処理概要'!D39/366*1000000</f>
        <v>497.0786290405968</v>
      </c>
      <c r="L39" s="47">
        <f>'ごみ搬入量内訳'!F39/'ごみ処理概要'!D39/366*1000000</f>
        <v>183.3024445214001</v>
      </c>
      <c r="M39" s="47">
        <f>'資源化量内訳'!BP39</f>
        <v>442</v>
      </c>
      <c r="N39" s="47">
        <f>'ごみ処理量内訳'!E39</f>
        <v>3162</v>
      </c>
      <c r="O39" s="47">
        <f>'ごみ処理量内訳'!L39</f>
        <v>119</v>
      </c>
      <c r="P39" s="47">
        <f t="shared" si="10"/>
        <v>161</v>
      </c>
      <c r="Q39" s="47">
        <f>'ごみ処理量内訳'!G39</f>
        <v>161</v>
      </c>
      <c r="R39" s="47">
        <f>'ごみ処理量内訳'!H39</f>
        <v>0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11"/>
        <v>181</v>
      </c>
      <c r="W39" s="47">
        <f>'資源化量内訳'!M39</f>
        <v>4</v>
      </c>
      <c r="X39" s="47">
        <f>'資源化量内訳'!N39</f>
        <v>16</v>
      </c>
      <c r="Y39" s="47">
        <f>'資源化量内訳'!O39</f>
        <v>89</v>
      </c>
      <c r="Z39" s="47">
        <f>'資源化量内訳'!P39</f>
        <v>16</v>
      </c>
      <c r="AA39" s="47">
        <f>'資源化量内訳'!Q39</f>
        <v>1</v>
      </c>
      <c r="AB39" s="47">
        <f>'資源化量内訳'!R39</f>
        <v>0</v>
      </c>
      <c r="AC39" s="47">
        <f>'資源化量内訳'!S39</f>
        <v>55</v>
      </c>
      <c r="AD39" s="47">
        <f t="shared" si="12"/>
        <v>3623</v>
      </c>
      <c r="AE39" s="48">
        <f t="shared" si="13"/>
        <v>96.71542920231853</v>
      </c>
      <c r="AF39" s="47">
        <f>'資源化量内訳'!AB39</f>
        <v>0</v>
      </c>
      <c r="AG39" s="47">
        <f>'資源化量内訳'!AJ39</f>
        <v>72</v>
      </c>
      <c r="AH39" s="47">
        <f>'資源化量内訳'!AR39</f>
        <v>0</v>
      </c>
      <c r="AI39" s="47">
        <f>'資源化量内訳'!AZ39</f>
        <v>0</v>
      </c>
      <c r="AJ39" s="47">
        <f>'資源化量内訳'!BH39</f>
        <v>0</v>
      </c>
      <c r="AK39" s="47" t="s">
        <v>133</v>
      </c>
      <c r="AL39" s="47">
        <f t="shared" si="14"/>
        <v>72</v>
      </c>
      <c r="AM39" s="48">
        <f t="shared" si="15"/>
        <v>17.097170971709716</v>
      </c>
      <c r="AN39" s="47">
        <f>'ごみ処理量内訳'!AC39</f>
        <v>119</v>
      </c>
      <c r="AO39" s="47">
        <f>'ごみ処理量内訳'!AD39</f>
        <v>317</v>
      </c>
      <c r="AP39" s="47">
        <f>'ごみ処理量内訳'!AE39</f>
        <v>83</v>
      </c>
      <c r="AQ39" s="47">
        <f t="shared" si="16"/>
        <v>519</v>
      </c>
    </row>
    <row r="40" spans="1:43" ht="13.5" customHeight="1">
      <c r="A40" s="185" t="s">
        <v>55</v>
      </c>
      <c r="B40" s="186" t="s">
        <v>119</v>
      </c>
      <c r="C40" s="46" t="s">
        <v>120</v>
      </c>
      <c r="D40" s="47">
        <v>20103</v>
      </c>
      <c r="E40" s="47">
        <v>20103</v>
      </c>
      <c r="F40" s="47">
        <f>'ごみ搬入量内訳'!H40</f>
        <v>4363</v>
      </c>
      <c r="G40" s="47">
        <f>'ごみ搬入量内訳'!AG40</f>
        <v>759</v>
      </c>
      <c r="H40" s="47">
        <f>'ごみ搬入量内訳'!AH40</f>
        <v>0</v>
      </c>
      <c r="I40" s="47">
        <f t="shared" si="9"/>
        <v>5122</v>
      </c>
      <c r="J40" s="47">
        <f t="shared" si="17"/>
        <v>696.141646476928</v>
      </c>
      <c r="K40" s="47">
        <f>('ごみ搬入量内訳'!E40+'ごみ搬入量内訳'!AH40)/'ごみ処理概要'!D40/366*1000000</f>
        <v>555.3367371153315</v>
      </c>
      <c r="L40" s="47">
        <f>'ごみ搬入量内訳'!F40/'ごみ処理概要'!D40/366*1000000</f>
        <v>140.80490936159654</v>
      </c>
      <c r="M40" s="47">
        <f>'資源化量内訳'!BP40</f>
        <v>744</v>
      </c>
      <c r="N40" s="47">
        <f>'ごみ処理量内訳'!E40</f>
        <v>0</v>
      </c>
      <c r="O40" s="47">
        <f>'ごみ処理量内訳'!L40</f>
        <v>0</v>
      </c>
      <c r="P40" s="47">
        <f t="shared" si="10"/>
        <v>5123</v>
      </c>
      <c r="Q40" s="47">
        <f>'ごみ処理量内訳'!G40</f>
        <v>0</v>
      </c>
      <c r="R40" s="47">
        <f>'ごみ処理量内訳'!H40</f>
        <v>664</v>
      </c>
      <c r="S40" s="47">
        <f>'ごみ処理量内訳'!I40</f>
        <v>0</v>
      </c>
      <c r="T40" s="47">
        <f>'ごみ処理量内訳'!J40</f>
        <v>4459</v>
      </c>
      <c r="U40" s="47">
        <f>'ごみ処理量内訳'!K40</f>
        <v>0</v>
      </c>
      <c r="V40" s="47">
        <f t="shared" si="11"/>
        <v>340</v>
      </c>
      <c r="W40" s="47">
        <f>'資源化量内訳'!M40</f>
        <v>108</v>
      </c>
      <c r="X40" s="47">
        <f>'資源化量内訳'!N40</f>
        <v>67</v>
      </c>
      <c r="Y40" s="47">
        <f>'資源化量内訳'!O40</f>
        <v>145</v>
      </c>
      <c r="Z40" s="47">
        <f>'資源化量内訳'!P40</f>
        <v>20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12"/>
        <v>5463</v>
      </c>
      <c r="AE40" s="48">
        <f t="shared" si="13"/>
        <v>100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147</v>
      </c>
      <c r="AI40" s="47">
        <f>'資源化量内訳'!AZ40</f>
        <v>0</v>
      </c>
      <c r="AJ40" s="47">
        <f>'資源化量内訳'!BH40</f>
        <v>4440</v>
      </c>
      <c r="AK40" s="47" t="s">
        <v>133</v>
      </c>
      <c r="AL40" s="47">
        <f t="shared" si="14"/>
        <v>4587</v>
      </c>
      <c r="AM40" s="48">
        <f t="shared" si="15"/>
        <v>91.36458836797165</v>
      </c>
      <c r="AN40" s="47">
        <f>'ごみ処理量内訳'!AC40</f>
        <v>0</v>
      </c>
      <c r="AO40" s="47">
        <f>'ごみ処理量内訳'!AD40</f>
        <v>0</v>
      </c>
      <c r="AP40" s="47">
        <f>'ごみ処理量内訳'!AE40</f>
        <v>196</v>
      </c>
      <c r="AQ40" s="47">
        <f t="shared" si="16"/>
        <v>196</v>
      </c>
    </row>
    <row r="41" spans="1:43" ht="13.5" customHeight="1">
      <c r="A41" s="185" t="s">
        <v>55</v>
      </c>
      <c r="B41" s="186" t="s">
        <v>121</v>
      </c>
      <c r="C41" s="46" t="s">
        <v>122</v>
      </c>
      <c r="D41" s="47">
        <v>13770</v>
      </c>
      <c r="E41" s="47">
        <v>13770</v>
      </c>
      <c r="F41" s="47">
        <f>'ごみ搬入量内訳'!H41</f>
        <v>3104</v>
      </c>
      <c r="G41" s="47">
        <f>'ごみ搬入量内訳'!AG41</f>
        <v>0</v>
      </c>
      <c r="H41" s="47">
        <f>'ごみ搬入量内訳'!AH41</f>
        <v>0</v>
      </c>
      <c r="I41" s="47">
        <f t="shared" si="9"/>
        <v>3104</v>
      </c>
      <c r="J41" s="47">
        <f t="shared" si="17"/>
        <v>615.8950121234489</v>
      </c>
      <c r="K41" s="47">
        <f>('ごみ搬入量内訳'!E41+'ごみ搬入量内訳'!AH41)/'ごみ処理概要'!D41/366*1000000</f>
        <v>530.9713442146743</v>
      </c>
      <c r="L41" s="47">
        <f>'ごみ搬入量内訳'!F41/'ごみ処理概要'!D41/366*1000000</f>
        <v>84.92366790877452</v>
      </c>
      <c r="M41" s="47">
        <f>'資源化量内訳'!BP41</f>
        <v>404</v>
      </c>
      <c r="N41" s="47">
        <f>'ごみ処理量内訳'!E41</f>
        <v>2646</v>
      </c>
      <c r="O41" s="47">
        <f>'ごみ処理量内訳'!L41</f>
        <v>23</v>
      </c>
      <c r="P41" s="47">
        <f t="shared" si="10"/>
        <v>293</v>
      </c>
      <c r="Q41" s="47">
        <f>'ごみ処理量内訳'!G41</f>
        <v>0</v>
      </c>
      <c r="R41" s="47">
        <f>'ごみ処理量内訳'!H41</f>
        <v>293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11"/>
        <v>142</v>
      </c>
      <c r="W41" s="47">
        <f>'資源化量内訳'!M41</f>
        <v>0</v>
      </c>
      <c r="X41" s="47">
        <f>'資源化量内訳'!N41</f>
        <v>64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78</v>
      </c>
      <c r="AD41" s="47">
        <f t="shared" si="12"/>
        <v>3104</v>
      </c>
      <c r="AE41" s="48">
        <f t="shared" si="13"/>
        <v>99.2590206185567</v>
      </c>
      <c r="AF41" s="47">
        <f>'資源化量内訳'!AB41</f>
        <v>0</v>
      </c>
      <c r="AG41" s="47">
        <f>'資源化量内訳'!AJ41</f>
        <v>0</v>
      </c>
      <c r="AH41" s="47">
        <f>'資源化量内訳'!AR41</f>
        <v>271</v>
      </c>
      <c r="AI41" s="47">
        <f>'資源化量内訳'!AZ41</f>
        <v>0</v>
      </c>
      <c r="AJ41" s="47">
        <f>'資源化量内訳'!BH41</f>
        <v>0</v>
      </c>
      <c r="AK41" s="47" t="s">
        <v>133</v>
      </c>
      <c r="AL41" s="47">
        <f t="shared" si="14"/>
        <v>271</v>
      </c>
      <c r="AM41" s="48">
        <f t="shared" si="15"/>
        <v>23.28962371721779</v>
      </c>
      <c r="AN41" s="47">
        <f>'ごみ処理量内訳'!AC41</f>
        <v>23</v>
      </c>
      <c r="AO41" s="47">
        <f>'ごみ処理量内訳'!AD41</f>
        <v>269</v>
      </c>
      <c r="AP41" s="47">
        <f>'ごみ処理量内訳'!AE41</f>
        <v>0</v>
      </c>
      <c r="AQ41" s="47">
        <f t="shared" si="16"/>
        <v>292</v>
      </c>
    </row>
    <row r="42" spans="1:43" ht="13.5">
      <c r="A42" s="201" t="s">
        <v>152</v>
      </c>
      <c r="B42" s="202"/>
      <c r="C42" s="202"/>
      <c r="D42" s="47">
        <f>SUM(D7:D41)</f>
        <v>1121743</v>
      </c>
      <c r="E42" s="47">
        <f>SUM(E7:E41)</f>
        <v>1121730</v>
      </c>
      <c r="F42" s="47">
        <f>'ごみ搬入量内訳'!H42</f>
        <v>375362</v>
      </c>
      <c r="G42" s="47">
        <f>'ごみ搬入量内訳'!AG42</f>
        <v>25309</v>
      </c>
      <c r="H42" s="47">
        <f>'ごみ搬入量内訳'!AH42</f>
        <v>17</v>
      </c>
      <c r="I42" s="47">
        <f>SUM(F42:H42)</f>
        <v>400688</v>
      </c>
      <c r="J42" s="47">
        <f t="shared" si="17"/>
        <v>975.9596951210331</v>
      </c>
      <c r="K42" s="47">
        <f>('ごみ搬入量内訳'!E42+'ごみ搬入量内訳'!AH42)/'ごみ処理概要'!D42/366*1000000</f>
        <v>671.5227608143335</v>
      </c>
      <c r="L42" s="47">
        <f>'ごみ搬入量内訳'!F42/'ごみ処理概要'!D42/366*1000000</f>
        <v>304.43693430669947</v>
      </c>
      <c r="M42" s="47">
        <f>'資源化量内訳'!BP42</f>
        <v>34323</v>
      </c>
      <c r="N42" s="47">
        <f>'ごみ処理量内訳'!E42</f>
        <v>323531</v>
      </c>
      <c r="O42" s="47">
        <f>'ごみ処理量内訳'!L42</f>
        <v>10504</v>
      </c>
      <c r="P42" s="47">
        <f>SUM(Q42:U42)</f>
        <v>45868</v>
      </c>
      <c r="Q42" s="47">
        <f>'ごみ処理量内訳'!G42</f>
        <v>22732</v>
      </c>
      <c r="R42" s="47">
        <f>'ごみ処理量内訳'!H42</f>
        <v>16374</v>
      </c>
      <c r="S42" s="47">
        <f>'ごみ処理量内訳'!I42</f>
        <v>0</v>
      </c>
      <c r="T42" s="47">
        <f>'ごみ処理量内訳'!J42</f>
        <v>6747</v>
      </c>
      <c r="U42" s="47">
        <f>'ごみ処理量内訳'!K42</f>
        <v>15</v>
      </c>
      <c r="V42" s="47">
        <f>SUM(W42:AC42)</f>
        <v>21200</v>
      </c>
      <c r="W42" s="47">
        <f>'資源化量内訳'!M42</f>
        <v>12282</v>
      </c>
      <c r="X42" s="47">
        <f>'資源化量内訳'!N42</f>
        <v>1282</v>
      </c>
      <c r="Y42" s="47">
        <f>'資源化量内訳'!O42</f>
        <v>2194</v>
      </c>
      <c r="Z42" s="47">
        <f>'資源化量内訳'!P42</f>
        <v>960</v>
      </c>
      <c r="AA42" s="47">
        <f>'資源化量内訳'!Q42</f>
        <v>3463</v>
      </c>
      <c r="AB42" s="47">
        <f>'資源化量内訳'!R42</f>
        <v>47</v>
      </c>
      <c r="AC42" s="47">
        <f>'資源化量内訳'!S42</f>
        <v>972</v>
      </c>
      <c r="AD42" s="47">
        <f>N42+O42+P42+V42</f>
        <v>401103</v>
      </c>
      <c r="AE42" s="48">
        <f t="shared" si="13"/>
        <v>97.38122128231403</v>
      </c>
      <c r="AF42" s="47">
        <f>'資源化量内訳'!AB42</f>
        <v>0</v>
      </c>
      <c r="AG42" s="47">
        <f>'資源化量内訳'!AJ42</f>
        <v>6688</v>
      </c>
      <c r="AH42" s="47">
        <f>'資源化量内訳'!AR42</f>
        <v>11855</v>
      </c>
      <c r="AI42" s="47">
        <f>'資源化量内訳'!AZ42</f>
        <v>0</v>
      </c>
      <c r="AJ42" s="47">
        <f>'資源化量内訳'!BH42</f>
        <v>6719</v>
      </c>
      <c r="AK42" s="47" t="s">
        <v>133</v>
      </c>
      <c r="AL42" s="47">
        <f>SUM(AF42:AJ42)</f>
        <v>25262</v>
      </c>
      <c r="AM42" s="48">
        <f>(V42+AL42+M42)/(M42+AD42)*100</f>
        <v>18.553095129826882</v>
      </c>
      <c r="AN42" s="47">
        <f>'ごみ処理量内訳'!AC42</f>
        <v>10504</v>
      </c>
      <c r="AO42" s="47">
        <f>'ごみ処理量内訳'!AD42</f>
        <v>32550</v>
      </c>
      <c r="AP42" s="47">
        <f>'ごみ処理量内訳'!AE42</f>
        <v>12335</v>
      </c>
      <c r="AQ42" s="47">
        <f>SUM(AN42:AP42)</f>
        <v>55389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157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244</v>
      </c>
      <c r="B2" s="222" t="s">
        <v>286</v>
      </c>
      <c r="C2" s="203" t="s">
        <v>289</v>
      </c>
      <c r="D2" s="208" t="s">
        <v>284</v>
      </c>
      <c r="E2" s="209"/>
      <c r="F2" s="192"/>
      <c r="G2" s="26" t="s">
        <v>285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245</v>
      </c>
    </row>
    <row r="3" spans="1:34" s="27" customFormat="1" ht="22.5" customHeight="1">
      <c r="A3" s="223"/>
      <c r="B3" s="223"/>
      <c r="C3" s="196"/>
      <c r="D3" s="35"/>
      <c r="E3" s="44"/>
      <c r="F3" s="45" t="s">
        <v>246</v>
      </c>
      <c r="G3" s="10" t="s">
        <v>259</v>
      </c>
      <c r="H3" s="14" t="s">
        <v>296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297</v>
      </c>
      <c r="AH3" s="196"/>
    </row>
    <row r="4" spans="1:34" s="27" customFormat="1" ht="22.5" customHeight="1">
      <c r="A4" s="223"/>
      <c r="B4" s="223"/>
      <c r="C4" s="196"/>
      <c r="D4" s="10" t="s">
        <v>259</v>
      </c>
      <c r="E4" s="203" t="s">
        <v>298</v>
      </c>
      <c r="F4" s="203" t="s">
        <v>299</v>
      </c>
      <c r="G4" s="13"/>
      <c r="H4" s="10" t="s">
        <v>259</v>
      </c>
      <c r="I4" s="205" t="s">
        <v>0</v>
      </c>
      <c r="J4" s="188"/>
      <c r="K4" s="188"/>
      <c r="L4" s="189"/>
      <c r="M4" s="205" t="s">
        <v>247</v>
      </c>
      <c r="N4" s="188"/>
      <c r="O4" s="188"/>
      <c r="P4" s="189"/>
      <c r="Q4" s="205" t="s">
        <v>248</v>
      </c>
      <c r="R4" s="188"/>
      <c r="S4" s="188"/>
      <c r="T4" s="189"/>
      <c r="U4" s="205" t="s">
        <v>249</v>
      </c>
      <c r="V4" s="188"/>
      <c r="W4" s="188"/>
      <c r="X4" s="189"/>
      <c r="Y4" s="205" t="s">
        <v>250</v>
      </c>
      <c r="Z4" s="188"/>
      <c r="AA4" s="188"/>
      <c r="AB4" s="189"/>
      <c r="AC4" s="205" t="s">
        <v>251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259</v>
      </c>
      <c r="J5" s="6" t="s">
        <v>1</v>
      </c>
      <c r="K5" s="6" t="s">
        <v>2</v>
      </c>
      <c r="L5" s="6" t="s">
        <v>3</v>
      </c>
      <c r="M5" s="10" t="s">
        <v>259</v>
      </c>
      <c r="N5" s="6" t="s">
        <v>1</v>
      </c>
      <c r="O5" s="6" t="s">
        <v>2</v>
      </c>
      <c r="P5" s="6" t="s">
        <v>3</v>
      </c>
      <c r="Q5" s="10" t="s">
        <v>259</v>
      </c>
      <c r="R5" s="6" t="s">
        <v>1</v>
      </c>
      <c r="S5" s="6" t="s">
        <v>2</v>
      </c>
      <c r="T5" s="6" t="s">
        <v>3</v>
      </c>
      <c r="U5" s="10" t="s">
        <v>259</v>
      </c>
      <c r="V5" s="6" t="s">
        <v>1</v>
      </c>
      <c r="W5" s="6" t="s">
        <v>2</v>
      </c>
      <c r="X5" s="6" t="s">
        <v>3</v>
      </c>
      <c r="Y5" s="10" t="s">
        <v>259</v>
      </c>
      <c r="Z5" s="6" t="s">
        <v>1</v>
      </c>
      <c r="AA5" s="6" t="s">
        <v>2</v>
      </c>
      <c r="AB5" s="6" t="s">
        <v>3</v>
      </c>
      <c r="AC5" s="10" t="s">
        <v>259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295</v>
      </c>
      <c r="E6" s="22" t="s">
        <v>252</v>
      </c>
      <c r="F6" s="22" t="s">
        <v>252</v>
      </c>
      <c r="G6" s="22" t="s">
        <v>252</v>
      </c>
      <c r="H6" s="21" t="s">
        <v>252</v>
      </c>
      <c r="I6" s="21" t="s">
        <v>252</v>
      </c>
      <c r="J6" s="23" t="s">
        <v>252</v>
      </c>
      <c r="K6" s="23" t="s">
        <v>252</v>
      </c>
      <c r="L6" s="23" t="s">
        <v>252</v>
      </c>
      <c r="M6" s="21" t="s">
        <v>252</v>
      </c>
      <c r="N6" s="23" t="s">
        <v>252</v>
      </c>
      <c r="O6" s="23" t="s">
        <v>252</v>
      </c>
      <c r="P6" s="23" t="s">
        <v>252</v>
      </c>
      <c r="Q6" s="21" t="s">
        <v>252</v>
      </c>
      <c r="R6" s="23" t="s">
        <v>252</v>
      </c>
      <c r="S6" s="23" t="s">
        <v>252</v>
      </c>
      <c r="T6" s="23" t="s">
        <v>252</v>
      </c>
      <c r="U6" s="21" t="s">
        <v>252</v>
      </c>
      <c r="V6" s="23" t="s">
        <v>252</v>
      </c>
      <c r="W6" s="23" t="s">
        <v>252</v>
      </c>
      <c r="X6" s="23" t="s">
        <v>252</v>
      </c>
      <c r="Y6" s="21" t="s">
        <v>252</v>
      </c>
      <c r="Z6" s="23" t="s">
        <v>252</v>
      </c>
      <c r="AA6" s="23" t="s">
        <v>252</v>
      </c>
      <c r="AB6" s="23" t="s">
        <v>252</v>
      </c>
      <c r="AC6" s="21" t="s">
        <v>252</v>
      </c>
      <c r="AD6" s="23" t="s">
        <v>252</v>
      </c>
      <c r="AE6" s="23" t="s">
        <v>252</v>
      </c>
      <c r="AF6" s="23" t="s">
        <v>252</v>
      </c>
      <c r="AG6" s="22" t="s">
        <v>252</v>
      </c>
      <c r="AH6" s="22" t="s">
        <v>252</v>
      </c>
    </row>
    <row r="7" spans="1:34" ht="13.5">
      <c r="A7" s="185" t="s">
        <v>55</v>
      </c>
      <c r="B7" s="186" t="s">
        <v>56</v>
      </c>
      <c r="C7" s="46" t="s">
        <v>57</v>
      </c>
      <c r="D7" s="47">
        <f aca="true" t="shared" si="0" ref="D7:D41">E7+F7</f>
        <v>132499</v>
      </c>
      <c r="E7" s="47">
        <v>95417</v>
      </c>
      <c r="F7" s="47">
        <v>37082</v>
      </c>
      <c r="G7" s="47">
        <f aca="true" t="shared" si="1" ref="G7:G13">H7+AG7</f>
        <v>132499</v>
      </c>
      <c r="H7" s="47">
        <f aca="true" t="shared" si="2" ref="H7:H13">I7+M7+Q7+U7+Y7+AC7</f>
        <v>131352</v>
      </c>
      <c r="I7" s="47">
        <f aca="true" t="shared" si="3" ref="I7:I13">SUM(J7:L7)</f>
        <v>0</v>
      </c>
      <c r="J7" s="47">
        <v>0</v>
      </c>
      <c r="K7" s="47">
        <v>0</v>
      </c>
      <c r="L7" s="47">
        <v>0</v>
      </c>
      <c r="M7" s="47">
        <f aca="true" t="shared" si="4" ref="M7:M13">SUM(N7:P7)</f>
        <v>110979</v>
      </c>
      <c r="N7" s="47">
        <v>73897</v>
      </c>
      <c r="O7" s="47">
        <v>0</v>
      </c>
      <c r="P7" s="47">
        <v>37082</v>
      </c>
      <c r="Q7" s="47">
        <f aca="true" t="shared" si="5" ref="Q7:Q13">SUM(R7:T7)</f>
        <v>7187</v>
      </c>
      <c r="R7" s="47">
        <v>7187</v>
      </c>
      <c r="S7" s="47">
        <v>0</v>
      </c>
      <c r="T7" s="47">
        <v>0</v>
      </c>
      <c r="U7" s="47">
        <f aca="true" t="shared" si="6" ref="U7:U13">SUM(V7:X7)</f>
        <v>13186</v>
      </c>
      <c r="V7" s="47">
        <v>1511</v>
      </c>
      <c r="W7" s="47">
        <v>11675</v>
      </c>
      <c r="X7" s="47">
        <v>0</v>
      </c>
      <c r="Y7" s="47">
        <f aca="true" t="shared" si="7" ref="Y7:Y13">SUM(Z7:AB7)</f>
        <v>0</v>
      </c>
      <c r="Z7" s="47">
        <v>0</v>
      </c>
      <c r="AA7" s="47">
        <v>0</v>
      </c>
      <c r="AB7" s="47">
        <v>0</v>
      </c>
      <c r="AC7" s="47">
        <f aca="true" t="shared" si="8" ref="AC7:AC13">SUM(AD7:AF7)</f>
        <v>0</v>
      </c>
      <c r="AD7" s="47">
        <v>0</v>
      </c>
      <c r="AE7" s="47">
        <v>0</v>
      </c>
      <c r="AF7" s="47">
        <v>0</v>
      </c>
      <c r="AG7" s="47">
        <v>1147</v>
      </c>
      <c r="AH7" s="47">
        <v>0</v>
      </c>
    </row>
    <row r="8" spans="1:34" ht="13.5">
      <c r="A8" s="185" t="s">
        <v>55</v>
      </c>
      <c r="B8" s="186" t="s">
        <v>58</v>
      </c>
      <c r="C8" s="46" t="s">
        <v>59</v>
      </c>
      <c r="D8" s="47">
        <f t="shared" si="0"/>
        <v>72248</v>
      </c>
      <c r="E8" s="47">
        <v>39572</v>
      </c>
      <c r="F8" s="47">
        <v>32676</v>
      </c>
      <c r="G8" s="47">
        <f t="shared" si="1"/>
        <v>72248</v>
      </c>
      <c r="H8" s="47">
        <f t="shared" si="2"/>
        <v>58400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49971</v>
      </c>
      <c r="N8" s="47">
        <v>27021</v>
      </c>
      <c r="O8" s="47">
        <v>450</v>
      </c>
      <c r="P8" s="47">
        <v>22500</v>
      </c>
      <c r="Q8" s="47">
        <f t="shared" si="5"/>
        <v>2095</v>
      </c>
      <c r="R8" s="47">
        <v>795</v>
      </c>
      <c r="S8" s="47">
        <v>1300</v>
      </c>
      <c r="T8" s="47">
        <v>0</v>
      </c>
      <c r="U8" s="47">
        <f t="shared" si="6"/>
        <v>4581</v>
      </c>
      <c r="V8" s="47">
        <v>1993</v>
      </c>
      <c r="W8" s="47">
        <v>2588</v>
      </c>
      <c r="X8" s="47">
        <v>0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1753</v>
      </c>
      <c r="AD8" s="47">
        <v>389</v>
      </c>
      <c r="AE8" s="47">
        <v>222</v>
      </c>
      <c r="AF8" s="47">
        <v>1142</v>
      </c>
      <c r="AG8" s="47">
        <v>13848</v>
      </c>
      <c r="AH8" s="47">
        <v>0</v>
      </c>
    </row>
    <row r="9" spans="1:34" ht="13.5">
      <c r="A9" s="185" t="s">
        <v>55</v>
      </c>
      <c r="B9" s="186" t="s">
        <v>60</v>
      </c>
      <c r="C9" s="46" t="s">
        <v>61</v>
      </c>
      <c r="D9" s="47">
        <f t="shared" si="0"/>
        <v>12575</v>
      </c>
      <c r="E9" s="47">
        <v>8287</v>
      </c>
      <c r="F9" s="47">
        <v>4288</v>
      </c>
      <c r="G9" s="47">
        <f t="shared" si="1"/>
        <v>12575</v>
      </c>
      <c r="H9" s="47">
        <f t="shared" si="2"/>
        <v>11812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10379</v>
      </c>
      <c r="N9" s="47">
        <v>4</v>
      </c>
      <c r="O9" s="47">
        <v>7097</v>
      </c>
      <c r="P9" s="47">
        <v>3278</v>
      </c>
      <c r="Q9" s="47">
        <f t="shared" si="5"/>
        <v>806</v>
      </c>
      <c r="R9" s="47">
        <v>4</v>
      </c>
      <c r="S9" s="47">
        <v>555</v>
      </c>
      <c r="T9" s="47">
        <v>247</v>
      </c>
      <c r="U9" s="47">
        <f t="shared" si="6"/>
        <v>627</v>
      </c>
      <c r="V9" s="47">
        <v>0</v>
      </c>
      <c r="W9" s="47">
        <v>627</v>
      </c>
      <c r="X9" s="47">
        <v>0</v>
      </c>
      <c r="Y9" s="47">
        <f t="shared" si="7"/>
        <v>0</v>
      </c>
      <c r="Z9" s="47">
        <v>0</v>
      </c>
      <c r="AA9" s="47">
        <v>0</v>
      </c>
      <c r="AB9" s="47">
        <v>0</v>
      </c>
      <c r="AC9" s="47">
        <f t="shared" si="8"/>
        <v>0</v>
      </c>
      <c r="AD9" s="47">
        <v>0</v>
      </c>
      <c r="AE9" s="47">
        <v>0</v>
      </c>
      <c r="AF9" s="47">
        <v>0</v>
      </c>
      <c r="AG9" s="47">
        <v>763</v>
      </c>
      <c r="AH9" s="47">
        <v>0</v>
      </c>
    </row>
    <row r="10" spans="1:34" ht="13.5">
      <c r="A10" s="185" t="s">
        <v>55</v>
      </c>
      <c r="B10" s="186" t="s">
        <v>62</v>
      </c>
      <c r="C10" s="46" t="s">
        <v>63</v>
      </c>
      <c r="D10" s="47">
        <f t="shared" si="0"/>
        <v>16699</v>
      </c>
      <c r="E10" s="47">
        <v>11309</v>
      </c>
      <c r="F10" s="47">
        <v>5390</v>
      </c>
      <c r="G10" s="47">
        <f t="shared" si="1"/>
        <v>16699</v>
      </c>
      <c r="H10" s="47">
        <f t="shared" si="2"/>
        <v>15534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12447</v>
      </c>
      <c r="N10" s="47">
        <v>0</v>
      </c>
      <c r="O10" s="47">
        <v>8776</v>
      </c>
      <c r="P10" s="47">
        <v>3671</v>
      </c>
      <c r="Q10" s="47">
        <f t="shared" si="5"/>
        <v>2616</v>
      </c>
      <c r="R10" s="47">
        <v>0</v>
      </c>
      <c r="S10" s="47">
        <v>2062</v>
      </c>
      <c r="T10" s="47">
        <v>554</v>
      </c>
      <c r="U10" s="47">
        <f t="shared" si="6"/>
        <v>471</v>
      </c>
      <c r="V10" s="47">
        <v>0</v>
      </c>
      <c r="W10" s="47">
        <v>471</v>
      </c>
      <c r="X10" s="47">
        <v>0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0</v>
      </c>
      <c r="AD10" s="47">
        <v>0</v>
      </c>
      <c r="AE10" s="47">
        <v>0</v>
      </c>
      <c r="AF10" s="47">
        <v>0</v>
      </c>
      <c r="AG10" s="47">
        <v>1165</v>
      </c>
      <c r="AH10" s="47">
        <v>0</v>
      </c>
    </row>
    <row r="11" spans="1:34" ht="13.5">
      <c r="A11" s="185" t="s">
        <v>55</v>
      </c>
      <c r="B11" s="186" t="s">
        <v>64</v>
      </c>
      <c r="C11" s="46" t="s">
        <v>65</v>
      </c>
      <c r="D11" s="47">
        <f t="shared" si="0"/>
        <v>19724</v>
      </c>
      <c r="E11" s="47">
        <v>12267</v>
      </c>
      <c r="F11" s="47">
        <v>7457</v>
      </c>
      <c r="G11" s="47">
        <f t="shared" si="1"/>
        <v>19724</v>
      </c>
      <c r="H11" s="47">
        <f t="shared" si="2"/>
        <v>17900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14285</v>
      </c>
      <c r="N11" s="47">
        <v>0</v>
      </c>
      <c r="O11" s="47">
        <v>9438</v>
      </c>
      <c r="P11" s="47">
        <v>4847</v>
      </c>
      <c r="Q11" s="47">
        <f t="shared" si="5"/>
        <v>1489</v>
      </c>
      <c r="R11" s="47">
        <v>0</v>
      </c>
      <c r="S11" s="47">
        <v>703</v>
      </c>
      <c r="T11" s="47">
        <v>786</v>
      </c>
      <c r="U11" s="47">
        <f t="shared" si="6"/>
        <v>1774</v>
      </c>
      <c r="V11" s="47">
        <v>0</v>
      </c>
      <c r="W11" s="47">
        <v>1774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352</v>
      </c>
      <c r="AD11" s="47">
        <v>0</v>
      </c>
      <c r="AE11" s="47">
        <v>352</v>
      </c>
      <c r="AF11" s="47">
        <v>0</v>
      </c>
      <c r="AG11" s="47">
        <v>1824</v>
      </c>
      <c r="AH11" s="47">
        <v>0</v>
      </c>
    </row>
    <row r="12" spans="1:34" ht="13.5">
      <c r="A12" s="185" t="s">
        <v>55</v>
      </c>
      <c r="B12" s="186" t="s">
        <v>66</v>
      </c>
      <c r="C12" s="46" t="s">
        <v>67</v>
      </c>
      <c r="D12" s="47">
        <f t="shared" si="0"/>
        <v>11326</v>
      </c>
      <c r="E12" s="47">
        <v>9036</v>
      </c>
      <c r="F12" s="47">
        <v>2290</v>
      </c>
      <c r="G12" s="47">
        <f t="shared" si="1"/>
        <v>11326</v>
      </c>
      <c r="H12" s="47">
        <f t="shared" si="2"/>
        <v>11326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9005</v>
      </c>
      <c r="N12" s="47">
        <v>0</v>
      </c>
      <c r="O12" s="47">
        <v>7273</v>
      </c>
      <c r="P12" s="47">
        <v>1732</v>
      </c>
      <c r="Q12" s="47">
        <f t="shared" si="5"/>
        <v>1053</v>
      </c>
      <c r="R12" s="47">
        <v>0</v>
      </c>
      <c r="S12" s="47">
        <v>1053</v>
      </c>
      <c r="T12" s="47">
        <v>0</v>
      </c>
      <c r="U12" s="47">
        <f t="shared" si="6"/>
        <v>1268</v>
      </c>
      <c r="V12" s="47">
        <v>0</v>
      </c>
      <c r="W12" s="47">
        <v>710</v>
      </c>
      <c r="X12" s="47">
        <v>558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</row>
    <row r="13" spans="1:34" ht="13.5">
      <c r="A13" s="185" t="s">
        <v>55</v>
      </c>
      <c r="B13" s="186" t="s">
        <v>68</v>
      </c>
      <c r="C13" s="46" t="s">
        <v>69</v>
      </c>
      <c r="D13" s="47">
        <f t="shared" si="0"/>
        <v>12142</v>
      </c>
      <c r="E13" s="47">
        <v>9919</v>
      </c>
      <c r="F13" s="47">
        <v>2223</v>
      </c>
      <c r="G13" s="47">
        <f t="shared" si="1"/>
        <v>12142</v>
      </c>
      <c r="H13" s="47">
        <f t="shared" si="2"/>
        <v>11655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8614</v>
      </c>
      <c r="N13" s="47">
        <v>0</v>
      </c>
      <c r="O13" s="47">
        <v>6798</v>
      </c>
      <c r="P13" s="47">
        <v>1816</v>
      </c>
      <c r="Q13" s="47">
        <f t="shared" si="5"/>
        <v>2083</v>
      </c>
      <c r="R13" s="47">
        <v>0</v>
      </c>
      <c r="S13" s="47">
        <v>1676</v>
      </c>
      <c r="T13" s="47">
        <v>407</v>
      </c>
      <c r="U13" s="47">
        <f t="shared" si="6"/>
        <v>958</v>
      </c>
      <c r="V13" s="47">
        <v>0</v>
      </c>
      <c r="W13" s="47">
        <v>958</v>
      </c>
      <c r="X13" s="47">
        <v>0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0</v>
      </c>
      <c r="AD13" s="47">
        <v>0</v>
      </c>
      <c r="AE13" s="47">
        <v>0</v>
      </c>
      <c r="AF13" s="47">
        <v>0</v>
      </c>
      <c r="AG13" s="47">
        <v>487</v>
      </c>
      <c r="AH13" s="47">
        <v>0</v>
      </c>
    </row>
    <row r="14" spans="1:34" ht="13.5">
      <c r="A14" s="185" t="s">
        <v>55</v>
      </c>
      <c r="B14" s="186" t="s">
        <v>70</v>
      </c>
      <c r="C14" s="46" t="s">
        <v>268</v>
      </c>
      <c r="D14" s="47">
        <f t="shared" si="0"/>
        <v>12254</v>
      </c>
      <c r="E14" s="47">
        <v>7185</v>
      </c>
      <c r="F14" s="47">
        <v>5069</v>
      </c>
      <c r="G14" s="47">
        <f aca="true" t="shared" si="9" ref="G14:G41">H14+AG14</f>
        <v>12254</v>
      </c>
      <c r="H14" s="47">
        <f aca="true" t="shared" si="10" ref="H14:H41">I14+M14+Q14+U14+Y14+AC14</f>
        <v>11437</v>
      </c>
      <c r="I14" s="47">
        <f aca="true" t="shared" si="11" ref="I14:I41">SUM(J14:L14)</f>
        <v>0</v>
      </c>
      <c r="J14" s="47">
        <v>0</v>
      </c>
      <c r="K14" s="47">
        <v>0</v>
      </c>
      <c r="L14" s="47">
        <v>0</v>
      </c>
      <c r="M14" s="47">
        <f aca="true" t="shared" si="12" ref="M14:M41">SUM(N14:P14)</f>
        <v>10843</v>
      </c>
      <c r="N14" s="47">
        <v>0</v>
      </c>
      <c r="O14" s="47">
        <v>6336</v>
      </c>
      <c r="P14" s="47">
        <v>4507</v>
      </c>
      <c r="Q14" s="47">
        <f aca="true" t="shared" si="13" ref="Q14:Q41">SUM(R14:T14)</f>
        <v>339</v>
      </c>
      <c r="R14" s="47">
        <v>0</v>
      </c>
      <c r="S14" s="47">
        <v>339</v>
      </c>
      <c r="T14" s="47">
        <v>0</v>
      </c>
      <c r="U14" s="47">
        <f aca="true" t="shared" si="14" ref="U14:U41">SUM(V14:X14)</f>
        <v>255</v>
      </c>
      <c r="V14" s="47">
        <v>0</v>
      </c>
      <c r="W14" s="47">
        <v>255</v>
      </c>
      <c r="X14" s="47">
        <v>0</v>
      </c>
      <c r="Y14" s="47">
        <f aca="true" t="shared" si="15" ref="Y14:Y41">SUM(Z14:AB14)</f>
        <v>0</v>
      </c>
      <c r="Z14" s="47">
        <v>0</v>
      </c>
      <c r="AA14" s="47">
        <v>0</v>
      </c>
      <c r="AB14" s="47">
        <v>0</v>
      </c>
      <c r="AC14" s="47">
        <f aca="true" t="shared" si="16" ref="AC14:AC41">SUM(AD14:AF14)</f>
        <v>0</v>
      </c>
      <c r="AD14" s="47">
        <v>0</v>
      </c>
      <c r="AE14" s="47">
        <v>0</v>
      </c>
      <c r="AF14" s="47">
        <v>0</v>
      </c>
      <c r="AG14" s="47">
        <v>817</v>
      </c>
      <c r="AH14" s="47">
        <v>0</v>
      </c>
    </row>
    <row r="15" spans="1:34" ht="13.5">
      <c r="A15" s="185" t="s">
        <v>55</v>
      </c>
      <c r="B15" s="186" t="s">
        <v>71</v>
      </c>
      <c r="C15" s="46" t="s">
        <v>72</v>
      </c>
      <c r="D15" s="47">
        <f t="shared" si="0"/>
        <v>8378</v>
      </c>
      <c r="E15" s="47">
        <v>5427</v>
      </c>
      <c r="F15" s="47">
        <v>2951</v>
      </c>
      <c r="G15" s="47">
        <f t="shared" si="9"/>
        <v>8378</v>
      </c>
      <c r="H15" s="47">
        <f t="shared" si="10"/>
        <v>7309</v>
      </c>
      <c r="I15" s="47">
        <f t="shared" si="11"/>
        <v>0</v>
      </c>
      <c r="J15" s="47">
        <v>0</v>
      </c>
      <c r="K15" s="47">
        <v>0</v>
      </c>
      <c r="L15" s="47">
        <v>0</v>
      </c>
      <c r="M15" s="47">
        <f t="shared" si="12"/>
        <v>6352</v>
      </c>
      <c r="N15" s="47">
        <v>0</v>
      </c>
      <c r="O15" s="47">
        <v>4470</v>
      </c>
      <c r="P15" s="47">
        <v>1882</v>
      </c>
      <c r="Q15" s="47">
        <f t="shared" si="13"/>
        <v>317</v>
      </c>
      <c r="R15" s="47">
        <v>0</v>
      </c>
      <c r="S15" s="47">
        <v>317</v>
      </c>
      <c r="T15" s="47">
        <v>0</v>
      </c>
      <c r="U15" s="47">
        <f t="shared" si="14"/>
        <v>625</v>
      </c>
      <c r="V15" s="47">
        <v>0</v>
      </c>
      <c r="W15" s="47">
        <v>625</v>
      </c>
      <c r="X15" s="47">
        <v>0</v>
      </c>
      <c r="Y15" s="47">
        <f t="shared" si="15"/>
        <v>15</v>
      </c>
      <c r="Z15" s="47">
        <v>0</v>
      </c>
      <c r="AA15" s="47">
        <v>15</v>
      </c>
      <c r="AB15" s="47">
        <v>0</v>
      </c>
      <c r="AC15" s="47">
        <f t="shared" si="16"/>
        <v>0</v>
      </c>
      <c r="AD15" s="47">
        <v>0</v>
      </c>
      <c r="AE15" s="47">
        <v>0</v>
      </c>
      <c r="AF15" s="47">
        <v>0</v>
      </c>
      <c r="AG15" s="47">
        <v>1069</v>
      </c>
      <c r="AH15" s="47">
        <v>0</v>
      </c>
    </row>
    <row r="16" spans="1:34" ht="13.5">
      <c r="A16" s="185" t="s">
        <v>55</v>
      </c>
      <c r="B16" s="186" t="s">
        <v>73</v>
      </c>
      <c r="C16" s="46" t="s">
        <v>74</v>
      </c>
      <c r="D16" s="47">
        <f t="shared" si="0"/>
        <v>5938</v>
      </c>
      <c r="E16" s="47">
        <v>4831</v>
      </c>
      <c r="F16" s="47">
        <v>1107</v>
      </c>
      <c r="G16" s="47">
        <f t="shared" si="9"/>
        <v>5938</v>
      </c>
      <c r="H16" s="47">
        <f t="shared" si="10"/>
        <v>5867</v>
      </c>
      <c r="I16" s="47">
        <f t="shared" si="11"/>
        <v>0</v>
      </c>
      <c r="J16" s="47">
        <v>0</v>
      </c>
      <c r="K16" s="47">
        <v>0</v>
      </c>
      <c r="L16" s="47">
        <v>0</v>
      </c>
      <c r="M16" s="47">
        <f t="shared" si="12"/>
        <v>4915</v>
      </c>
      <c r="N16" s="47">
        <v>3808</v>
      </c>
      <c r="O16" s="47">
        <v>0</v>
      </c>
      <c r="P16" s="47">
        <v>1107</v>
      </c>
      <c r="Q16" s="47">
        <f t="shared" si="13"/>
        <v>537</v>
      </c>
      <c r="R16" s="47">
        <v>537</v>
      </c>
      <c r="S16" s="47">
        <v>0</v>
      </c>
      <c r="T16" s="47">
        <v>0</v>
      </c>
      <c r="U16" s="47">
        <f t="shared" si="14"/>
        <v>415</v>
      </c>
      <c r="V16" s="47">
        <v>386</v>
      </c>
      <c r="W16" s="47">
        <v>29</v>
      </c>
      <c r="X16" s="47">
        <v>0</v>
      </c>
      <c r="Y16" s="47">
        <f t="shared" si="15"/>
        <v>0</v>
      </c>
      <c r="Z16" s="47">
        <v>0</v>
      </c>
      <c r="AA16" s="47">
        <v>0</v>
      </c>
      <c r="AB16" s="47">
        <v>0</v>
      </c>
      <c r="AC16" s="47">
        <f t="shared" si="16"/>
        <v>0</v>
      </c>
      <c r="AD16" s="47">
        <v>0</v>
      </c>
      <c r="AE16" s="47">
        <v>0</v>
      </c>
      <c r="AF16" s="47">
        <v>0</v>
      </c>
      <c r="AG16" s="47">
        <v>71</v>
      </c>
      <c r="AH16" s="47">
        <v>0</v>
      </c>
    </row>
    <row r="17" spans="1:34" ht="13.5">
      <c r="A17" s="185" t="s">
        <v>55</v>
      </c>
      <c r="B17" s="186" t="s">
        <v>75</v>
      </c>
      <c r="C17" s="46" t="s">
        <v>76</v>
      </c>
      <c r="D17" s="47">
        <f t="shared" si="0"/>
        <v>4705</v>
      </c>
      <c r="E17" s="47">
        <v>3246</v>
      </c>
      <c r="F17" s="47">
        <v>1459</v>
      </c>
      <c r="G17" s="47">
        <f t="shared" si="9"/>
        <v>4705</v>
      </c>
      <c r="H17" s="47">
        <f t="shared" si="10"/>
        <v>4705</v>
      </c>
      <c r="I17" s="47">
        <f t="shared" si="11"/>
        <v>0</v>
      </c>
      <c r="J17" s="47">
        <v>0</v>
      </c>
      <c r="K17" s="47">
        <v>0</v>
      </c>
      <c r="L17" s="47">
        <v>0</v>
      </c>
      <c r="M17" s="47">
        <f t="shared" si="12"/>
        <v>4276</v>
      </c>
      <c r="N17" s="47">
        <v>2444</v>
      </c>
      <c r="O17" s="47">
        <v>373</v>
      </c>
      <c r="P17" s="47">
        <v>1459</v>
      </c>
      <c r="Q17" s="47">
        <f t="shared" si="13"/>
        <v>358</v>
      </c>
      <c r="R17" s="47">
        <v>293</v>
      </c>
      <c r="S17" s="47">
        <v>65</v>
      </c>
      <c r="T17" s="47">
        <v>0</v>
      </c>
      <c r="U17" s="47">
        <f t="shared" si="14"/>
        <v>71</v>
      </c>
      <c r="V17" s="47">
        <v>59</v>
      </c>
      <c r="W17" s="47">
        <v>12</v>
      </c>
      <c r="X17" s="47">
        <v>0</v>
      </c>
      <c r="Y17" s="47">
        <f t="shared" si="15"/>
        <v>0</v>
      </c>
      <c r="Z17" s="47">
        <v>0</v>
      </c>
      <c r="AA17" s="47">
        <v>0</v>
      </c>
      <c r="AB17" s="47">
        <v>0</v>
      </c>
      <c r="AC17" s="47">
        <f t="shared" si="16"/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12</v>
      </c>
    </row>
    <row r="18" spans="1:34" ht="13.5">
      <c r="A18" s="185" t="s">
        <v>55</v>
      </c>
      <c r="B18" s="186" t="s">
        <v>77</v>
      </c>
      <c r="C18" s="46" t="s">
        <v>78</v>
      </c>
      <c r="D18" s="47">
        <f t="shared" si="0"/>
        <v>813</v>
      </c>
      <c r="E18" s="47">
        <v>599</v>
      </c>
      <c r="F18" s="47">
        <v>214</v>
      </c>
      <c r="G18" s="47">
        <f t="shared" si="9"/>
        <v>813</v>
      </c>
      <c r="H18" s="47">
        <f t="shared" si="10"/>
        <v>807</v>
      </c>
      <c r="I18" s="47">
        <f t="shared" si="11"/>
        <v>0</v>
      </c>
      <c r="J18" s="47">
        <v>0</v>
      </c>
      <c r="K18" s="47">
        <v>0</v>
      </c>
      <c r="L18" s="47">
        <v>0</v>
      </c>
      <c r="M18" s="47">
        <f t="shared" si="12"/>
        <v>608</v>
      </c>
      <c r="N18" s="47">
        <v>0</v>
      </c>
      <c r="O18" s="47">
        <v>400</v>
      </c>
      <c r="P18" s="47">
        <v>208</v>
      </c>
      <c r="Q18" s="47">
        <f t="shared" si="13"/>
        <v>25</v>
      </c>
      <c r="R18" s="47">
        <v>0</v>
      </c>
      <c r="S18" s="47">
        <v>25</v>
      </c>
      <c r="T18" s="47">
        <v>0</v>
      </c>
      <c r="U18" s="47">
        <f t="shared" si="14"/>
        <v>174</v>
      </c>
      <c r="V18" s="47">
        <v>0</v>
      </c>
      <c r="W18" s="47">
        <v>174</v>
      </c>
      <c r="X18" s="47">
        <v>0</v>
      </c>
      <c r="Y18" s="47">
        <f t="shared" si="15"/>
        <v>0</v>
      </c>
      <c r="Z18" s="47">
        <v>0</v>
      </c>
      <c r="AA18" s="47">
        <v>0</v>
      </c>
      <c r="AB18" s="47">
        <v>0</v>
      </c>
      <c r="AC18" s="47">
        <f t="shared" si="16"/>
        <v>0</v>
      </c>
      <c r="AD18" s="47">
        <v>0</v>
      </c>
      <c r="AE18" s="47">
        <v>0</v>
      </c>
      <c r="AF18" s="47">
        <v>0</v>
      </c>
      <c r="AG18" s="47">
        <v>6</v>
      </c>
      <c r="AH18" s="47">
        <v>0</v>
      </c>
    </row>
    <row r="19" spans="1:34" ht="13.5">
      <c r="A19" s="185" t="s">
        <v>55</v>
      </c>
      <c r="B19" s="186" t="s">
        <v>79</v>
      </c>
      <c r="C19" s="46" t="s">
        <v>80</v>
      </c>
      <c r="D19" s="47">
        <f t="shared" si="0"/>
        <v>7931</v>
      </c>
      <c r="E19" s="47">
        <v>5821</v>
      </c>
      <c r="F19" s="47">
        <v>2110</v>
      </c>
      <c r="G19" s="47">
        <f t="shared" si="9"/>
        <v>7931</v>
      </c>
      <c r="H19" s="47">
        <f t="shared" si="10"/>
        <v>7867</v>
      </c>
      <c r="I19" s="47">
        <f t="shared" si="11"/>
        <v>0</v>
      </c>
      <c r="J19" s="47">
        <v>0</v>
      </c>
      <c r="K19" s="47">
        <v>0</v>
      </c>
      <c r="L19" s="47">
        <v>0</v>
      </c>
      <c r="M19" s="47">
        <f t="shared" si="12"/>
        <v>6129</v>
      </c>
      <c r="N19" s="47">
        <v>0</v>
      </c>
      <c r="O19" s="47">
        <v>4083</v>
      </c>
      <c r="P19" s="47">
        <v>2046</v>
      </c>
      <c r="Q19" s="47">
        <f t="shared" si="13"/>
        <v>449</v>
      </c>
      <c r="R19" s="47">
        <v>0</v>
      </c>
      <c r="S19" s="47">
        <v>449</v>
      </c>
      <c r="T19" s="47">
        <v>0</v>
      </c>
      <c r="U19" s="47">
        <f t="shared" si="14"/>
        <v>1289</v>
      </c>
      <c r="V19" s="47">
        <v>0</v>
      </c>
      <c r="W19" s="47">
        <v>1289</v>
      </c>
      <c r="X19" s="47">
        <v>0</v>
      </c>
      <c r="Y19" s="47">
        <f t="shared" si="15"/>
        <v>0</v>
      </c>
      <c r="Z19" s="47">
        <v>0</v>
      </c>
      <c r="AA19" s="47">
        <v>0</v>
      </c>
      <c r="AB19" s="47">
        <v>0</v>
      </c>
      <c r="AC19" s="47">
        <f t="shared" si="16"/>
        <v>0</v>
      </c>
      <c r="AD19" s="47">
        <v>0</v>
      </c>
      <c r="AE19" s="47">
        <v>0</v>
      </c>
      <c r="AF19" s="47">
        <v>0</v>
      </c>
      <c r="AG19" s="47">
        <v>64</v>
      </c>
      <c r="AH19" s="47">
        <v>0</v>
      </c>
    </row>
    <row r="20" spans="1:34" ht="13.5">
      <c r="A20" s="185" t="s">
        <v>55</v>
      </c>
      <c r="B20" s="186" t="s">
        <v>81</v>
      </c>
      <c r="C20" s="46" t="s">
        <v>82</v>
      </c>
      <c r="D20" s="47">
        <f t="shared" si="0"/>
        <v>9047</v>
      </c>
      <c r="E20" s="47">
        <v>6423</v>
      </c>
      <c r="F20" s="47">
        <v>2624</v>
      </c>
      <c r="G20" s="47">
        <f t="shared" si="9"/>
        <v>9047</v>
      </c>
      <c r="H20" s="47">
        <f t="shared" si="10"/>
        <v>8966</v>
      </c>
      <c r="I20" s="47">
        <f t="shared" si="11"/>
        <v>0</v>
      </c>
      <c r="J20" s="47">
        <v>0</v>
      </c>
      <c r="K20" s="47">
        <v>0</v>
      </c>
      <c r="L20" s="47">
        <v>0</v>
      </c>
      <c r="M20" s="47">
        <f t="shared" si="12"/>
        <v>7853</v>
      </c>
      <c r="N20" s="47">
        <v>5229</v>
      </c>
      <c r="O20" s="47">
        <v>0</v>
      </c>
      <c r="P20" s="47">
        <v>2624</v>
      </c>
      <c r="Q20" s="47">
        <f t="shared" si="13"/>
        <v>226</v>
      </c>
      <c r="R20" s="47">
        <v>226</v>
      </c>
      <c r="S20" s="47">
        <v>0</v>
      </c>
      <c r="T20" s="47">
        <v>0</v>
      </c>
      <c r="U20" s="47">
        <f t="shared" si="14"/>
        <v>887</v>
      </c>
      <c r="V20" s="47">
        <v>561</v>
      </c>
      <c r="W20" s="47">
        <v>326</v>
      </c>
      <c r="X20" s="47">
        <v>0</v>
      </c>
      <c r="Y20" s="47">
        <f t="shared" si="15"/>
        <v>0</v>
      </c>
      <c r="Z20" s="47">
        <v>0</v>
      </c>
      <c r="AA20" s="47">
        <v>0</v>
      </c>
      <c r="AB20" s="47">
        <v>0</v>
      </c>
      <c r="AC20" s="47">
        <f t="shared" si="16"/>
        <v>0</v>
      </c>
      <c r="AD20" s="47">
        <v>0</v>
      </c>
      <c r="AE20" s="47">
        <v>0</v>
      </c>
      <c r="AF20" s="47">
        <v>0</v>
      </c>
      <c r="AG20" s="47">
        <v>81</v>
      </c>
      <c r="AH20" s="47">
        <v>5</v>
      </c>
    </row>
    <row r="21" spans="1:34" ht="13.5">
      <c r="A21" s="185" t="s">
        <v>55</v>
      </c>
      <c r="B21" s="186" t="s">
        <v>83</v>
      </c>
      <c r="C21" s="46" t="s">
        <v>84</v>
      </c>
      <c r="D21" s="47">
        <f t="shared" si="0"/>
        <v>2607</v>
      </c>
      <c r="E21" s="47">
        <v>2394</v>
      </c>
      <c r="F21" s="47">
        <v>213</v>
      </c>
      <c r="G21" s="47">
        <f t="shared" si="9"/>
        <v>2607</v>
      </c>
      <c r="H21" s="47">
        <f t="shared" si="10"/>
        <v>2582</v>
      </c>
      <c r="I21" s="47">
        <f t="shared" si="11"/>
        <v>0</v>
      </c>
      <c r="J21" s="47">
        <v>0</v>
      </c>
      <c r="K21" s="47">
        <v>0</v>
      </c>
      <c r="L21" s="47">
        <v>0</v>
      </c>
      <c r="M21" s="47">
        <f t="shared" si="12"/>
        <v>2025</v>
      </c>
      <c r="N21" s="47">
        <v>0</v>
      </c>
      <c r="O21" s="47">
        <v>1853</v>
      </c>
      <c r="P21" s="47">
        <v>172</v>
      </c>
      <c r="Q21" s="47">
        <f t="shared" si="13"/>
        <v>429</v>
      </c>
      <c r="R21" s="47">
        <v>0</v>
      </c>
      <c r="S21" s="47">
        <v>410</v>
      </c>
      <c r="T21" s="47">
        <v>19</v>
      </c>
      <c r="U21" s="47">
        <f t="shared" si="14"/>
        <v>128</v>
      </c>
      <c r="V21" s="47">
        <v>0</v>
      </c>
      <c r="W21" s="47">
        <v>128</v>
      </c>
      <c r="X21" s="47">
        <v>0</v>
      </c>
      <c r="Y21" s="47">
        <f t="shared" si="15"/>
        <v>0</v>
      </c>
      <c r="Z21" s="47">
        <v>0</v>
      </c>
      <c r="AA21" s="47">
        <v>0</v>
      </c>
      <c r="AB21" s="47">
        <v>0</v>
      </c>
      <c r="AC21" s="47">
        <f t="shared" si="16"/>
        <v>0</v>
      </c>
      <c r="AD21" s="47">
        <v>0</v>
      </c>
      <c r="AE21" s="47">
        <v>0</v>
      </c>
      <c r="AF21" s="47">
        <v>0</v>
      </c>
      <c r="AG21" s="47">
        <v>25</v>
      </c>
      <c r="AH21" s="47">
        <v>0</v>
      </c>
    </row>
    <row r="22" spans="1:34" ht="13.5">
      <c r="A22" s="185" t="s">
        <v>55</v>
      </c>
      <c r="B22" s="186" t="s">
        <v>85</v>
      </c>
      <c r="C22" s="46" t="s">
        <v>86</v>
      </c>
      <c r="D22" s="47">
        <f t="shared" si="0"/>
        <v>9423</v>
      </c>
      <c r="E22" s="47">
        <v>8334</v>
      </c>
      <c r="F22" s="47">
        <v>1089</v>
      </c>
      <c r="G22" s="47">
        <f t="shared" si="9"/>
        <v>9423</v>
      </c>
      <c r="H22" s="47">
        <f t="shared" si="10"/>
        <v>8923</v>
      </c>
      <c r="I22" s="47">
        <f t="shared" si="11"/>
        <v>0</v>
      </c>
      <c r="J22" s="47">
        <v>0</v>
      </c>
      <c r="K22" s="47">
        <v>0</v>
      </c>
      <c r="L22" s="47">
        <v>0</v>
      </c>
      <c r="M22" s="47">
        <f t="shared" si="12"/>
        <v>6687</v>
      </c>
      <c r="N22" s="47">
        <v>0</v>
      </c>
      <c r="O22" s="47">
        <v>6049</v>
      </c>
      <c r="P22" s="47">
        <v>638</v>
      </c>
      <c r="Q22" s="47">
        <f t="shared" si="13"/>
        <v>1783</v>
      </c>
      <c r="R22" s="47">
        <v>0</v>
      </c>
      <c r="S22" s="47">
        <v>1682</v>
      </c>
      <c r="T22" s="47">
        <v>101</v>
      </c>
      <c r="U22" s="47">
        <f t="shared" si="14"/>
        <v>453</v>
      </c>
      <c r="V22" s="47">
        <v>0</v>
      </c>
      <c r="W22" s="47">
        <v>453</v>
      </c>
      <c r="X22" s="47">
        <v>0</v>
      </c>
      <c r="Y22" s="47">
        <f t="shared" si="15"/>
        <v>0</v>
      </c>
      <c r="Z22" s="47">
        <v>0</v>
      </c>
      <c r="AA22" s="47">
        <v>0</v>
      </c>
      <c r="AB22" s="47">
        <v>0</v>
      </c>
      <c r="AC22" s="47">
        <f t="shared" si="16"/>
        <v>0</v>
      </c>
      <c r="AD22" s="47">
        <v>0</v>
      </c>
      <c r="AE22" s="47">
        <v>0</v>
      </c>
      <c r="AF22" s="47">
        <v>0</v>
      </c>
      <c r="AG22" s="47">
        <v>500</v>
      </c>
      <c r="AH22" s="47">
        <v>0</v>
      </c>
    </row>
    <row r="23" spans="1:34" ht="13.5">
      <c r="A23" s="185" t="s">
        <v>55</v>
      </c>
      <c r="B23" s="186" t="s">
        <v>87</v>
      </c>
      <c r="C23" s="46" t="s">
        <v>132</v>
      </c>
      <c r="D23" s="47">
        <f t="shared" si="0"/>
        <v>5223</v>
      </c>
      <c r="E23" s="47">
        <v>4022</v>
      </c>
      <c r="F23" s="47">
        <v>1201</v>
      </c>
      <c r="G23" s="47">
        <f t="shared" si="9"/>
        <v>5223</v>
      </c>
      <c r="H23" s="47">
        <f t="shared" si="10"/>
        <v>4709</v>
      </c>
      <c r="I23" s="47">
        <f t="shared" si="11"/>
        <v>0</v>
      </c>
      <c r="J23" s="47">
        <v>0</v>
      </c>
      <c r="K23" s="47">
        <v>0</v>
      </c>
      <c r="L23" s="47">
        <v>0</v>
      </c>
      <c r="M23" s="47">
        <f t="shared" si="12"/>
        <v>3489</v>
      </c>
      <c r="N23" s="47">
        <v>0</v>
      </c>
      <c r="O23" s="47">
        <v>2989</v>
      </c>
      <c r="P23" s="47">
        <v>500</v>
      </c>
      <c r="Q23" s="47">
        <f t="shared" si="13"/>
        <v>545</v>
      </c>
      <c r="R23" s="47">
        <v>0</v>
      </c>
      <c r="S23" s="47">
        <v>425</v>
      </c>
      <c r="T23" s="47">
        <v>120</v>
      </c>
      <c r="U23" s="47">
        <f t="shared" si="14"/>
        <v>241</v>
      </c>
      <c r="V23" s="47">
        <v>0</v>
      </c>
      <c r="W23" s="47">
        <v>241</v>
      </c>
      <c r="X23" s="47">
        <v>0</v>
      </c>
      <c r="Y23" s="47">
        <f t="shared" si="15"/>
        <v>0</v>
      </c>
      <c r="Z23" s="47">
        <v>0</v>
      </c>
      <c r="AA23" s="47">
        <v>0</v>
      </c>
      <c r="AB23" s="47">
        <v>0</v>
      </c>
      <c r="AC23" s="47">
        <f t="shared" si="16"/>
        <v>434</v>
      </c>
      <c r="AD23" s="47">
        <v>0</v>
      </c>
      <c r="AE23" s="47">
        <v>367</v>
      </c>
      <c r="AF23" s="47">
        <v>67</v>
      </c>
      <c r="AG23" s="47">
        <v>514</v>
      </c>
      <c r="AH23" s="47">
        <v>0</v>
      </c>
    </row>
    <row r="24" spans="1:34" ht="13.5">
      <c r="A24" s="185" t="s">
        <v>55</v>
      </c>
      <c r="B24" s="186" t="s">
        <v>88</v>
      </c>
      <c r="C24" s="46" t="s">
        <v>89</v>
      </c>
      <c r="D24" s="47">
        <f t="shared" si="0"/>
        <v>6206</v>
      </c>
      <c r="E24" s="47">
        <v>4376</v>
      </c>
      <c r="F24" s="47">
        <v>1830</v>
      </c>
      <c r="G24" s="47">
        <f t="shared" si="9"/>
        <v>6206</v>
      </c>
      <c r="H24" s="47">
        <f t="shared" si="10"/>
        <v>6151</v>
      </c>
      <c r="I24" s="47">
        <f t="shared" si="11"/>
        <v>0</v>
      </c>
      <c r="J24" s="47">
        <v>0</v>
      </c>
      <c r="K24" s="47">
        <v>0</v>
      </c>
      <c r="L24" s="47">
        <v>0</v>
      </c>
      <c r="M24" s="47">
        <f t="shared" si="12"/>
        <v>5311</v>
      </c>
      <c r="N24" s="47">
        <v>3536</v>
      </c>
      <c r="O24" s="47">
        <v>0</v>
      </c>
      <c r="P24" s="47">
        <v>1775</v>
      </c>
      <c r="Q24" s="47">
        <f t="shared" si="13"/>
        <v>364</v>
      </c>
      <c r="R24" s="47">
        <v>0</v>
      </c>
      <c r="S24" s="47">
        <v>364</v>
      </c>
      <c r="T24" s="47">
        <v>0</v>
      </c>
      <c r="U24" s="47">
        <f t="shared" si="14"/>
        <v>476</v>
      </c>
      <c r="V24" s="47">
        <v>0</v>
      </c>
      <c r="W24" s="47">
        <v>476</v>
      </c>
      <c r="X24" s="47">
        <v>0</v>
      </c>
      <c r="Y24" s="47">
        <f t="shared" si="15"/>
        <v>0</v>
      </c>
      <c r="Z24" s="47">
        <v>0</v>
      </c>
      <c r="AA24" s="47">
        <v>0</v>
      </c>
      <c r="AB24" s="47">
        <v>0</v>
      </c>
      <c r="AC24" s="47">
        <f t="shared" si="16"/>
        <v>0</v>
      </c>
      <c r="AD24" s="47">
        <v>0</v>
      </c>
      <c r="AE24" s="47">
        <v>0</v>
      </c>
      <c r="AF24" s="47">
        <v>0</v>
      </c>
      <c r="AG24" s="47">
        <v>55</v>
      </c>
      <c r="AH24" s="47">
        <v>0</v>
      </c>
    </row>
    <row r="25" spans="1:34" ht="13.5">
      <c r="A25" s="185" t="s">
        <v>55</v>
      </c>
      <c r="B25" s="186" t="s">
        <v>90</v>
      </c>
      <c r="C25" s="46" t="s">
        <v>91</v>
      </c>
      <c r="D25" s="47">
        <f t="shared" si="0"/>
        <v>11467</v>
      </c>
      <c r="E25" s="47">
        <v>7961</v>
      </c>
      <c r="F25" s="47">
        <v>3506</v>
      </c>
      <c r="G25" s="47">
        <f t="shared" si="9"/>
        <v>11467</v>
      </c>
      <c r="H25" s="47">
        <f t="shared" si="10"/>
        <v>11364</v>
      </c>
      <c r="I25" s="47">
        <f t="shared" si="11"/>
        <v>0</v>
      </c>
      <c r="J25" s="47">
        <v>0</v>
      </c>
      <c r="K25" s="47">
        <v>0</v>
      </c>
      <c r="L25" s="47">
        <v>0</v>
      </c>
      <c r="M25" s="47">
        <f t="shared" si="12"/>
        <v>10196</v>
      </c>
      <c r="N25" s="47">
        <v>6788</v>
      </c>
      <c r="O25" s="47">
        <v>0</v>
      </c>
      <c r="P25" s="47">
        <v>3408</v>
      </c>
      <c r="Q25" s="47">
        <f t="shared" si="13"/>
        <v>623</v>
      </c>
      <c r="R25" s="47">
        <v>623</v>
      </c>
      <c r="S25" s="47">
        <v>0</v>
      </c>
      <c r="T25" s="47">
        <v>0</v>
      </c>
      <c r="U25" s="47">
        <f t="shared" si="14"/>
        <v>447</v>
      </c>
      <c r="V25" s="47">
        <v>401</v>
      </c>
      <c r="W25" s="47">
        <v>46</v>
      </c>
      <c r="X25" s="47">
        <v>0</v>
      </c>
      <c r="Y25" s="47">
        <f t="shared" si="15"/>
        <v>98</v>
      </c>
      <c r="Z25" s="47">
        <v>0</v>
      </c>
      <c r="AA25" s="47">
        <v>0</v>
      </c>
      <c r="AB25" s="47">
        <v>98</v>
      </c>
      <c r="AC25" s="47">
        <f t="shared" si="16"/>
        <v>0</v>
      </c>
      <c r="AD25" s="47">
        <v>0</v>
      </c>
      <c r="AE25" s="47">
        <v>0</v>
      </c>
      <c r="AF25" s="47">
        <v>0</v>
      </c>
      <c r="AG25" s="47">
        <v>103</v>
      </c>
      <c r="AH25" s="47">
        <v>0</v>
      </c>
    </row>
    <row r="26" spans="1:34" ht="13.5">
      <c r="A26" s="185" t="s">
        <v>55</v>
      </c>
      <c r="B26" s="186" t="s">
        <v>92</v>
      </c>
      <c r="C26" s="46" t="s">
        <v>93</v>
      </c>
      <c r="D26" s="47">
        <f t="shared" si="0"/>
        <v>560</v>
      </c>
      <c r="E26" s="47">
        <v>560</v>
      </c>
      <c r="F26" s="47">
        <v>0</v>
      </c>
      <c r="G26" s="47">
        <f t="shared" si="9"/>
        <v>560</v>
      </c>
      <c r="H26" s="47">
        <f t="shared" si="10"/>
        <v>392</v>
      </c>
      <c r="I26" s="47">
        <f t="shared" si="11"/>
        <v>0</v>
      </c>
      <c r="J26" s="47">
        <v>0</v>
      </c>
      <c r="K26" s="47">
        <v>0</v>
      </c>
      <c r="L26" s="47">
        <v>0</v>
      </c>
      <c r="M26" s="47">
        <f t="shared" si="12"/>
        <v>328</v>
      </c>
      <c r="N26" s="47">
        <v>0</v>
      </c>
      <c r="O26" s="47">
        <v>328</v>
      </c>
      <c r="P26" s="47">
        <v>0</v>
      </c>
      <c r="Q26" s="47">
        <f t="shared" si="13"/>
        <v>37</v>
      </c>
      <c r="R26" s="47">
        <v>0</v>
      </c>
      <c r="S26" s="47">
        <v>37</v>
      </c>
      <c r="T26" s="47">
        <v>0</v>
      </c>
      <c r="U26" s="47">
        <f t="shared" si="14"/>
        <v>27</v>
      </c>
      <c r="V26" s="47">
        <v>0</v>
      </c>
      <c r="W26" s="47">
        <v>27</v>
      </c>
      <c r="X26" s="47">
        <v>0</v>
      </c>
      <c r="Y26" s="47">
        <f t="shared" si="15"/>
        <v>0</v>
      </c>
      <c r="Z26" s="47">
        <v>0</v>
      </c>
      <c r="AA26" s="47">
        <v>0</v>
      </c>
      <c r="AB26" s="47">
        <v>0</v>
      </c>
      <c r="AC26" s="47">
        <f t="shared" si="16"/>
        <v>0</v>
      </c>
      <c r="AD26" s="47">
        <v>0</v>
      </c>
      <c r="AE26" s="47">
        <v>0</v>
      </c>
      <c r="AF26" s="47">
        <v>0</v>
      </c>
      <c r="AG26" s="47">
        <v>168</v>
      </c>
      <c r="AH26" s="47">
        <v>0</v>
      </c>
    </row>
    <row r="27" spans="1:34" ht="13.5">
      <c r="A27" s="185" t="s">
        <v>55</v>
      </c>
      <c r="B27" s="186" t="s">
        <v>94</v>
      </c>
      <c r="C27" s="46" t="s">
        <v>95</v>
      </c>
      <c r="D27" s="47">
        <f t="shared" si="0"/>
        <v>664</v>
      </c>
      <c r="E27" s="47">
        <v>501</v>
      </c>
      <c r="F27" s="47">
        <v>163</v>
      </c>
      <c r="G27" s="47">
        <f t="shared" si="9"/>
        <v>664</v>
      </c>
      <c r="H27" s="47">
        <f t="shared" si="10"/>
        <v>659</v>
      </c>
      <c r="I27" s="47">
        <f t="shared" si="11"/>
        <v>0</v>
      </c>
      <c r="J27" s="47">
        <v>0</v>
      </c>
      <c r="K27" s="47">
        <v>0</v>
      </c>
      <c r="L27" s="47">
        <v>0</v>
      </c>
      <c r="M27" s="47">
        <f t="shared" si="12"/>
        <v>476</v>
      </c>
      <c r="N27" s="47">
        <v>0</v>
      </c>
      <c r="O27" s="47">
        <v>318</v>
      </c>
      <c r="P27" s="47">
        <v>158</v>
      </c>
      <c r="Q27" s="47">
        <f t="shared" si="13"/>
        <v>61</v>
      </c>
      <c r="R27" s="47">
        <v>0</v>
      </c>
      <c r="S27" s="47">
        <v>61</v>
      </c>
      <c r="T27" s="47">
        <v>0</v>
      </c>
      <c r="U27" s="47">
        <f t="shared" si="14"/>
        <v>122</v>
      </c>
      <c r="V27" s="47">
        <v>0</v>
      </c>
      <c r="W27" s="47">
        <v>122</v>
      </c>
      <c r="X27" s="47">
        <v>0</v>
      </c>
      <c r="Y27" s="47">
        <f t="shared" si="15"/>
        <v>0</v>
      </c>
      <c r="Z27" s="47">
        <v>0</v>
      </c>
      <c r="AA27" s="47">
        <v>0</v>
      </c>
      <c r="AB27" s="47">
        <v>0</v>
      </c>
      <c r="AC27" s="47">
        <f t="shared" si="16"/>
        <v>0</v>
      </c>
      <c r="AD27" s="47">
        <v>0</v>
      </c>
      <c r="AE27" s="47">
        <v>0</v>
      </c>
      <c r="AF27" s="47">
        <v>0</v>
      </c>
      <c r="AG27" s="47">
        <v>5</v>
      </c>
      <c r="AH27" s="47">
        <v>0</v>
      </c>
    </row>
    <row r="28" spans="1:34" ht="13.5">
      <c r="A28" s="185" t="s">
        <v>55</v>
      </c>
      <c r="B28" s="186" t="s">
        <v>96</v>
      </c>
      <c r="C28" s="46" t="s">
        <v>97</v>
      </c>
      <c r="D28" s="47">
        <f t="shared" si="0"/>
        <v>10699</v>
      </c>
      <c r="E28" s="47">
        <v>7469</v>
      </c>
      <c r="F28" s="47">
        <v>3230</v>
      </c>
      <c r="G28" s="47">
        <f t="shared" si="9"/>
        <v>10699</v>
      </c>
      <c r="H28" s="47">
        <f t="shared" si="10"/>
        <v>10322</v>
      </c>
      <c r="I28" s="47">
        <f t="shared" si="11"/>
        <v>0</v>
      </c>
      <c r="J28" s="47">
        <v>0</v>
      </c>
      <c r="K28" s="47">
        <v>0</v>
      </c>
      <c r="L28" s="47">
        <v>0</v>
      </c>
      <c r="M28" s="47">
        <f t="shared" si="12"/>
        <v>8866</v>
      </c>
      <c r="N28" s="47">
        <v>0</v>
      </c>
      <c r="O28" s="47">
        <v>6163</v>
      </c>
      <c r="P28" s="47">
        <v>2703</v>
      </c>
      <c r="Q28" s="47">
        <f t="shared" si="13"/>
        <v>933</v>
      </c>
      <c r="R28" s="47">
        <v>0</v>
      </c>
      <c r="S28" s="47">
        <v>783</v>
      </c>
      <c r="T28" s="47">
        <v>150</v>
      </c>
      <c r="U28" s="47">
        <f t="shared" si="14"/>
        <v>523</v>
      </c>
      <c r="V28" s="47">
        <v>0</v>
      </c>
      <c r="W28" s="47">
        <v>523</v>
      </c>
      <c r="X28" s="47">
        <v>0</v>
      </c>
      <c r="Y28" s="47">
        <f t="shared" si="15"/>
        <v>0</v>
      </c>
      <c r="Z28" s="47">
        <v>0</v>
      </c>
      <c r="AA28" s="47">
        <v>0</v>
      </c>
      <c r="AB28" s="47">
        <v>0</v>
      </c>
      <c r="AC28" s="47">
        <f t="shared" si="16"/>
        <v>0</v>
      </c>
      <c r="AD28" s="47">
        <v>0</v>
      </c>
      <c r="AE28" s="47">
        <v>0</v>
      </c>
      <c r="AF28" s="47">
        <v>0</v>
      </c>
      <c r="AG28" s="47">
        <v>377</v>
      </c>
      <c r="AH28" s="47">
        <v>0</v>
      </c>
    </row>
    <row r="29" spans="1:34" ht="13.5">
      <c r="A29" s="185" t="s">
        <v>55</v>
      </c>
      <c r="B29" s="186" t="s">
        <v>98</v>
      </c>
      <c r="C29" s="46" t="s">
        <v>99</v>
      </c>
      <c r="D29" s="47">
        <f t="shared" si="0"/>
        <v>3738</v>
      </c>
      <c r="E29" s="47">
        <v>2579</v>
      </c>
      <c r="F29" s="47">
        <v>1159</v>
      </c>
      <c r="G29" s="47">
        <f t="shared" si="9"/>
        <v>3738</v>
      </c>
      <c r="H29" s="47">
        <f t="shared" si="10"/>
        <v>3615</v>
      </c>
      <c r="I29" s="47">
        <f t="shared" si="11"/>
        <v>0</v>
      </c>
      <c r="J29" s="47">
        <v>0</v>
      </c>
      <c r="K29" s="47">
        <v>0</v>
      </c>
      <c r="L29" s="47">
        <v>0</v>
      </c>
      <c r="M29" s="47">
        <f t="shared" si="12"/>
        <v>3132</v>
      </c>
      <c r="N29" s="47">
        <v>2109</v>
      </c>
      <c r="O29" s="47">
        <v>0</v>
      </c>
      <c r="P29" s="47">
        <v>1023</v>
      </c>
      <c r="Q29" s="47">
        <f t="shared" si="13"/>
        <v>240</v>
      </c>
      <c r="R29" s="47">
        <v>227</v>
      </c>
      <c r="S29" s="47">
        <v>0</v>
      </c>
      <c r="T29" s="47">
        <v>13</v>
      </c>
      <c r="U29" s="47">
        <f t="shared" si="14"/>
        <v>243</v>
      </c>
      <c r="V29" s="47">
        <v>243</v>
      </c>
      <c r="W29" s="47">
        <v>0</v>
      </c>
      <c r="X29" s="47">
        <v>0</v>
      </c>
      <c r="Y29" s="47">
        <f t="shared" si="15"/>
        <v>0</v>
      </c>
      <c r="Z29" s="47">
        <v>0</v>
      </c>
      <c r="AA29" s="47">
        <v>0</v>
      </c>
      <c r="AB29" s="47">
        <v>0</v>
      </c>
      <c r="AC29" s="47">
        <f t="shared" si="16"/>
        <v>0</v>
      </c>
      <c r="AD29" s="47">
        <v>0</v>
      </c>
      <c r="AE29" s="47">
        <v>0</v>
      </c>
      <c r="AF29" s="47">
        <v>0</v>
      </c>
      <c r="AG29" s="47">
        <v>123</v>
      </c>
      <c r="AH29" s="47">
        <v>0</v>
      </c>
    </row>
    <row r="30" spans="1:34" ht="13.5">
      <c r="A30" s="185" t="s">
        <v>55</v>
      </c>
      <c r="B30" s="186" t="s">
        <v>100</v>
      </c>
      <c r="C30" s="46" t="s">
        <v>101</v>
      </c>
      <c r="D30" s="47">
        <f t="shared" si="0"/>
        <v>618</v>
      </c>
      <c r="E30" s="47">
        <v>488</v>
      </c>
      <c r="F30" s="47">
        <v>130</v>
      </c>
      <c r="G30" s="47">
        <f t="shared" si="9"/>
        <v>618</v>
      </c>
      <c r="H30" s="47">
        <f t="shared" si="10"/>
        <v>537</v>
      </c>
      <c r="I30" s="47">
        <f t="shared" si="11"/>
        <v>0</v>
      </c>
      <c r="J30" s="47">
        <v>0</v>
      </c>
      <c r="K30" s="47">
        <v>0</v>
      </c>
      <c r="L30" s="47">
        <v>0</v>
      </c>
      <c r="M30" s="47">
        <f t="shared" si="12"/>
        <v>448</v>
      </c>
      <c r="N30" s="47">
        <v>0</v>
      </c>
      <c r="O30" s="47">
        <v>401</v>
      </c>
      <c r="P30" s="47">
        <v>47</v>
      </c>
      <c r="Q30" s="47">
        <f t="shared" si="13"/>
        <v>62</v>
      </c>
      <c r="R30" s="47">
        <v>0</v>
      </c>
      <c r="S30" s="47">
        <v>60</v>
      </c>
      <c r="T30" s="47">
        <v>2</v>
      </c>
      <c r="U30" s="47">
        <f t="shared" si="14"/>
        <v>27</v>
      </c>
      <c r="V30" s="47">
        <v>0</v>
      </c>
      <c r="W30" s="47">
        <v>27</v>
      </c>
      <c r="X30" s="47">
        <v>0</v>
      </c>
      <c r="Y30" s="47">
        <f t="shared" si="15"/>
        <v>0</v>
      </c>
      <c r="Z30" s="47">
        <v>0</v>
      </c>
      <c r="AA30" s="47">
        <v>0</v>
      </c>
      <c r="AB30" s="47">
        <v>0</v>
      </c>
      <c r="AC30" s="47">
        <f t="shared" si="16"/>
        <v>0</v>
      </c>
      <c r="AD30" s="47">
        <v>0</v>
      </c>
      <c r="AE30" s="47">
        <v>0</v>
      </c>
      <c r="AF30" s="47">
        <v>0</v>
      </c>
      <c r="AG30" s="47">
        <v>81</v>
      </c>
      <c r="AH30" s="47">
        <v>0</v>
      </c>
    </row>
    <row r="31" spans="1:34" ht="13.5">
      <c r="A31" s="185" t="s">
        <v>55</v>
      </c>
      <c r="B31" s="186" t="s">
        <v>102</v>
      </c>
      <c r="C31" s="46" t="s">
        <v>29</v>
      </c>
      <c r="D31" s="47">
        <f t="shared" si="0"/>
        <v>3908</v>
      </c>
      <c r="E31" s="47">
        <v>2599</v>
      </c>
      <c r="F31" s="47">
        <v>1309</v>
      </c>
      <c r="G31" s="47">
        <f t="shared" si="9"/>
        <v>3908</v>
      </c>
      <c r="H31" s="47">
        <f t="shared" si="10"/>
        <v>3725</v>
      </c>
      <c r="I31" s="47">
        <f t="shared" si="11"/>
        <v>0</v>
      </c>
      <c r="J31" s="47">
        <v>0</v>
      </c>
      <c r="K31" s="47">
        <v>0</v>
      </c>
      <c r="L31" s="47">
        <v>0</v>
      </c>
      <c r="M31" s="47">
        <f t="shared" si="12"/>
        <v>2800</v>
      </c>
      <c r="N31" s="47">
        <v>0</v>
      </c>
      <c r="O31" s="47">
        <v>1739</v>
      </c>
      <c r="P31" s="47">
        <v>1061</v>
      </c>
      <c r="Q31" s="47">
        <f t="shared" si="13"/>
        <v>242</v>
      </c>
      <c r="R31" s="47">
        <v>0</v>
      </c>
      <c r="S31" s="47">
        <v>177</v>
      </c>
      <c r="T31" s="47">
        <v>65</v>
      </c>
      <c r="U31" s="47">
        <f t="shared" si="14"/>
        <v>683</v>
      </c>
      <c r="V31" s="47">
        <v>0</v>
      </c>
      <c r="W31" s="47">
        <v>683</v>
      </c>
      <c r="X31" s="47">
        <v>0</v>
      </c>
      <c r="Y31" s="47">
        <f t="shared" si="15"/>
        <v>0</v>
      </c>
      <c r="Z31" s="47">
        <v>0</v>
      </c>
      <c r="AA31" s="47">
        <v>0</v>
      </c>
      <c r="AB31" s="47">
        <v>0</v>
      </c>
      <c r="AC31" s="47">
        <f t="shared" si="16"/>
        <v>0</v>
      </c>
      <c r="AD31" s="47">
        <v>0</v>
      </c>
      <c r="AE31" s="47">
        <v>0</v>
      </c>
      <c r="AF31" s="47">
        <v>0</v>
      </c>
      <c r="AG31" s="47">
        <v>183</v>
      </c>
      <c r="AH31" s="47">
        <v>0</v>
      </c>
    </row>
    <row r="32" spans="1:34" ht="13.5">
      <c r="A32" s="185" t="s">
        <v>55</v>
      </c>
      <c r="B32" s="186" t="s">
        <v>103</v>
      </c>
      <c r="C32" s="46" t="s">
        <v>104</v>
      </c>
      <c r="D32" s="47">
        <f t="shared" si="0"/>
        <v>2164</v>
      </c>
      <c r="E32" s="47">
        <v>1764</v>
      </c>
      <c r="F32" s="47">
        <v>400</v>
      </c>
      <c r="G32" s="47">
        <f t="shared" si="9"/>
        <v>2164</v>
      </c>
      <c r="H32" s="47">
        <f t="shared" si="10"/>
        <v>1762</v>
      </c>
      <c r="I32" s="47">
        <f t="shared" si="11"/>
        <v>0</v>
      </c>
      <c r="J32" s="47">
        <v>0</v>
      </c>
      <c r="K32" s="47">
        <v>0</v>
      </c>
      <c r="L32" s="47">
        <v>0</v>
      </c>
      <c r="M32" s="47">
        <f t="shared" si="12"/>
        <v>1576</v>
      </c>
      <c r="N32" s="47">
        <v>0</v>
      </c>
      <c r="O32" s="47">
        <v>1251</v>
      </c>
      <c r="P32" s="47">
        <v>325</v>
      </c>
      <c r="Q32" s="47">
        <f t="shared" si="13"/>
        <v>82</v>
      </c>
      <c r="R32" s="47">
        <v>0</v>
      </c>
      <c r="S32" s="47">
        <v>76</v>
      </c>
      <c r="T32" s="47">
        <v>6</v>
      </c>
      <c r="U32" s="47">
        <f t="shared" si="14"/>
        <v>104</v>
      </c>
      <c r="V32" s="47">
        <v>0</v>
      </c>
      <c r="W32" s="47">
        <v>95</v>
      </c>
      <c r="X32" s="47">
        <v>9</v>
      </c>
      <c r="Y32" s="47">
        <f t="shared" si="15"/>
        <v>0</v>
      </c>
      <c r="Z32" s="47">
        <v>0</v>
      </c>
      <c r="AA32" s="47">
        <v>0</v>
      </c>
      <c r="AB32" s="47">
        <v>0</v>
      </c>
      <c r="AC32" s="47">
        <f t="shared" si="16"/>
        <v>0</v>
      </c>
      <c r="AD32" s="47">
        <v>0</v>
      </c>
      <c r="AE32" s="47">
        <v>0</v>
      </c>
      <c r="AF32" s="47">
        <v>0</v>
      </c>
      <c r="AG32" s="47">
        <v>402</v>
      </c>
      <c r="AH32" s="47">
        <v>0</v>
      </c>
    </row>
    <row r="33" spans="1:34" ht="13.5">
      <c r="A33" s="185" t="s">
        <v>55</v>
      </c>
      <c r="B33" s="186" t="s">
        <v>105</v>
      </c>
      <c r="C33" s="46" t="s">
        <v>106</v>
      </c>
      <c r="D33" s="47">
        <f t="shared" si="0"/>
        <v>259</v>
      </c>
      <c r="E33" s="47">
        <v>231</v>
      </c>
      <c r="F33" s="47">
        <v>28</v>
      </c>
      <c r="G33" s="47">
        <f t="shared" si="9"/>
        <v>259</v>
      </c>
      <c r="H33" s="47">
        <f t="shared" si="10"/>
        <v>216</v>
      </c>
      <c r="I33" s="47">
        <f t="shared" si="11"/>
        <v>0</v>
      </c>
      <c r="J33" s="47">
        <v>0</v>
      </c>
      <c r="K33" s="47">
        <v>0</v>
      </c>
      <c r="L33" s="47">
        <v>0</v>
      </c>
      <c r="M33" s="47">
        <f t="shared" si="12"/>
        <v>176</v>
      </c>
      <c r="N33" s="47">
        <v>0</v>
      </c>
      <c r="O33" s="47">
        <v>162</v>
      </c>
      <c r="P33" s="47">
        <v>14</v>
      </c>
      <c r="Q33" s="47">
        <f t="shared" si="13"/>
        <v>19</v>
      </c>
      <c r="R33" s="47">
        <v>0</v>
      </c>
      <c r="S33" s="47">
        <v>19</v>
      </c>
      <c r="T33" s="47">
        <v>0</v>
      </c>
      <c r="U33" s="47">
        <f t="shared" si="14"/>
        <v>21</v>
      </c>
      <c r="V33" s="47">
        <v>0</v>
      </c>
      <c r="W33" s="47">
        <v>21</v>
      </c>
      <c r="X33" s="47">
        <v>0</v>
      </c>
      <c r="Y33" s="47">
        <f t="shared" si="15"/>
        <v>0</v>
      </c>
      <c r="Z33" s="47">
        <v>0</v>
      </c>
      <c r="AA33" s="47">
        <v>0</v>
      </c>
      <c r="AB33" s="47">
        <v>0</v>
      </c>
      <c r="AC33" s="47">
        <f t="shared" si="16"/>
        <v>0</v>
      </c>
      <c r="AD33" s="47">
        <v>0</v>
      </c>
      <c r="AE33" s="47">
        <v>0</v>
      </c>
      <c r="AF33" s="47">
        <v>0</v>
      </c>
      <c r="AG33" s="47">
        <v>43</v>
      </c>
      <c r="AH33" s="47">
        <v>0</v>
      </c>
    </row>
    <row r="34" spans="1:34" ht="13.5">
      <c r="A34" s="185" t="s">
        <v>55</v>
      </c>
      <c r="B34" s="186" t="s">
        <v>107</v>
      </c>
      <c r="C34" s="46" t="s">
        <v>108</v>
      </c>
      <c r="D34" s="47">
        <f t="shared" si="0"/>
        <v>189</v>
      </c>
      <c r="E34" s="47">
        <v>135</v>
      </c>
      <c r="F34" s="47">
        <v>54</v>
      </c>
      <c r="G34" s="47">
        <f t="shared" si="9"/>
        <v>189</v>
      </c>
      <c r="H34" s="47">
        <f t="shared" si="10"/>
        <v>162</v>
      </c>
      <c r="I34" s="47">
        <f t="shared" si="11"/>
        <v>0</v>
      </c>
      <c r="J34" s="47">
        <v>0</v>
      </c>
      <c r="K34" s="47">
        <v>0</v>
      </c>
      <c r="L34" s="47">
        <v>0</v>
      </c>
      <c r="M34" s="47">
        <f t="shared" si="12"/>
        <v>141</v>
      </c>
      <c r="N34" s="47">
        <v>0</v>
      </c>
      <c r="O34" s="47">
        <v>101</v>
      </c>
      <c r="P34" s="47">
        <v>40</v>
      </c>
      <c r="Q34" s="47">
        <f t="shared" si="13"/>
        <v>10</v>
      </c>
      <c r="R34" s="47">
        <v>0</v>
      </c>
      <c r="S34" s="47">
        <v>10</v>
      </c>
      <c r="T34" s="47">
        <v>0</v>
      </c>
      <c r="U34" s="47">
        <f t="shared" si="14"/>
        <v>11</v>
      </c>
      <c r="V34" s="47">
        <v>0</v>
      </c>
      <c r="W34" s="47">
        <v>11</v>
      </c>
      <c r="X34" s="47">
        <v>0</v>
      </c>
      <c r="Y34" s="47">
        <f t="shared" si="15"/>
        <v>0</v>
      </c>
      <c r="Z34" s="47">
        <v>0</v>
      </c>
      <c r="AA34" s="47">
        <v>0</v>
      </c>
      <c r="AB34" s="47">
        <v>0</v>
      </c>
      <c r="AC34" s="47">
        <f t="shared" si="16"/>
        <v>0</v>
      </c>
      <c r="AD34" s="47">
        <v>0</v>
      </c>
      <c r="AE34" s="47">
        <v>0</v>
      </c>
      <c r="AF34" s="47">
        <v>0</v>
      </c>
      <c r="AG34" s="47">
        <v>27</v>
      </c>
      <c r="AH34" s="47">
        <v>0</v>
      </c>
    </row>
    <row r="35" spans="1:34" ht="13.5">
      <c r="A35" s="185" t="s">
        <v>55</v>
      </c>
      <c r="B35" s="186" t="s">
        <v>109</v>
      </c>
      <c r="C35" s="46" t="s">
        <v>110</v>
      </c>
      <c r="D35" s="47">
        <f t="shared" si="0"/>
        <v>258</v>
      </c>
      <c r="E35" s="47">
        <v>167</v>
      </c>
      <c r="F35" s="47">
        <v>91</v>
      </c>
      <c r="G35" s="47">
        <f t="shared" si="9"/>
        <v>258</v>
      </c>
      <c r="H35" s="47">
        <f t="shared" si="10"/>
        <v>242</v>
      </c>
      <c r="I35" s="47">
        <f t="shared" si="11"/>
        <v>0</v>
      </c>
      <c r="J35" s="47">
        <v>0</v>
      </c>
      <c r="K35" s="47">
        <v>0</v>
      </c>
      <c r="L35" s="47">
        <v>0</v>
      </c>
      <c r="M35" s="47">
        <f t="shared" si="12"/>
        <v>209</v>
      </c>
      <c r="N35" s="47">
        <v>0</v>
      </c>
      <c r="O35" s="47">
        <v>129</v>
      </c>
      <c r="P35" s="47">
        <v>80</v>
      </c>
      <c r="Q35" s="47">
        <f t="shared" si="13"/>
        <v>17</v>
      </c>
      <c r="R35" s="47">
        <v>0</v>
      </c>
      <c r="S35" s="47">
        <v>17</v>
      </c>
      <c r="T35" s="47">
        <v>0</v>
      </c>
      <c r="U35" s="47">
        <f t="shared" si="14"/>
        <v>16</v>
      </c>
      <c r="V35" s="47">
        <v>0</v>
      </c>
      <c r="W35" s="47">
        <v>16</v>
      </c>
      <c r="X35" s="47">
        <v>0</v>
      </c>
      <c r="Y35" s="47">
        <f t="shared" si="15"/>
        <v>0</v>
      </c>
      <c r="Z35" s="47">
        <v>0</v>
      </c>
      <c r="AA35" s="47">
        <v>0</v>
      </c>
      <c r="AB35" s="47">
        <v>0</v>
      </c>
      <c r="AC35" s="47">
        <f t="shared" si="16"/>
        <v>0</v>
      </c>
      <c r="AD35" s="47">
        <v>0</v>
      </c>
      <c r="AE35" s="47">
        <v>0</v>
      </c>
      <c r="AF35" s="47">
        <v>0</v>
      </c>
      <c r="AG35" s="47">
        <v>16</v>
      </c>
      <c r="AH35" s="47">
        <v>0</v>
      </c>
    </row>
    <row r="36" spans="1:34" ht="13.5">
      <c r="A36" s="185" t="s">
        <v>55</v>
      </c>
      <c r="B36" s="186" t="s">
        <v>111</v>
      </c>
      <c r="C36" s="46" t="s">
        <v>112</v>
      </c>
      <c r="D36" s="47">
        <f t="shared" si="0"/>
        <v>1912</v>
      </c>
      <c r="E36" s="47">
        <v>1269</v>
      </c>
      <c r="F36" s="47">
        <v>643</v>
      </c>
      <c r="G36" s="47">
        <f t="shared" si="9"/>
        <v>1912</v>
      </c>
      <c r="H36" s="47">
        <f t="shared" si="10"/>
        <v>1770</v>
      </c>
      <c r="I36" s="47">
        <f t="shared" si="11"/>
        <v>0</v>
      </c>
      <c r="J36" s="47">
        <v>0</v>
      </c>
      <c r="K36" s="47">
        <v>0</v>
      </c>
      <c r="L36" s="47">
        <v>0</v>
      </c>
      <c r="M36" s="47">
        <f t="shared" si="12"/>
        <v>1597</v>
      </c>
      <c r="N36" s="47">
        <v>0</v>
      </c>
      <c r="O36" s="47">
        <v>1043</v>
      </c>
      <c r="P36" s="47">
        <v>554</v>
      </c>
      <c r="Q36" s="47">
        <f t="shared" si="13"/>
        <v>86</v>
      </c>
      <c r="R36" s="47">
        <v>0</v>
      </c>
      <c r="S36" s="47">
        <v>86</v>
      </c>
      <c r="T36" s="47">
        <v>0</v>
      </c>
      <c r="U36" s="47">
        <f t="shared" si="14"/>
        <v>87</v>
      </c>
      <c r="V36" s="47">
        <v>0</v>
      </c>
      <c r="W36" s="47">
        <v>87</v>
      </c>
      <c r="X36" s="47">
        <v>0</v>
      </c>
      <c r="Y36" s="47">
        <f t="shared" si="15"/>
        <v>0</v>
      </c>
      <c r="Z36" s="47">
        <v>0</v>
      </c>
      <c r="AA36" s="47">
        <v>0</v>
      </c>
      <c r="AB36" s="47">
        <v>0</v>
      </c>
      <c r="AC36" s="47">
        <f t="shared" si="16"/>
        <v>0</v>
      </c>
      <c r="AD36" s="47">
        <v>0</v>
      </c>
      <c r="AE36" s="47">
        <v>0</v>
      </c>
      <c r="AF36" s="47">
        <v>0</v>
      </c>
      <c r="AG36" s="47">
        <v>142</v>
      </c>
      <c r="AH36" s="47">
        <v>0</v>
      </c>
    </row>
    <row r="37" spans="1:34" ht="13.5">
      <c r="A37" s="185" t="s">
        <v>55</v>
      </c>
      <c r="B37" s="186" t="s">
        <v>113</v>
      </c>
      <c r="C37" s="46" t="s">
        <v>114</v>
      </c>
      <c r="D37" s="47">
        <f t="shared" si="0"/>
        <v>2467</v>
      </c>
      <c r="E37" s="47">
        <v>1940</v>
      </c>
      <c r="F37" s="47">
        <v>527</v>
      </c>
      <c r="G37" s="47">
        <f t="shared" si="9"/>
        <v>2467</v>
      </c>
      <c r="H37" s="47">
        <f t="shared" si="10"/>
        <v>2272</v>
      </c>
      <c r="I37" s="47">
        <f t="shared" si="11"/>
        <v>0</v>
      </c>
      <c r="J37" s="47">
        <v>0</v>
      </c>
      <c r="K37" s="47">
        <v>0</v>
      </c>
      <c r="L37" s="47">
        <v>0</v>
      </c>
      <c r="M37" s="47">
        <f t="shared" si="12"/>
        <v>2070</v>
      </c>
      <c r="N37" s="47">
        <v>0</v>
      </c>
      <c r="O37" s="47">
        <v>1702</v>
      </c>
      <c r="P37" s="47">
        <v>368</v>
      </c>
      <c r="Q37" s="47">
        <f t="shared" si="13"/>
        <v>104</v>
      </c>
      <c r="R37" s="47">
        <v>0</v>
      </c>
      <c r="S37" s="47">
        <v>104</v>
      </c>
      <c r="T37" s="47">
        <v>0</v>
      </c>
      <c r="U37" s="47">
        <f t="shared" si="14"/>
        <v>98</v>
      </c>
      <c r="V37" s="47">
        <v>0</v>
      </c>
      <c r="W37" s="47">
        <v>98</v>
      </c>
      <c r="X37" s="47">
        <v>0</v>
      </c>
      <c r="Y37" s="47">
        <f t="shared" si="15"/>
        <v>0</v>
      </c>
      <c r="Z37" s="47">
        <v>0</v>
      </c>
      <c r="AA37" s="47">
        <v>0</v>
      </c>
      <c r="AB37" s="47">
        <v>0</v>
      </c>
      <c r="AC37" s="47">
        <f t="shared" si="16"/>
        <v>0</v>
      </c>
      <c r="AD37" s="47">
        <v>0</v>
      </c>
      <c r="AE37" s="47">
        <v>0</v>
      </c>
      <c r="AF37" s="47">
        <v>0</v>
      </c>
      <c r="AG37" s="47">
        <v>195</v>
      </c>
      <c r="AH37" s="47">
        <v>0</v>
      </c>
    </row>
    <row r="38" spans="1:34" ht="13.5">
      <c r="A38" s="185" t="s">
        <v>55</v>
      </c>
      <c r="B38" s="186" t="s">
        <v>115</v>
      </c>
      <c r="C38" s="46" t="s">
        <v>116</v>
      </c>
      <c r="D38" s="47">
        <f t="shared" si="0"/>
        <v>185</v>
      </c>
      <c r="E38" s="47">
        <v>148</v>
      </c>
      <c r="F38" s="47">
        <v>37</v>
      </c>
      <c r="G38" s="47">
        <f t="shared" si="9"/>
        <v>185</v>
      </c>
      <c r="H38" s="47">
        <f t="shared" si="10"/>
        <v>144</v>
      </c>
      <c r="I38" s="47">
        <f t="shared" si="11"/>
        <v>0</v>
      </c>
      <c r="J38" s="47">
        <v>0</v>
      </c>
      <c r="K38" s="47">
        <v>0</v>
      </c>
      <c r="L38" s="47">
        <v>0</v>
      </c>
      <c r="M38" s="47">
        <f t="shared" si="12"/>
        <v>123</v>
      </c>
      <c r="N38" s="47">
        <v>0</v>
      </c>
      <c r="O38" s="47">
        <v>100</v>
      </c>
      <c r="P38" s="47">
        <v>23</v>
      </c>
      <c r="Q38" s="47">
        <f t="shared" si="13"/>
        <v>11</v>
      </c>
      <c r="R38" s="47">
        <v>0</v>
      </c>
      <c r="S38" s="47">
        <v>11</v>
      </c>
      <c r="T38" s="47">
        <v>0</v>
      </c>
      <c r="U38" s="47">
        <f t="shared" si="14"/>
        <v>10</v>
      </c>
      <c r="V38" s="47">
        <v>0</v>
      </c>
      <c r="W38" s="47">
        <v>10</v>
      </c>
      <c r="X38" s="47">
        <v>0</v>
      </c>
      <c r="Y38" s="47">
        <f t="shared" si="15"/>
        <v>0</v>
      </c>
      <c r="Z38" s="47">
        <v>0</v>
      </c>
      <c r="AA38" s="47">
        <v>0</v>
      </c>
      <c r="AB38" s="47">
        <v>0</v>
      </c>
      <c r="AC38" s="47">
        <f t="shared" si="16"/>
        <v>0</v>
      </c>
      <c r="AD38" s="47">
        <v>0</v>
      </c>
      <c r="AE38" s="47">
        <v>0</v>
      </c>
      <c r="AF38" s="47">
        <v>0</v>
      </c>
      <c r="AG38" s="47">
        <v>41</v>
      </c>
      <c r="AH38" s="47">
        <v>0</v>
      </c>
    </row>
    <row r="39" spans="1:34" ht="13.5">
      <c r="A39" s="185" t="s">
        <v>55</v>
      </c>
      <c r="B39" s="186" t="s">
        <v>117</v>
      </c>
      <c r="C39" s="46" t="s">
        <v>118</v>
      </c>
      <c r="D39" s="47">
        <f t="shared" si="0"/>
        <v>3619</v>
      </c>
      <c r="E39" s="47">
        <v>2644</v>
      </c>
      <c r="F39" s="47">
        <v>975</v>
      </c>
      <c r="G39" s="47">
        <f t="shared" si="9"/>
        <v>3619</v>
      </c>
      <c r="H39" s="47">
        <f t="shared" si="10"/>
        <v>3411</v>
      </c>
      <c r="I39" s="47">
        <f t="shared" si="11"/>
        <v>0</v>
      </c>
      <c r="J39" s="47">
        <v>0</v>
      </c>
      <c r="K39" s="47">
        <v>0</v>
      </c>
      <c r="L39" s="47">
        <v>0</v>
      </c>
      <c r="M39" s="47">
        <f t="shared" si="12"/>
        <v>3162</v>
      </c>
      <c r="N39" s="47">
        <v>0</v>
      </c>
      <c r="O39" s="47">
        <v>2196</v>
      </c>
      <c r="P39" s="47">
        <v>966</v>
      </c>
      <c r="Q39" s="47">
        <f t="shared" si="13"/>
        <v>119</v>
      </c>
      <c r="R39" s="47">
        <v>0</v>
      </c>
      <c r="S39" s="47">
        <v>119</v>
      </c>
      <c r="T39" s="47">
        <v>0</v>
      </c>
      <c r="U39" s="47">
        <f t="shared" si="14"/>
        <v>130</v>
      </c>
      <c r="V39" s="47">
        <v>0</v>
      </c>
      <c r="W39" s="47">
        <v>130</v>
      </c>
      <c r="X39" s="47">
        <v>0</v>
      </c>
      <c r="Y39" s="47">
        <f t="shared" si="15"/>
        <v>0</v>
      </c>
      <c r="Z39" s="47">
        <v>0</v>
      </c>
      <c r="AA39" s="47">
        <v>0</v>
      </c>
      <c r="AB39" s="47">
        <v>0</v>
      </c>
      <c r="AC39" s="47">
        <f t="shared" si="16"/>
        <v>0</v>
      </c>
      <c r="AD39" s="47">
        <v>0</v>
      </c>
      <c r="AE39" s="47">
        <v>0</v>
      </c>
      <c r="AF39" s="47">
        <v>0</v>
      </c>
      <c r="AG39" s="47">
        <v>208</v>
      </c>
      <c r="AH39" s="47">
        <v>0</v>
      </c>
    </row>
    <row r="40" spans="1:34" ht="13.5">
      <c r="A40" s="185" t="s">
        <v>55</v>
      </c>
      <c r="B40" s="186" t="s">
        <v>119</v>
      </c>
      <c r="C40" s="46" t="s">
        <v>120</v>
      </c>
      <c r="D40" s="47">
        <f t="shared" si="0"/>
        <v>5122</v>
      </c>
      <c r="E40" s="47">
        <v>4086</v>
      </c>
      <c r="F40" s="47">
        <v>1036</v>
      </c>
      <c r="G40" s="47">
        <f t="shared" si="9"/>
        <v>5122</v>
      </c>
      <c r="H40" s="47">
        <f t="shared" si="10"/>
        <v>4363</v>
      </c>
      <c r="I40" s="47">
        <f t="shared" si="11"/>
        <v>0</v>
      </c>
      <c r="J40" s="47">
        <v>0</v>
      </c>
      <c r="K40" s="47">
        <v>0</v>
      </c>
      <c r="L40" s="47">
        <v>0</v>
      </c>
      <c r="M40" s="47">
        <f t="shared" si="12"/>
        <v>3976</v>
      </c>
      <c r="N40" s="47">
        <v>0</v>
      </c>
      <c r="O40" s="47">
        <v>2970</v>
      </c>
      <c r="P40" s="47">
        <v>1006</v>
      </c>
      <c r="Q40" s="47">
        <f t="shared" si="13"/>
        <v>180</v>
      </c>
      <c r="R40" s="47">
        <v>0</v>
      </c>
      <c r="S40" s="47">
        <v>177</v>
      </c>
      <c r="T40" s="47">
        <v>3</v>
      </c>
      <c r="U40" s="47">
        <f t="shared" si="14"/>
        <v>207</v>
      </c>
      <c r="V40" s="47">
        <v>0</v>
      </c>
      <c r="W40" s="47">
        <v>194</v>
      </c>
      <c r="X40" s="47">
        <v>13</v>
      </c>
      <c r="Y40" s="47">
        <f t="shared" si="15"/>
        <v>0</v>
      </c>
      <c r="Z40" s="47">
        <v>0</v>
      </c>
      <c r="AA40" s="47">
        <v>0</v>
      </c>
      <c r="AB40" s="47">
        <v>0</v>
      </c>
      <c r="AC40" s="47">
        <f t="shared" si="16"/>
        <v>0</v>
      </c>
      <c r="AD40" s="47">
        <v>0</v>
      </c>
      <c r="AE40" s="47">
        <v>0</v>
      </c>
      <c r="AF40" s="47">
        <v>0</v>
      </c>
      <c r="AG40" s="47">
        <v>759</v>
      </c>
      <c r="AH40" s="47">
        <v>0</v>
      </c>
    </row>
    <row r="41" spans="1:34" ht="13.5">
      <c r="A41" s="185" t="s">
        <v>55</v>
      </c>
      <c r="B41" s="186" t="s">
        <v>121</v>
      </c>
      <c r="C41" s="46" t="s">
        <v>122</v>
      </c>
      <c r="D41" s="47">
        <f t="shared" si="0"/>
        <v>3104</v>
      </c>
      <c r="E41" s="47">
        <v>2676</v>
      </c>
      <c r="F41" s="47">
        <v>428</v>
      </c>
      <c r="G41" s="47">
        <f t="shared" si="9"/>
        <v>3104</v>
      </c>
      <c r="H41" s="47">
        <f t="shared" si="10"/>
        <v>3104</v>
      </c>
      <c r="I41" s="47">
        <f t="shared" si="11"/>
        <v>0</v>
      </c>
      <c r="J41" s="47">
        <v>0</v>
      </c>
      <c r="K41" s="47">
        <v>0</v>
      </c>
      <c r="L41" s="47">
        <v>0</v>
      </c>
      <c r="M41" s="47">
        <f t="shared" si="12"/>
        <v>2646</v>
      </c>
      <c r="N41" s="47">
        <v>0</v>
      </c>
      <c r="O41" s="47">
        <v>2218</v>
      </c>
      <c r="P41" s="47">
        <v>428</v>
      </c>
      <c r="Q41" s="47">
        <f t="shared" si="13"/>
        <v>101</v>
      </c>
      <c r="R41" s="47">
        <v>0</v>
      </c>
      <c r="S41" s="47">
        <v>101</v>
      </c>
      <c r="T41" s="47">
        <v>0</v>
      </c>
      <c r="U41" s="47">
        <f t="shared" si="14"/>
        <v>357</v>
      </c>
      <c r="V41" s="47">
        <v>0</v>
      </c>
      <c r="W41" s="47">
        <v>357</v>
      </c>
      <c r="X41" s="47">
        <v>0</v>
      </c>
      <c r="Y41" s="47">
        <f t="shared" si="15"/>
        <v>0</v>
      </c>
      <c r="Z41" s="47">
        <v>0</v>
      </c>
      <c r="AA41" s="47">
        <v>0</v>
      </c>
      <c r="AB41" s="47">
        <v>0</v>
      </c>
      <c r="AC41" s="47">
        <f t="shared" si="16"/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</row>
    <row r="42" spans="1:34" ht="13.5">
      <c r="A42" s="201" t="s">
        <v>152</v>
      </c>
      <c r="B42" s="202"/>
      <c r="C42" s="202"/>
      <c r="D42" s="47">
        <f aca="true" t="shared" si="17" ref="D42:AH42">SUM(D7:D41)</f>
        <v>400671</v>
      </c>
      <c r="E42" s="47">
        <f t="shared" si="17"/>
        <v>275682</v>
      </c>
      <c r="F42" s="47">
        <f t="shared" si="17"/>
        <v>124989</v>
      </c>
      <c r="G42" s="47">
        <f t="shared" si="17"/>
        <v>400671</v>
      </c>
      <c r="H42" s="47">
        <f t="shared" si="17"/>
        <v>375362</v>
      </c>
      <c r="I42" s="47">
        <f t="shared" si="17"/>
        <v>0</v>
      </c>
      <c r="J42" s="47">
        <f t="shared" si="17"/>
        <v>0</v>
      </c>
      <c r="K42" s="47">
        <f t="shared" si="17"/>
        <v>0</v>
      </c>
      <c r="L42" s="47">
        <f t="shared" si="17"/>
        <v>0</v>
      </c>
      <c r="M42" s="47">
        <f t="shared" si="17"/>
        <v>316090</v>
      </c>
      <c r="N42" s="47">
        <f t="shared" si="17"/>
        <v>124836</v>
      </c>
      <c r="O42" s="47">
        <f t="shared" si="17"/>
        <v>87206</v>
      </c>
      <c r="P42" s="47">
        <f t="shared" si="17"/>
        <v>104048</v>
      </c>
      <c r="Q42" s="47">
        <f t="shared" si="17"/>
        <v>25628</v>
      </c>
      <c r="R42" s="47">
        <f t="shared" si="17"/>
        <v>9892</v>
      </c>
      <c r="S42" s="47">
        <f t="shared" si="17"/>
        <v>13263</v>
      </c>
      <c r="T42" s="47">
        <f t="shared" si="17"/>
        <v>2473</v>
      </c>
      <c r="U42" s="47">
        <f t="shared" si="17"/>
        <v>30992</v>
      </c>
      <c r="V42" s="47">
        <f t="shared" si="17"/>
        <v>5154</v>
      </c>
      <c r="W42" s="47">
        <f t="shared" si="17"/>
        <v>25258</v>
      </c>
      <c r="X42" s="47">
        <f t="shared" si="17"/>
        <v>580</v>
      </c>
      <c r="Y42" s="47">
        <f t="shared" si="17"/>
        <v>113</v>
      </c>
      <c r="Z42" s="47">
        <f t="shared" si="17"/>
        <v>0</v>
      </c>
      <c r="AA42" s="47">
        <f t="shared" si="17"/>
        <v>15</v>
      </c>
      <c r="AB42" s="47">
        <f t="shared" si="17"/>
        <v>98</v>
      </c>
      <c r="AC42" s="47">
        <f t="shared" si="17"/>
        <v>2539</v>
      </c>
      <c r="AD42" s="47">
        <f t="shared" si="17"/>
        <v>389</v>
      </c>
      <c r="AE42" s="47">
        <f t="shared" si="17"/>
        <v>941</v>
      </c>
      <c r="AF42" s="47">
        <f t="shared" si="17"/>
        <v>1209</v>
      </c>
      <c r="AG42" s="47">
        <f t="shared" si="17"/>
        <v>25309</v>
      </c>
      <c r="AH42" s="47">
        <f t="shared" si="17"/>
        <v>17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244</v>
      </c>
      <c r="B2" s="222" t="s">
        <v>286</v>
      </c>
      <c r="C2" s="203" t="s">
        <v>289</v>
      </c>
      <c r="D2" s="26" t="s">
        <v>281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282</v>
      </c>
      <c r="V2" s="29"/>
      <c r="W2" s="29"/>
      <c r="X2" s="29"/>
      <c r="Y2" s="29"/>
      <c r="Z2" s="29"/>
      <c r="AA2" s="30"/>
      <c r="AB2" s="26" t="s">
        <v>283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259</v>
      </c>
      <c r="E3" s="31" t="s">
        <v>253</v>
      </c>
      <c r="F3" s="205" t="s">
        <v>290</v>
      </c>
      <c r="G3" s="206"/>
      <c r="H3" s="206"/>
      <c r="I3" s="206"/>
      <c r="J3" s="206"/>
      <c r="K3" s="207"/>
      <c r="L3" s="203" t="s">
        <v>291</v>
      </c>
      <c r="M3" s="14" t="s">
        <v>261</v>
      </c>
      <c r="N3" s="32"/>
      <c r="O3" s="32"/>
      <c r="P3" s="32"/>
      <c r="Q3" s="32"/>
      <c r="R3" s="32"/>
      <c r="S3" s="32"/>
      <c r="T3" s="33"/>
      <c r="U3" s="10" t="s">
        <v>259</v>
      </c>
      <c r="V3" s="203" t="s">
        <v>253</v>
      </c>
      <c r="W3" s="230" t="s">
        <v>254</v>
      </c>
      <c r="X3" s="231"/>
      <c r="Y3" s="231"/>
      <c r="Z3" s="231"/>
      <c r="AA3" s="232"/>
      <c r="AB3" s="10" t="s">
        <v>259</v>
      </c>
      <c r="AC3" s="203" t="s">
        <v>292</v>
      </c>
      <c r="AD3" s="203" t="s">
        <v>293</v>
      </c>
      <c r="AE3" s="14" t="s">
        <v>255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270</v>
      </c>
      <c r="H4" s="203" t="s">
        <v>271</v>
      </c>
      <c r="I4" s="203" t="s">
        <v>272</v>
      </c>
      <c r="J4" s="203" t="s">
        <v>273</v>
      </c>
      <c r="K4" s="203" t="s">
        <v>274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270</v>
      </c>
      <c r="X4" s="203" t="s">
        <v>271</v>
      </c>
      <c r="Y4" s="203" t="s">
        <v>272</v>
      </c>
      <c r="Z4" s="203" t="s">
        <v>273</v>
      </c>
      <c r="AA4" s="203" t="s">
        <v>274</v>
      </c>
      <c r="AB4" s="10"/>
      <c r="AC4" s="196"/>
      <c r="AD4" s="196"/>
      <c r="AE4" s="36"/>
      <c r="AF4" s="227" t="s">
        <v>270</v>
      </c>
      <c r="AG4" s="203" t="s">
        <v>271</v>
      </c>
      <c r="AH4" s="203" t="s">
        <v>272</v>
      </c>
      <c r="AI4" s="203" t="s">
        <v>273</v>
      </c>
      <c r="AJ4" s="203" t="s">
        <v>274</v>
      </c>
    </row>
    <row r="5" spans="1:36" s="27" customFormat="1" ht="22.5" customHeight="1">
      <c r="A5" s="193"/>
      <c r="B5" s="225"/>
      <c r="C5" s="200"/>
      <c r="D5" s="16"/>
      <c r="E5" s="39"/>
      <c r="F5" s="10" t="s">
        <v>259</v>
      </c>
      <c r="G5" s="196"/>
      <c r="H5" s="196"/>
      <c r="I5" s="196"/>
      <c r="J5" s="196"/>
      <c r="K5" s="196"/>
      <c r="L5" s="229"/>
      <c r="M5" s="10" t="s">
        <v>259</v>
      </c>
      <c r="N5" s="6" t="s">
        <v>263</v>
      </c>
      <c r="O5" s="6" t="s">
        <v>287</v>
      </c>
      <c r="P5" s="6" t="s">
        <v>264</v>
      </c>
      <c r="Q5" s="18" t="s">
        <v>294</v>
      </c>
      <c r="R5" s="6" t="s">
        <v>265</v>
      </c>
      <c r="S5" s="18" t="s">
        <v>25</v>
      </c>
      <c r="T5" s="6" t="s">
        <v>288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259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295</v>
      </c>
      <c r="E6" s="21" t="s">
        <v>252</v>
      </c>
      <c r="F6" s="21" t="s">
        <v>252</v>
      </c>
      <c r="G6" s="23" t="s">
        <v>252</v>
      </c>
      <c r="H6" s="23" t="s">
        <v>252</v>
      </c>
      <c r="I6" s="23" t="s">
        <v>252</v>
      </c>
      <c r="J6" s="23" t="s">
        <v>252</v>
      </c>
      <c r="K6" s="23" t="s">
        <v>252</v>
      </c>
      <c r="L6" s="40" t="s">
        <v>252</v>
      </c>
      <c r="M6" s="21" t="s">
        <v>252</v>
      </c>
      <c r="N6" s="23" t="s">
        <v>252</v>
      </c>
      <c r="O6" s="23" t="s">
        <v>252</v>
      </c>
      <c r="P6" s="23" t="s">
        <v>252</v>
      </c>
      <c r="Q6" s="23" t="s">
        <v>252</v>
      </c>
      <c r="R6" s="23" t="s">
        <v>252</v>
      </c>
      <c r="S6" s="23" t="s">
        <v>252</v>
      </c>
      <c r="T6" s="23" t="s">
        <v>252</v>
      </c>
      <c r="U6" s="21" t="s">
        <v>252</v>
      </c>
      <c r="V6" s="40" t="s">
        <v>252</v>
      </c>
      <c r="W6" s="41" t="s">
        <v>252</v>
      </c>
      <c r="X6" s="23" t="s">
        <v>252</v>
      </c>
      <c r="Y6" s="23" t="s">
        <v>252</v>
      </c>
      <c r="Z6" s="23" t="s">
        <v>252</v>
      </c>
      <c r="AA6" s="23" t="s">
        <v>252</v>
      </c>
      <c r="AB6" s="21" t="s">
        <v>252</v>
      </c>
      <c r="AC6" s="40" t="s">
        <v>252</v>
      </c>
      <c r="AD6" s="40" t="s">
        <v>252</v>
      </c>
      <c r="AE6" s="21" t="s">
        <v>252</v>
      </c>
      <c r="AF6" s="22" t="s">
        <v>252</v>
      </c>
      <c r="AG6" s="22" t="s">
        <v>252</v>
      </c>
      <c r="AH6" s="22" t="s">
        <v>252</v>
      </c>
      <c r="AI6" s="22" t="s">
        <v>252</v>
      </c>
      <c r="AJ6" s="22" t="s">
        <v>252</v>
      </c>
    </row>
    <row r="7" spans="1:36" ht="13.5">
      <c r="A7" s="185" t="s">
        <v>55</v>
      </c>
      <c r="B7" s="186" t="s">
        <v>56</v>
      </c>
      <c r="C7" s="46" t="s">
        <v>57</v>
      </c>
      <c r="D7" s="47">
        <f aca="true" t="shared" si="0" ref="D7:D41">E7+F7+L7+M7</f>
        <v>132203</v>
      </c>
      <c r="E7" s="47">
        <v>112126</v>
      </c>
      <c r="F7" s="47">
        <f aca="true" t="shared" si="1" ref="F7:F13">SUM(G7:K7)</f>
        <v>10293</v>
      </c>
      <c r="G7" s="47">
        <v>7187</v>
      </c>
      <c r="H7" s="47">
        <v>3106</v>
      </c>
      <c r="I7" s="47">
        <v>0</v>
      </c>
      <c r="J7" s="47">
        <v>0</v>
      </c>
      <c r="K7" s="47">
        <v>0</v>
      </c>
      <c r="L7" s="47">
        <v>0</v>
      </c>
      <c r="M7" s="47">
        <f aca="true" t="shared" si="2" ref="M7:M13">SUM(N7:T7)</f>
        <v>9784</v>
      </c>
      <c r="N7" s="47">
        <v>7113</v>
      </c>
      <c r="O7" s="47">
        <v>0</v>
      </c>
      <c r="P7" s="47">
        <v>0</v>
      </c>
      <c r="Q7" s="47">
        <v>494</v>
      </c>
      <c r="R7" s="47">
        <v>2177</v>
      </c>
      <c r="S7" s="47">
        <v>0</v>
      </c>
      <c r="T7" s="47">
        <v>0</v>
      </c>
      <c r="U7" s="47">
        <f aca="true" t="shared" si="3" ref="U7:U13">SUM(V7:AA7)</f>
        <v>114078</v>
      </c>
      <c r="V7" s="47">
        <v>112126</v>
      </c>
      <c r="W7" s="47">
        <v>1952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13">SUM(AC7:AE7)</f>
        <v>13994</v>
      </c>
      <c r="AC7" s="47">
        <v>0</v>
      </c>
      <c r="AD7" s="47">
        <v>11344</v>
      </c>
      <c r="AE7" s="47">
        <f aca="true" t="shared" si="5" ref="AE7:AE13">SUM(AF7:AJ7)</f>
        <v>2650</v>
      </c>
      <c r="AF7" s="47">
        <v>2650</v>
      </c>
      <c r="AG7" s="47">
        <v>0</v>
      </c>
      <c r="AH7" s="47">
        <v>0</v>
      </c>
      <c r="AI7" s="47">
        <v>0</v>
      </c>
      <c r="AJ7" s="47">
        <v>0</v>
      </c>
    </row>
    <row r="8" spans="1:36" ht="13.5">
      <c r="A8" s="185" t="s">
        <v>55</v>
      </c>
      <c r="B8" s="186" t="s">
        <v>58</v>
      </c>
      <c r="C8" s="46" t="s">
        <v>59</v>
      </c>
      <c r="D8" s="47">
        <f t="shared" si="0"/>
        <v>72248</v>
      </c>
      <c r="E8" s="47">
        <v>57937</v>
      </c>
      <c r="F8" s="47">
        <f t="shared" si="1"/>
        <v>5553</v>
      </c>
      <c r="G8" s="47">
        <v>0</v>
      </c>
      <c r="H8" s="47">
        <v>5553</v>
      </c>
      <c r="I8" s="47">
        <v>0</v>
      </c>
      <c r="J8" s="47">
        <v>0</v>
      </c>
      <c r="K8" s="47">
        <v>0</v>
      </c>
      <c r="L8" s="47">
        <v>6771</v>
      </c>
      <c r="M8" s="47">
        <f t="shared" si="2"/>
        <v>1987</v>
      </c>
      <c r="N8" s="47">
        <v>1865</v>
      </c>
      <c r="O8" s="47">
        <v>0</v>
      </c>
      <c r="P8" s="47">
        <v>122</v>
      </c>
      <c r="Q8" s="47">
        <v>0</v>
      </c>
      <c r="R8" s="47">
        <v>0</v>
      </c>
      <c r="S8" s="47">
        <v>0</v>
      </c>
      <c r="T8" s="47">
        <v>0</v>
      </c>
      <c r="U8" s="47">
        <f t="shared" si="3"/>
        <v>59366</v>
      </c>
      <c r="V8" s="47">
        <v>57937</v>
      </c>
      <c r="W8" s="47">
        <v>0</v>
      </c>
      <c r="X8" s="47">
        <v>1429</v>
      </c>
      <c r="Y8" s="47">
        <v>0</v>
      </c>
      <c r="Z8" s="47">
        <v>0</v>
      </c>
      <c r="AA8" s="47">
        <v>0</v>
      </c>
      <c r="AB8" s="47">
        <f t="shared" si="4"/>
        <v>13955</v>
      </c>
      <c r="AC8" s="47">
        <v>6771</v>
      </c>
      <c r="AD8" s="47">
        <v>6224</v>
      </c>
      <c r="AE8" s="47">
        <f t="shared" si="5"/>
        <v>960</v>
      </c>
      <c r="AF8" s="47">
        <v>0</v>
      </c>
      <c r="AG8" s="47">
        <v>960</v>
      </c>
      <c r="AH8" s="47">
        <v>0</v>
      </c>
      <c r="AI8" s="47">
        <v>0</v>
      </c>
      <c r="AJ8" s="47">
        <v>0</v>
      </c>
    </row>
    <row r="9" spans="1:36" ht="13.5">
      <c r="A9" s="185" t="s">
        <v>55</v>
      </c>
      <c r="B9" s="186" t="s">
        <v>60</v>
      </c>
      <c r="C9" s="46" t="s">
        <v>61</v>
      </c>
      <c r="D9" s="47">
        <f t="shared" si="0"/>
        <v>12376</v>
      </c>
      <c r="E9" s="47">
        <v>10379</v>
      </c>
      <c r="F9" s="47">
        <f t="shared" si="1"/>
        <v>848</v>
      </c>
      <c r="G9" s="47">
        <v>848</v>
      </c>
      <c r="H9" s="47">
        <v>0</v>
      </c>
      <c r="I9" s="47">
        <v>0</v>
      </c>
      <c r="J9" s="47">
        <v>0</v>
      </c>
      <c r="K9" s="47">
        <v>0</v>
      </c>
      <c r="L9" s="47">
        <v>521</v>
      </c>
      <c r="M9" s="47">
        <f t="shared" si="2"/>
        <v>628</v>
      </c>
      <c r="N9" s="47">
        <v>104</v>
      </c>
      <c r="O9" s="47">
        <v>73</v>
      </c>
      <c r="P9" s="47">
        <v>244</v>
      </c>
      <c r="Q9" s="47">
        <v>52</v>
      </c>
      <c r="R9" s="47">
        <v>155</v>
      </c>
      <c r="S9" s="47">
        <v>0</v>
      </c>
      <c r="T9" s="47">
        <v>0</v>
      </c>
      <c r="U9" s="47">
        <f t="shared" si="3"/>
        <v>10625</v>
      </c>
      <c r="V9" s="47">
        <v>10379</v>
      </c>
      <c r="W9" s="47">
        <v>246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1755</v>
      </c>
      <c r="AC9" s="47">
        <v>521</v>
      </c>
      <c r="AD9" s="47">
        <v>935</v>
      </c>
      <c r="AE9" s="47">
        <f t="shared" si="5"/>
        <v>299</v>
      </c>
      <c r="AF9" s="47">
        <v>299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55</v>
      </c>
      <c r="B10" s="186" t="s">
        <v>62</v>
      </c>
      <c r="C10" s="46" t="s">
        <v>63</v>
      </c>
      <c r="D10" s="47">
        <f t="shared" si="0"/>
        <v>16701</v>
      </c>
      <c r="E10" s="47">
        <v>13544</v>
      </c>
      <c r="F10" s="47">
        <f t="shared" si="1"/>
        <v>2684</v>
      </c>
      <c r="G10" s="47">
        <v>2684</v>
      </c>
      <c r="H10" s="47">
        <v>0</v>
      </c>
      <c r="I10" s="47">
        <v>0</v>
      </c>
      <c r="J10" s="47">
        <v>0</v>
      </c>
      <c r="K10" s="47">
        <v>0</v>
      </c>
      <c r="L10" s="47">
        <v>2</v>
      </c>
      <c r="M10" s="47">
        <f t="shared" si="2"/>
        <v>471</v>
      </c>
      <c r="N10" s="47">
        <v>72</v>
      </c>
      <c r="O10" s="47">
        <v>75</v>
      </c>
      <c r="P10" s="47">
        <v>176</v>
      </c>
      <c r="Q10" s="47">
        <v>52</v>
      </c>
      <c r="R10" s="47">
        <v>96</v>
      </c>
      <c r="S10" s="47">
        <v>0</v>
      </c>
      <c r="T10" s="47">
        <v>0</v>
      </c>
      <c r="U10" s="47">
        <f t="shared" si="3"/>
        <v>13675</v>
      </c>
      <c r="V10" s="47">
        <v>13544</v>
      </c>
      <c r="W10" s="47">
        <v>131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3429</v>
      </c>
      <c r="AC10" s="47">
        <v>2</v>
      </c>
      <c r="AD10" s="47">
        <v>1328</v>
      </c>
      <c r="AE10" s="47">
        <f t="shared" si="5"/>
        <v>2099</v>
      </c>
      <c r="AF10" s="47">
        <v>2099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55</v>
      </c>
      <c r="B11" s="186" t="s">
        <v>64</v>
      </c>
      <c r="C11" s="46" t="s">
        <v>65</v>
      </c>
      <c r="D11" s="47">
        <f t="shared" si="0"/>
        <v>19716</v>
      </c>
      <c r="E11" s="47">
        <v>14809</v>
      </c>
      <c r="F11" s="47">
        <f t="shared" si="1"/>
        <v>2748</v>
      </c>
      <c r="G11" s="47">
        <v>1437</v>
      </c>
      <c r="H11" s="47">
        <v>1311</v>
      </c>
      <c r="I11" s="47">
        <v>0</v>
      </c>
      <c r="J11" s="47">
        <v>0</v>
      </c>
      <c r="K11" s="47">
        <v>0</v>
      </c>
      <c r="L11" s="47">
        <v>1314</v>
      </c>
      <c r="M11" s="47">
        <f t="shared" si="2"/>
        <v>845</v>
      </c>
      <c r="N11" s="47">
        <v>493</v>
      </c>
      <c r="O11" s="47">
        <v>352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14818</v>
      </c>
      <c r="V11" s="47">
        <v>14809</v>
      </c>
      <c r="W11" s="47">
        <v>0</v>
      </c>
      <c r="X11" s="47">
        <v>9</v>
      </c>
      <c r="Y11" s="47">
        <v>0</v>
      </c>
      <c r="Z11" s="47">
        <v>0</v>
      </c>
      <c r="AA11" s="47">
        <v>0</v>
      </c>
      <c r="AB11" s="47">
        <f t="shared" si="4"/>
        <v>4154</v>
      </c>
      <c r="AC11" s="47">
        <v>1314</v>
      </c>
      <c r="AD11" s="47">
        <v>1810</v>
      </c>
      <c r="AE11" s="47">
        <f t="shared" si="5"/>
        <v>1030</v>
      </c>
      <c r="AF11" s="47">
        <v>1019</v>
      </c>
      <c r="AG11" s="47">
        <v>11</v>
      </c>
      <c r="AH11" s="47">
        <v>0</v>
      </c>
      <c r="AI11" s="47">
        <v>0</v>
      </c>
      <c r="AJ11" s="47">
        <v>0</v>
      </c>
    </row>
    <row r="12" spans="1:36" ht="13.5">
      <c r="A12" s="185" t="s">
        <v>55</v>
      </c>
      <c r="B12" s="186" t="s">
        <v>66</v>
      </c>
      <c r="C12" s="46" t="s">
        <v>67</v>
      </c>
      <c r="D12" s="47">
        <f t="shared" si="0"/>
        <v>11326</v>
      </c>
      <c r="E12" s="47">
        <v>9005</v>
      </c>
      <c r="F12" s="47">
        <f t="shared" si="1"/>
        <v>2321</v>
      </c>
      <c r="G12" s="47">
        <v>1053</v>
      </c>
      <c r="H12" s="47">
        <v>1268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f t="shared" si="3"/>
        <v>9291</v>
      </c>
      <c r="V12" s="47">
        <v>9005</v>
      </c>
      <c r="W12" s="47">
        <v>286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766</v>
      </c>
      <c r="AC12" s="47">
        <v>0</v>
      </c>
      <c r="AD12" s="47">
        <v>378</v>
      </c>
      <c r="AE12" s="47">
        <f t="shared" si="5"/>
        <v>388</v>
      </c>
      <c r="AF12" s="47">
        <v>388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55</v>
      </c>
      <c r="B13" s="186" t="s">
        <v>68</v>
      </c>
      <c r="C13" s="46" t="s">
        <v>69</v>
      </c>
      <c r="D13" s="47">
        <f t="shared" si="0"/>
        <v>12666</v>
      </c>
      <c r="E13" s="47">
        <v>9007</v>
      </c>
      <c r="F13" s="47">
        <f t="shared" si="1"/>
        <v>2657</v>
      </c>
      <c r="G13" s="47">
        <v>1699</v>
      </c>
      <c r="H13" s="47">
        <v>958</v>
      </c>
      <c r="I13" s="47">
        <v>0</v>
      </c>
      <c r="J13" s="47">
        <v>0</v>
      </c>
      <c r="K13" s="47">
        <v>0</v>
      </c>
      <c r="L13" s="47">
        <v>44</v>
      </c>
      <c r="M13" s="47">
        <f t="shared" si="2"/>
        <v>958</v>
      </c>
      <c r="N13" s="47">
        <v>701</v>
      </c>
      <c r="O13" s="47">
        <v>60</v>
      </c>
      <c r="P13" s="47">
        <v>143</v>
      </c>
      <c r="Q13" s="47">
        <v>26</v>
      </c>
      <c r="R13" s="47">
        <v>28</v>
      </c>
      <c r="S13" s="47">
        <v>0</v>
      </c>
      <c r="T13" s="47">
        <v>0</v>
      </c>
      <c r="U13" s="47">
        <f t="shared" si="3"/>
        <v>9113</v>
      </c>
      <c r="V13" s="47">
        <v>9007</v>
      </c>
      <c r="W13" s="47">
        <v>106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974</v>
      </c>
      <c r="AC13" s="47">
        <v>44</v>
      </c>
      <c r="AD13" s="47">
        <v>885</v>
      </c>
      <c r="AE13" s="47">
        <f t="shared" si="5"/>
        <v>45</v>
      </c>
      <c r="AF13" s="47">
        <v>44</v>
      </c>
      <c r="AG13" s="47">
        <v>1</v>
      </c>
      <c r="AH13" s="47">
        <v>0</v>
      </c>
      <c r="AI13" s="47">
        <v>0</v>
      </c>
      <c r="AJ13" s="47">
        <v>0</v>
      </c>
    </row>
    <row r="14" spans="1:36" ht="13.5">
      <c r="A14" s="185" t="s">
        <v>55</v>
      </c>
      <c r="B14" s="186" t="s">
        <v>70</v>
      </c>
      <c r="C14" s="46" t="s">
        <v>268</v>
      </c>
      <c r="D14" s="47">
        <f t="shared" si="0"/>
        <v>12295</v>
      </c>
      <c r="E14" s="47">
        <v>10875</v>
      </c>
      <c r="F14" s="47">
        <f aca="true" t="shared" si="6" ref="F14:F41">SUM(G14:K14)</f>
        <v>523</v>
      </c>
      <c r="G14" s="47">
        <v>523</v>
      </c>
      <c r="H14" s="47">
        <v>0</v>
      </c>
      <c r="I14" s="47">
        <v>0</v>
      </c>
      <c r="J14" s="47">
        <v>0</v>
      </c>
      <c r="K14" s="47">
        <v>0</v>
      </c>
      <c r="L14" s="47">
        <v>374</v>
      </c>
      <c r="M14" s="47">
        <f aca="true" t="shared" si="7" ref="M14:M41">SUM(N14:T14)</f>
        <v>523</v>
      </c>
      <c r="N14" s="47">
        <v>41</v>
      </c>
      <c r="O14" s="47">
        <v>84</v>
      </c>
      <c r="P14" s="47">
        <v>179</v>
      </c>
      <c r="Q14" s="47">
        <v>33</v>
      </c>
      <c r="R14" s="47">
        <v>1</v>
      </c>
      <c r="S14" s="47">
        <v>0</v>
      </c>
      <c r="T14" s="47">
        <v>185</v>
      </c>
      <c r="U14" s="47">
        <f aca="true" t="shared" si="8" ref="U14:U41">SUM(V14:AA14)</f>
        <v>10899</v>
      </c>
      <c r="V14" s="47">
        <v>10875</v>
      </c>
      <c r="W14" s="47">
        <v>24</v>
      </c>
      <c r="X14" s="47">
        <v>0</v>
      </c>
      <c r="Y14" s="47">
        <v>0</v>
      </c>
      <c r="Z14" s="47">
        <v>0</v>
      </c>
      <c r="AA14" s="47">
        <v>0</v>
      </c>
      <c r="AB14" s="47">
        <f aca="true" t="shared" si="9" ref="AB14:AB41">SUM(AC14:AE14)</f>
        <v>1750</v>
      </c>
      <c r="AC14" s="47">
        <v>374</v>
      </c>
      <c r="AD14" s="47">
        <v>1092</v>
      </c>
      <c r="AE14" s="47">
        <f aca="true" t="shared" si="10" ref="AE14:AE41">SUM(AF14:AJ14)</f>
        <v>284</v>
      </c>
      <c r="AF14" s="47">
        <v>284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55</v>
      </c>
      <c r="B15" s="186" t="s">
        <v>71</v>
      </c>
      <c r="C15" s="46" t="s">
        <v>72</v>
      </c>
      <c r="D15" s="47">
        <f t="shared" si="0"/>
        <v>8378</v>
      </c>
      <c r="E15" s="47">
        <v>6502</v>
      </c>
      <c r="F15" s="47">
        <f t="shared" si="6"/>
        <v>707</v>
      </c>
      <c r="G15" s="47">
        <v>0</v>
      </c>
      <c r="H15" s="47">
        <v>692</v>
      </c>
      <c r="I15" s="47">
        <v>0</v>
      </c>
      <c r="J15" s="47">
        <v>0</v>
      </c>
      <c r="K15" s="47">
        <v>15</v>
      </c>
      <c r="L15" s="47">
        <v>788</v>
      </c>
      <c r="M15" s="47">
        <f t="shared" si="7"/>
        <v>381</v>
      </c>
      <c r="N15" s="47">
        <v>95</v>
      </c>
      <c r="O15" s="47">
        <v>0</v>
      </c>
      <c r="P15" s="47">
        <v>0</v>
      </c>
      <c r="Q15" s="47">
        <v>49</v>
      </c>
      <c r="R15" s="47">
        <v>225</v>
      </c>
      <c r="S15" s="47">
        <v>0</v>
      </c>
      <c r="T15" s="47">
        <v>12</v>
      </c>
      <c r="U15" s="47">
        <f t="shared" si="8"/>
        <v>6502</v>
      </c>
      <c r="V15" s="47">
        <v>6502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9"/>
        <v>1649</v>
      </c>
      <c r="AC15" s="47">
        <v>788</v>
      </c>
      <c r="AD15" s="47">
        <v>697</v>
      </c>
      <c r="AE15" s="47">
        <f t="shared" si="10"/>
        <v>164</v>
      </c>
      <c r="AF15" s="47">
        <v>0</v>
      </c>
      <c r="AG15" s="47">
        <v>149</v>
      </c>
      <c r="AH15" s="47">
        <v>0</v>
      </c>
      <c r="AI15" s="47">
        <v>0</v>
      </c>
      <c r="AJ15" s="47">
        <v>15</v>
      </c>
    </row>
    <row r="16" spans="1:36" ht="13.5">
      <c r="A16" s="185" t="s">
        <v>55</v>
      </c>
      <c r="B16" s="186" t="s">
        <v>73</v>
      </c>
      <c r="C16" s="46" t="s">
        <v>74</v>
      </c>
      <c r="D16" s="47">
        <f t="shared" si="0"/>
        <v>5387</v>
      </c>
      <c r="E16" s="47">
        <v>4915</v>
      </c>
      <c r="F16" s="47">
        <f t="shared" si="6"/>
        <v>472</v>
      </c>
      <c r="G16" s="47">
        <v>0</v>
      </c>
      <c r="H16" s="47">
        <v>472</v>
      </c>
      <c r="I16" s="47">
        <v>0</v>
      </c>
      <c r="J16" s="47">
        <v>0</v>
      </c>
      <c r="K16" s="47">
        <v>0</v>
      </c>
      <c r="L16" s="47">
        <v>0</v>
      </c>
      <c r="M16" s="47">
        <f t="shared" si="7"/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8"/>
        <v>4926</v>
      </c>
      <c r="V16" s="47">
        <v>4915</v>
      </c>
      <c r="W16" s="47">
        <v>0</v>
      </c>
      <c r="X16" s="47">
        <v>11</v>
      </c>
      <c r="Y16" s="47">
        <v>0</v>
      </c>
      <c r="Z16" s="47">
        <v>0</v>
      </c>
      <c r="AA16" s="47">
        <v>0</v>
      </c>
      <c r="AB16" s="47">
        <f t="shared" si="9"/>
        <v>505</v>
      </c>
      <c r="AC16" s="47">
        <v>0</v>
      </c>
      <c r="AD16" s="47">
        <v>488</v>
      </c>
      <c r="AE16" s="47">
        <f t="shared" si="10"/>
        <v>17</v>
      </c>
      <c r="AF16" s="47">
        <v>0</v>
      </c>
      <c r="AG16" s="47">
        <v>17</v>
      </c>
      <c r="AH16" s="47">
        <v>0</v>
      </c>
      <c r="AI16" s="47">
        <v>0</v>
      </c>
      <c r="AJ16" s="47">
        <v>0</v>
      </c>
    </row>
    <row r="17" spans="1:36" ht="13.5">
      <c r="A17" s="185" t="s">
        <v>55</v>
      </c>
      <c r="B17" s="186" t="s">
        <v>75</v>
      </c>
      <c r="C17" s="46" t="s">
        <v>76</v>
      </c>
      <c r="D17" s="47">
        <f t="shared" si="0"/>
        <v>4776</v>
      </c>
      <c r="E17" s="47">
        <v>4368</v>
      </c>
      <c r="F17" s="47">
        <f t="shared" si="6"/>
        <v>408</v>
      </c>
      <c r="G17" s="47">
        <v>337</v>
      </c>
      <c r="H17" s="47">
        <v>71</v>
      </c>
      <c r="I17" s="47">
        <v>0</v>
      </c>
      <c r="J17" s="47">
        <v>0</v>
      </c>
      <c r="K17" s="47">
        <v>0</v>
      </c>
      <c r="L17" s="47">
        <v>0</v>
      </c>
      <c r="M17" s="47">
        <f t="shared" si="7"/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8"/>
        <v>4460</v>
      </c>
      <c r="V17" s="47">
        <v>4368</v>
      </c>
      <c r="W17" s="47">
        <v>92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9"/>
        <v>559</v>
      </c>
      <c r="AC17" s="47">
        <v>0</v>
      </c>
      <c r="AD17" s="47">
        <v>435</v>
      </c>
      <c r="AE17" s="47">
        <f t="shared" si="10"/>
        <v>124</v>
      </c>
      <c r="AF17" s="47">
        <v>124</v>
      </c>
      <c r="AG17" s="47">
        <v>0</v>
      </c>
      <c r="AH17" s="47">
        <v>0</v>
      </c>
      <c r="AI17" s="47">
        <v>0</v>
      </c>
      <c r="AJ17" s="47">
        <v>0</v>
      </c>
    </row>
    <row r="18" spans="1:36" ht="13.5">
      <c r="A18" s="185" t="s">
        <v>55</v>
      </c>
      <c r="B18" s="186" t="s">
        <v>77</v>
      </c>
      <c r="C18" s="46" t="s">
        <v>78</v>
      </c>
      <c r="D18" s="47">
        <f t="shared" si="0"/>
        <v>772</v>
      </c>
      <c r="E18" s="47">
        <v>615</v>
      </c>
      <c r="F18" s="47">
        <f t="shared" si="6"/>
        <v>25</v>
      </c>
      <c r="G18" s="47">
        <v>0</v>
      </c>
      <c r="H18" s="47">
        <v>25</v>
      </c>
      <c r="I18" s="47">
        <v>0</v>
      </c>
      <c r="J18" s="47">
        <v>0</v>
      </c>
      <c r="K18" s="47">
        <v>0</v>
      </c>
      <c r="L18" s="47">
        <v>9</v>
      </c>
      <c r="M18" s="47">
        <f t="shared" si="7"/>
        <v>123</v>
      </c>
      <c r="N18" s="47">
        <v>100</v>
      </c>
      <c r="O18" s="47">
        <v>0</v>
      </c>
      <c r="P18" s="47">
        <v>0</v>
      </c>
      <c r="Q18" s="47">
        <v>2</v>
      </c>
      <c r="R18" s="47">
        <v>21</v>
      </c>
      <c r="S18" s="47">
        <v>0</v>
      </c>
      <c r="T18" s="47">
        <v>0</v>
      </c>
      <c r="U18" s="47">
        <f t="shared" si="8"/>
        <v>615</v>
      </c>
      <c r="V18" s="47">
        <v>615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9"/>
        <v>71</v>
      </c>
      <c r="AC18" s="47">
        <v>9</v>
      </c>
      <c r="AD18" s="47">
        <v>62</v>
      </c>
      <c r="AE18" s="47">
        <f t="shared" si="10"/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55</v>
      </c>
      <c r="B19" s="186" t="s">
        <v>79</v>
      </c>
      <c r="C19" s="46" t="s">
        <v>80</v>
      </c>
      <c r="D19" s="47">
        <f t="shared" si="0"/>
        <v>7974</v>
      </c>
      <c r="E19" s="47">
        <v>6193</v>
      </c>
      <c r="F19" s="47">
        <f t="shared" si="6"/>
        <v>896</v>
      </c>
      <c r="G19" s="47">
        <v>449</v>
      </c>
      <c r="H19" s="47">
        <v>447</v>
      </c>
      <c r="I19" s="47">
        <v>0</v>
      </c>
      <c r="J19" s="47">
        <v>0</v>
      </c>
      <c r="K19" s="47">
        <v>0</v>
      </c>
      <c r="L19" s="47">
        <v>0</v>
      </c>
      <c r="M19" s="47">
        <f t="shared" si="7"/>
        <v>885</v>
      </c>
      <c r="N19" s="47">
        <v>802</v>
      </c>
      <c r="O19" s="47">
        <v>0</v>
      </c>
      <c r="P19" s="47">
        <v>46</v>
      </c>
      <c r="Q19" s="47">
        <v>0</v>
      </c>
      <c r="R19" s="47">
        <v>0</v>
      </c>
      <c r="S19" s="47">
        <v>37</v>
      </c>
      <c r="T19" s="47">
        <v>0</v>
      </c>
      <c r="U19" s="47">
        <f t="shared" si="8"/>
        <v>6314</v>
      </c>
      <c r="V19" s="47">
        <v>6193</v>
      </c>
      <c r="W19" s="47">
        <v>121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9"/>
        <v>896</v>
      </c>
      <c r="AC19" s="47">
        <v>0</v>
      </c>
      <c r="AD19" s="47">
        <v>730</v>
      </c>
      <c r="AE19" s="47">
        <f t="shared" si="10"/>
        <v>166</v>
      </c>
      <c r="AF19" s="47">
        <v>166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55</v>
      </c>
      <c r="B20" s="186" t="s">
        <v>81</v>
      </c>
      <c r="C20" s="46" t="s">
        <v>82</v>
      </c>
      <c r="D20" s="47">
        <f t="shared" si="0"/>
        <v>9120</v>
      </c>
      <c r="E20" s="47">
        <v>7995</v>
      </c>
      <c r="F20" s="47">
        <f t="shared" si="6"/>
        <v>223</v>
      </c>
      <c r="G20" s="47">
        <v>223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f t="shared" si="7"/>
        <v>902</v>
      </c>
      <c r="N20" s="47">
        <v>170</v>
      </c>
      <c r="O20" s="47">
        <v>227</v>
      </c>
      <c r="P20" s="47">
        <v>305</v>
      </c>
      <c r="Q20" s="47">
        <v>36</v>
      </c>
      <c r="R20" s="47">
        <v>164</v>
      </c>
      <c r="S20" s="47">
        <v>0</v>
      </c>
      <c r="T20" s="47">
        <v>0</v>
      </c>
      <c r="U20" s="47">
        <f t="shared" si="8"/>
        <v>8056</v>
      </c>
      <c r="V20" s="47">
        <v>7995</v>
      </c>
      <c r="W20" s="47">
        <v>61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9"/>
        <v>877</v>
      </c>
      <c r="AC20" s="47">
        <v>0</v>
      </c>
      <c r="AD20" s="47">
        <v>795</v>
      </c>
      <c r="AE20" s="47">
        <f t="shared" si="10"/>
        <v>82</v>
      </c>
      <c r="AF20" s="47">
        <v>82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55</v>
      </c>
      <c r="B21" s="186" t="s">
        <v>83</v>
      </c>
      <c r="C21" s="46" t="s">
        <v>84</v>
      </c>
      <c r="D21" s="47">
        <f t="shared" si="0"/>
        <v>2596</v>
      </c>
      <c r="E21" s="47">
        <v>2069</v>
      </c>
      <c r="F21" s="47">
        <f t="shared" si="6"/>
        <v>410</v>
      </c>
      <c r="G21" s="47">
        <v>410</v>
      </c>
      <c r="H21" s="47">
        <v>0</v>
      </c>
      <c r="I21" s="47">
        <v>0</v>
      </c>
      <c r="J21" s="47">
        <v>0</v>
      </c>
      <c r="K21" s="47">
        <v>0</v>
      </c>
      <c r="L21" s="47">
        <v>2</v>
      </c>
      <c r="M21" s="47">
        <f t="shared" si="7"/>
        <v>115</v>
      </c>
      <c r="N21" s="47">
        <v>15</v>
      </c>
      <c r="O21" s="47">
        <v>17</v>
      </c>
      <c r="P21" s="47">
        <v>51</v>
      </c>
      <c r="Q21" s="47">
        <v>8</v>
      </c>
      <c r="R21" s="47">
        <v>24</v>
      </c>
      <c r="S21" s="47">
        <v>0</v>
      </c>
      <c r="T21" s="47">
        <v>0</v>
      </c>
      <c r="U21" s="47">
        <f t="shared" si="8"/>
        <v>2090</v>
      </c>
      <c r="V21" s="47">
        <v>2069</v>
      </c>
      <c r="W21" s="47">
        <v>21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9"/>
        <v>513</v>
      </c>
      <c r="AC21" s="47">
        <v>2</v>
      </c>
      <c r="AD21" s="47">
        <v>194</v>
      </c>
      <c r="AE21" s="47">
        <f t="shared" si="10"/>
        <v>317</v>
      </c>
      <c r="AF21" s="47">
        <v>317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55</v>
      </c>
      <c r="B22" s="186" t="s">
        <v>85</v>
      </c>
      <c r="C22" s="46" t="s">
        <v>86</v>
      </c>
      <c r="D22" s="47">
        <f t="shared" si="0"/>
        <v>9538</v>
      </c>
      <c r="E22" s="47">
        <v>7160</v>
      </c>
      <c r="F22" s="47">
        <f t="shared" si="6"/>
        <v>1812</v>
      </c>
      <c r="G22" s="47">
        <v>1812</v>
      </c>
      <c r="H22" s="47">
        <v>0</v>
      </c>
      <c r="I22" s="47">
        <v>0</v>
      </c>
      <c r="J22" s="47">
        <v>0</v>
      </c>
      <c r="K22" s="47">
        <v>0</v>
      </c>
      <c r="L22" s="47">
        <v>25</v>
      </c>
      <c r="M22" s="47">
        <f t="shared" si="7"/>
        <v>541</v>
      </c>
      <c r="N22" s="47">
        <v>152</v>
      </c>
      <c r="O22" s="47">
        <v>94</v>
      </c>
      <c r="P22" s="47">
        <v>196</v>
      </c>
      <c r="Q22" s="47">
        <v>27</v>
      </c>
      <c r="R22" s="47">
        <v>72</v>
      </c>
      <c r="S22" s="47">
        <v>0</v>
      </c>
      <c r="T22" s="47">
        <v>0</v>
      </c>
      <c r="U22" s="47">
        <f t="shared" si="8"/>
        <v>7249</v>
      </c>
      <c r="V22" s="47">
        <v>7160</v>
      </c>
      <c r="W22" s="47">
        <v>89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9"/>
        <v>2136</v>
      </c>
      <c r="AC22" s="47">
        <v>25</v>
      </c>
      <c r="AD22" s="47">
        <v>695</v>
      </c>
      <c r="AE22" s="47">
        <f t="shared" si="10"/>
        <v>1416</v>
      </c>
      <c r="AF22" s="47">
        <v>1416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55</v>
      </c>
      <c r="B23" s="186" t="s">
        <v>87</v>
      </c>
      <c r="C23" s="46" t="s">
        <v>132</v>
      </c>
      <c r="D23" s="47">
        <f t="shared" si="0"/>
        <v>5222</v>
      </c>
      <c r="E23" s="47">
        <v>3990</v>
      </c>
      <c r="F23" s="47">
        <f t="shared" si="6"/>
        <v>991</v>
      </c>
      <c r="G23" s="47">
        <v>991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f t="shared" si="7"/>
        <v>241</v>
      </c>
      <c r="N23" s="47">
        <v>44</v>
      </c>
      <c r="O23" s="47">
        <v>27</v>
      </c>
      <c r="P23" s="47">
        <v>109</v>
      </c>
      <c r="Q23" s="47">
        <v>17</v>
      </c>
      <c r="R23" s="47">
        <v>44</v>
      </c>
      <c r="S23" s="47">
        <v>0</v>
      </c>
      <c r="T23" s="47">
        <v>0</v>
      </c>
      <c r="U23" s="47">
        <f t="shared" si="8"/>
        <v>4038</v>
      </c>
      <c r="V23" s="47">
        <v>3990</v>
      </c>
      <c r="W23" s="47">
        <v>48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9"/>
        <v>1167</v>
      </c>
      <c r="AC23" s="47">
        <v>0</v>
      </c>
      <c r="AD23" s="47">
        <v>392</v>
      </c>
      <c r="AE23" s="47">
        <f t="shared" si="10"/>
        <v>775</v>
      </c>
      <c r="AF23" s="47">
        <v>775</v>
      </c>
      <c r="AG23" s="47">
        <v>0</v>
      </c>
      <c r="AH23" s="47">
        <v>0</v>
      </c>
      <c r="AI23" s="47">
        <v>0</v>
      </c>
      <c r="AJ23" s="47">
        <v>0</v>
      </c>
    </row>
    <row r="24" spans="1:36" ht="13.5">
      <c r="A24" s="185" t="s">
        <v>55</v>
      </c>
      <c r="B24" s="186" t="s">
        <v>88</v>
      </c>
      <c r="C24" s="46" t="s">
        <v>89</v>
      </c>
      <c r="D24" s="47">
        <f t="shared" si="0"/>
        <v>6226</v>
      </c>
      <c r="E24" s="47">
        <v>5386</v>
      </c>
      <c r="F24" s="47">
        <f t="shared" si="6"/>
        <v>617</v>
      </c>
      <c r="G24" s="47">
        <v>364</v>
      </c>
      <c r="H24" s="47">
        <v>253</v>
      </c>
      <c r="I24" s="47">
        <v>0</v>
      </c>
      <c r="J24" s="47">
        <v>0</v>
      </c>
      <c r="K24" s="47">
        <v>0</v>
      </c>
      <c r="L24" s="47">
        <v>0</v>
      </c>
      <c r="M24" s="47">
        <f t="shared" si="7"/>
        <v>223</v>
      </c>
      <c r="N24" s="47">
        <v>88</v>
      </c>
      <c r="O24" s="47">
        <v>0</v>
      </c>
      <c r="P24" s="47">
        <v>0</v>
      </c>
      <c r="Q24" s="47">
        <v>38</v>
      </c>
      <c r="R24" s="47">
        <v>97</v>
      </c>
      <c r="S24" s="47">
        <v>0</v>
      </c>
      <c r="T24" s="47">
        <v>0</v>
      </c>
      <c r="U24" s="47">
        <f t="shared" si="8"/>
        <v>5485</v>
      </c>
      <c r="V24" s="47">
        <v>5386</v>
      </c>
      <c r="W24" s="47">
        <v>99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9"/>
        <v>677</v>
      </c>
      <c r="AC24" s="47">
        <v>0</v>
      </c>
      <c r="AD24" s="47">
        <v>543</v>
      </c>
      <c r="AE24" s="47">
        <f t="shared" si="10"/>
        <v>134</v>
      </c>
      <c r="AF24" s="47">
        <v>134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55</v>
      </c>
      <c r="B25" s="186" t="s">
        <v>90</v>
      </c>
      <c r="C25" s="46" t="s">
        <v>91</v>
      </c>
      <c r="D25" s="47">
        <f t="shared" si="0"/>
        <v>11469</v>
      </c>
      <c r="E25" s="47">
        <v>10301</v>
      </c>
      <c r="F25" s="47">
        <f t="shared" si="6"/>
        <v>1061</v>
      </c>
      <c r="G25" s="47">
        <v>623</v>
      </c>
      <c r="H25" s="47">
        <v>438</v>
      </c>
      <c r="I25" s="47">
        <v>0</v>
      </c>
      <c r="J25" s="47">
        <v>0</v>
      </c>
      <c r="K25" s="47">
        <v>0</v>
      </c>
      <c r="L25" s="47">
        <v>0</v>
      </c>
      <c r="M25" s="47">
        <f t="shared" si="7"/>
        <v>107</v>
      </c>
      <c r="N25" s="47">
        <v>0</v>
      </c>
      <c r="O25" s="47">
        <v>0</v>
      </c>
      <c r="P25" s="47">
        <v>9</v>
      </c>
      <c r="Q25" s="47">
        <v>0</v>
      </c>
      <c r="R25" s="47">
        <v>0</v>
      </c>
      <c r="S25" s="47">
        <v>0</v>
      </c>
      <c r="T25" s="47">
        <v>98</v>
      </c>
      <c r="U25" s="47">
        <f t="shared" si="8"/>
        <v>10470</v>
      </c>
      <c r="V25" s="47">
        <v>10301</v>
      </c>
      <c r="W25" s="47">
        <v>169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9"/>
        <v>1271</v>
      </c>
      <c r="AC25" s="47">
        <v>0</v>
      </c>
      <c r="AD25" s="47">
        <v>1041</v>
      </c>
      <c r="AE25" s="47">
        <f t="shared" si="10"/>
        <v>230</v>
      </c>
      <c r="AF25" s="47">
        <v>230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55</v>
      </c>
      <c r="B26" s="186" t="s">
        <v>92</v>
      </c>
      <c r="C26" s="46" t="s">
        <v>93</v>
      </c>
      <c r="D26" s="47">
        <f t="shared" si="0"/>
        <v>614</v>
      </c>
      <c r="E26" s="47">
        <v>506</v>
      </c>
      <c r="F26" s="47">
        <f t="shared" si="6"/>
        <v>40</v>
      </c>
      <c r="G26" s="47">
        <v>13</v>
      </c>
      <c r="H26" s="47">
        <v>27</v>
      </c>
      <c r="I26" s="47">
        <v>0</v>
      </c>
      <c r="J26" s="47">
        <v>0</v>
      </c>
      <c r="K26" s="47">
        <v>0</v>
      </c>
      <c r="L26" s="47">
        <v>64</v>
      </c>
      <c r="M26" s="47">
        <f t="shared" si="7"/>
        <v>4</v>
      </c>
      <c r="N26" s="47">
        <v>0</v>
      </c>
      <c r="O26" s="47">
        <v>0</v>
      </c>
      <c r="P26" s="47">
        <v>0</v>
      </c>
      <c r="Q26" s="47">
        <v>4</v>
      </c>
      <c r="R26" s="47">
        <v>0</v>
      </c>
      <c r="S26" s="47">
        <v>0</v>
      </c>
      <c r="T26" s="47">
        <v>0</v>
      </c>
      <c r="U26" s="47">
        <f t="shared" si="8"/>
        <v>506</v>
      </c>
      <c r="V26" s="47">
        <v>506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9"/>
        <v>128</v>
      </c>
      <c r="AC26" s="47">
        <v>64</v>
      </c>
      <c r="AD26" s="47">
        <v>64</v>
      </c>
      <c r="AE26" s="47">
        <f t="shared" si="10"/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55</v>
      </c>
      <c r="B27" s="186" t="s">
        <v>94</v>
      </c>
      <c r="C27" s="46" t="s">
        <v>95</v>
      </c>
      <c r="D27" s="47">
        <f t="shared" si="0"/>
        <v>664</v>
      </c>
      <c r="E27" s="47">
        <v>481</v>
      </c>
      <c r="F27" s="47">
        <f t="shared" si="6"/>
        <v>61</v>
      </c>
      <c r="G27" s="47">
        <v>41</v>
      </c>
      <c r="H27" s="47">
        <v>20</v>
      </c>
      <c r="I27" s="47">
        <v>0</v>
      </c>
      <c r="J27" s="47">
        <v>0</v>
      </c>
      <c r="K27" s="47">
        <v>0</v>
      </c>
      <c r="L27" s="47">
        <v>0</v>
      </c>
      <c r="M27" s="47">
        <f t="shared" si="7"/>
        <v>122</v>
      </c>
      <c r="N27" s="47">
        <v>107</v>
      </c>
      <c r="O27" s="47">
        <v>0</v>
      </c>
      <c r="P27" s="47">
        <v>0</v>
      </c>
      <c r="Q27" s="47">
        <v>4</v>
      </c>
      <c r="R27" s="47">
        <v>11</v>
      </c>
      <c r="S27" s="47">
        <v>0</v>
      </c>
      <c r="T27" s="47">
        <v>0</v>
      </c>
      <c r="U27" s="47">
        <f t="shared" si="8"/>
        <v>492</v>
      </c>
      <c r="V27" s="47">
        <v>481</v>
      </c>
      <c r="W27" s="47">
        <v>11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9"/>
        <v>70</v>
      </c>
      <c r="AC27" s="47">
        <v>0</v>
      </c>
      <c r="AD27" s="47">
        <v>48</v>
      </c>
      <c r="AE27" s="47">
        <f t="shared" si="10"/>
        <v>22</v>
      </c>
      <c r="AF27" s="47">
        <v>15</v>
      </c>
      <c r="AG27" s="47">
        <v>7</v>
      </c>
      <c r="AH27" s="47">
        <v>0</v>
      </c>
      <c r="AI27" s="47">
        <v>0</v>
      </c>
      <c r="AJ27" s="47">
        <v>0</v>
      </c>
    </row>
    <row r="28" spans="1:36" ht="13.5">
      <c r="A28" s="185" t="s">
        <v>55</v>
      </c>
      <c r="B28" s="186" t="s">
        <v>96</v>
      </c>
      <c r="C28" s="46" t="s">
        <v>97</v>
      </c>
      <c r="D28" s="47">
        <f t="shared" si="0"/>
        <v>10699</v>
      </c>
      <c r="E28" s="47">
        <v>9070</v>
      </c>
      <c r="F28" s="47">
        <f t="shared" si="6"/>
        <v>1000</v>
      </c>
      <c r="G28" s="47">
        <v>1000</v>
      </c>
      <c r="H28" s="47">
        <v>0</v>
      </c>
      <c r="I28" s="47">
        <v>0</v>
      </c>
      <c r="J28" s="47">
        <v>0</v>
      </c>
      <c r="K28" s="47">
        <v>0</v>
      </c>
      <c r="L28" s="47">
        <v>136</v>
      </c>
      <c r="M28" s="47">
        <f t="shared" si="7"/>
        <v>493</v>
      </c>
      <c r="N28" s="47">
        <v>95</v>
      </c>
      <c r="O28" s="47">
        <v>0</v>
      </c>
      <c r="P28" s="47">
        <v>106</v>
      </c>
      <c r="Q28" s="47">
        <v>35</v>
      </c>
      <c r="R28" s="47">
        <v>257</v>
      </c>
      <c r="S28" s="47">
        <v>0</v>
      </c>
      <c r="T28" s="47">
        <v>0</v>
      </c>
      <c r="U28" s="47">
        <f t="shared" si="8"/>
        <v>9070</v>
      </c>
      <c r="V28" s="47">
        <v>9070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9"/>
        <v>1286</v>
      </c>
      <c r="AC28" s="47">
        <v>136</v>
      </c>
      <c r="AD28" s="47">
        <v>808</v>
      </c>
      <c r="AE28" s="47">
        <f t="shared" si="10"/>
        <v>342</v>
      </c>
      <c r="AF28" s="47">
        <v>342</v>
      </c>
      <c r="AG28" s="47">
        <v>0</v>
      </c>
      <c r="AH28" s="47">
        <v>0</v>
      </c>
      <c r="AI28" s="47">
        <v>0</v>
      </c>
      <c r="AJ28" s="47">
        <v>0</v>
      </c>
    </row>
    <row r="29" spans="1:36" ht="13.5">
      <c r="A29" s="185" t="s">
        <v>55</v>
      </c>
      <c r="B29" s="186" t="s">
        <v>98</v>
      </c>
      <c r="C29" s="46" t="s">
        <v>99</v>
      </c>
      <c r="D29" s="47">
        <f t="shared" si="0"/>
        <v>3739</v>
      </c>
      <c r="E29" s="47">
        <v>3178</v>
      </c>
      <c r="F29" s="47">
        <f t="shared" si="6"/>
        <v>492</v>
      </c>
      <c r="G29" s="47">
        <v>248</v>
      </c>
      <c r="H29" s="47">
        <v>244</v>
      </c>
      <c r="I29" s="47">
        <v>0</v>
      </c>
      <c r="J29" s="47">
        <v>0</v>
      </c>
      <c r="K29" s="47">
        <v>0</v>
      </c>
      <c r="L29" s="47">
        <v>69</v>
      </c>
      <c r="M29" s="47">
        <f t="shared" si="7"/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8"/>
        <v>3250</v>
      </c>
      <c r="V29" s="47">
        <v>3178</v>
      </c>
      <c r="W29" s="47">
        <v>72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9"/>
        <v>437</v>
      </c>
      <c r="AC29" s="47">
        <v>69</v>
      </c>
      <c r="AD29" s="47">
        <v>281</v>
      </c>
      <c r="AE29" s="47">
        <f t="shared" si="10"/>
        <v>87</v>
      </c>
      <c r="AF29" s="47">
        <v>87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55</v>
      </c>
      <c r="B30" s="186" t="s">
        <v>100</v>
      </c>
      <c r="C30" s="46" t="s">
        <v>101</v>
      </c>
      <c r="D30" s="47">
        <f t="shared" si="0"/>
        <v>617</v>
      </c>
      <c r="E30" s="47">
        <v>527</v>
      </c>
      <c r="F30" s="47">
        <f t="shared" si="6"/>
        <v>89</v>
      </c>
      <c r="G30" s="47">
        <v>65</v>
      </c>
      <c r="H30" s="47">
        <v>24</v>
      </c>
      <c r="I30" s="47">
        <v>0</v>
      </c>
      <c r="J30" s="47">
        <v>0</v>
      </c>
      <c r="K30" s="47">
        <v>0</v>
      </c>
      <c r="L30" s="47">
        <v>1</v>
      </c>
      <c r="M30" s="47">
        <f t="shared" si="7"/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f t="shared" si="8"/>
        <v>545</v>
      </c>
      <c r="V30" s="47">
        <v>527</v>
      </c>
      <c r="W30" s="47">
        <v>18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9"/>
        <v>70</v>
      </c>
      <c r="AC30" s="47">
        <v>1</v>
      </c>
      <c r="AD30" s="47">
        <v>47</v>
      </c>
      <c r="AE30" s="47">
        <f t="shared" si="10"/>
        <v>22</v>
      </c>
      <c r="AF30" s="47">
        <v>22</v>
      </c>
      <c r="AG30" s="47">
        <v>0</v>
      </c>
      <c r="AH30" s="47">
        <v>0</v>
      </c>
      <c r="AI30" s="47">
        <v>0</v>
      </c>
      <c r="AJ30" s="47">
        <v>0</v>
      </c>
    </row>
    <row r="31" spans="1:36" ht="13.5">
      <c r="A31" s="185" t="s">
        <v>55</v>
      </c>
      <c r="B31" s="186" t="s">
        <v>102</v>
      </c>
      <c r="C31" s="46" t="s">
        <v>29</v>
      </c>
      <c r="D31" s="47">
        <f t="shared" si="0"/>
        <v>3899</v>
      </c>
      <c r="E31" s="47">
        <v>2907</v>
      </c>
      <c r="F31" s="47">
        <f t="shared" si="6"/>
        <v>265</v>
      </c>
      <c r="G31" s="47">
        <v>265</v>
      </c>
      <c r="H31" s="47">
        <v>0</v>
      </c>
      <c r="I31" s="47">
        <v>0</v>
      </c>
      <c r="J31" s="47">
        <v>0</v>
      </c>
      <c r="K31" s="47">
        <v>0</v>
      </c>
      <c r="L31" s="47">
        <v>61</v>
      </c>
      <c r="M31" s="47">
        <f t="shared" si="7"/>
        <v>666</v>
      </c>
      <c r="N31" s="47">
        <v>37</v>
      </c>
      <c r="O31" s="47">
        <v>11</v>
      </c>
      <c r="P31" s="47">
        <v>35</v>
      </c>
      <c r="Q31" s="47">
        <v>11</v>
      </c>
      <c r="R31" s="47">
        <v>88</v>
      </c>
      <c r="S31" s="47">
        <v>10</v>
      </c>
      <c r="T31" s="47">
        <v>474</v>
      </c>
      <c r="U31" s="47">
        <f t="shared" si="8"/>
        <v>2982</v>
      </c>
      <c r="V31" s="47">
        <v>2907</v>
      </c>
      <c r="W31" s="47">
        <v>75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9"/>
        <v>409</v>
      </c>
      <c r="AC31" s="47">
        <v>61</v>
      </c>
      <c r="AD31" s="47">
        <v>258</v>
      </c>
      <c r="AE31" s="47">
        <f t="shared" si="10"/>
        <v>90</v>
      </c>
      <c r="AF31" s="47">
        <v>90</v>
      </c>
      <c r="AG31" s="47">
        <v>0</v>
      </c>
      <c r="AH31" s="47">
        <v>0</v>
      </c>
      <c r="AI31" s="47">
        <v>0</v>
      </c>
      <c r="AJ31" s="47">
        <v>0</v>
      </c>
    </row>
    <row r="32" spans="1:36" ht="13.5">
      <c r="A32" s="185" t="s">
        <v>55</v>
      </c>
      <c r="B32" s="186" t="s">
        <v>103</v>
      </c>
      <c r="C32" s="46" t="s">
        <v>104</v>
      </c>
      <c r="D32" s="47">
        <f t="shared" si="0"/>
        <v>2352</v>
      </c>
      <c r="E32" s="47">
        <v>0</v>
      </c>
      <c r="F32" s="47">
        <f t="shared" si="6"/>
        <v>2163</v>
      </c>
      <c r="G32" s="47">
        <v>0</v>
      </c>
      <c r="H32" s="47">
        <v>371</v>
      </c>
      <c r="I32" s="47">
        <v>0</v>
      </c>
      <c r="J32" s="47">
        <v>1792</v>
      </c>
      <c r="K32" s="47">
        <v>0</v>
      </c>
      <c r="L32" s="47">
        <v>0</v>
      </c>
      <c r="M32" s="47">
        <f t="shared" si="7"/>
        <v>189</v>
      </c>
      <c r="N32" s="47">
        <v>53</v>
      </c>
      <c r="O32" s="47">
        <v>53</v>
      </c>
      <c r="P32" s="47">
        <v>73</v>
      </c>
      <c r="Q32" s="47">
        <v>10</v>
      </c>
      <c r="R32" s="47">
        <v>0</v>
      </c>
      <c r="S32" s="47">
        <v>0</v>
      </c>
      <c r="T32" s="47">
        <v>0</v>
      </c>
      <c r="U32" s="47">
        <f t="shared" si="8"/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9"/>
        <v>107</v>
      </c>
      <c r="AC32" s="47">
        <v>0</v>
      </c>
      <c r="AD32" s="47">
        <v>0</v>
      </c>
      <c r="AE32" s="47">
        <f t="shared" si="10"/>
        <v>107</v>
      </c>
      <c r="AF32" s="47">
        <v>0</v>
      </c>
      <c r="AG32" s="47">
        <v>100</v>
      </c>
      <c r="AH32" s="47">
        <v>0</v>
      </c>
      <c r="AI32" s="47">
        <v>7</v>
      </c>
      <c r="AJ32" s="47">
        <v>0</v>
      </c>
    </row>
    <row r="33" spans="1:36" ht="13.5">
      <c r="A33" s="185" t="s">
        <v>55</v>
      </c>
      <c r="B33" s="186" t="s">
        <v>105</v>
      </c>
      <c r="C33" s="46" t="s">
        <v>106</v>
      </c>
      <c r="D33" s="47">
        <f t="shared" si="0"/>
        <v>283</v>
      </c>
      <c r="E33" s="47">
        <v>0</v>
      </c>
      <c r="F33" s="47">
        <f t="shared" si="6"/>
        <v>259</v>
      </c>
      <c r="G33" s="47">
        <v>0</v>
      </c>
      <c r="H33" s="47">
        <v>58</v>
      </c>
      <c r="I33" s="47">
        <v>0</v>
      </c>
      <c r="J33" s="47">
        <v>201</v>
      </c>
      <c r="K33" s="47">
        <v>0</v>
      </c>
      <c r="L33" s="47">
        <v>0</v>
      </c>
      <c r="M33" s="47">
        <f t="shared" si="7"/>
        <v>24</v>
      </c>
      <c r="N33" s="47">
        <v>4</v>
      </c>
      <c r="O33" s="47">
        <v>6</v>
      </c>
      <c r="P33" s="47">
        <v>12</v>
      </c>
      <c r="Q33" s="47">
        <v>2</v>
      </c>
      <c r="R33" s="47">
        <v>0</v>
      </c>
      <c r="S33" s="47">
        <v>0</v>
      </c>
      <c r="T33" s="47">
        <v>0</v>
      </c>
      <c r="U33" s="47">
        <f t="shared" si="8"/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9"/>
        <v>20</v>
      </c>
      <c r="AC33" s="47">
        <v>0</v>
      </c>
      <c r="AD33" s="47">
        <v>0</v>
      </c>
      <c r="AE33" s="47">
        <f t="shared" si="10"/>
        <v>20</v>
      </c>
      <c r="AF33" s="47">
        <v>0</v>
      </c>
      <c r="AG33" s="47">
        <v>19</v>
      </c>
      <c r="AH33" s="47">
        <v>0</v>
      </c>
      <c r="AI33" s="47">
        <v>1</v>
      </c>
      <c r="AJ33" s="47">
        <v>0</v>
      </c>
    </row>
    <row r="34" spans="1:36" ht="13.5">
      <c r="A34" s="185" t="s">
        <v>55</v>
      </c>
      <c r="B34" s="186" t="s">
        <v>107</v>
      </c>
      <c r="C34" s="46" t="s">
        <v>108</v>
      </c>
      <c r="D34" s="47">
        <f t="shared" si="0"/>
        <v>204</v>
      </c>
      <c r="E34" s="47">
        <v>0</v>
      </c>
      <c r="F34" s="47">
        <f t="shared" si="6"/>
        <v>189</v>
      </c>
      <c r="G34" s="47">
        <v>0</v>
      </c>
      <c r="H34" s="47">
        <v>34</v>
      </c>
      <c r="I34" s="47">
        <v>0</v>
      </c>
      <c r="J34" s="47">
        <v>155</v>
      </c>
      <c r="K34" s="47">
        <v>0</v>
      </c>
      <c r="L34" s="47">
        <v>0</v>
      </c>
      <c r="M34" s="47">
        <f t="shared" si="7"/>
        <v>15</v>
      </c>
      <c r="N34" s="47">
        <v>4</v>
      </c>
      <c r="O34" s="47">
        <v>3</v>
      </c>
      <c r="P34" s="47">
        <v>7</v>
      </c>
      <c r="Q34" s="47">
        <v>1</v>
      </c>
      <c r="R34" s="47">
        <v>0</v>
      </c>
      <c r="S34" s="47">
        <v>0</v>
      </c>
      <c r="T34" s="47">
        <v>0</v>
      </c>
      <c r="U34" s="47">
        <f t="shared" si="8"/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9"/>
        <v>11</v>
      </c>
      <c r="AC34" s="47">
        <v>0</v>
      </c>
      <c r="AD34" s="47">
        <v>0</v>
      </c>
      <c r="AE34" s="47">
        <f t="shared" si="10"/>
        <v>11</v>
      </c>
      <c r="AF34" s="47">
        <v>0</v>
      </c>
      <c r="AG34" s="47">
        <v>10</v>
      </c>
      <c r="AH34" s="47">
        <v>0</v>
      </c>
      <c r="AI34" s="47">
        <v>1</v>
      </c>
      <c r="AJ34" s="47">
        <v>0</v>
      </c>
    </row>
    <row r="35" spans="1:36" ht="13.5">
      <c r="A35" s="185" t="s">
        <v>55</v>
      </c>
      <c r="B35" s="186" t="s">
        <v>109</v>
      </c>
      <c r="C35" s="46" t="s">
        <v>110</v>
      </c>
      <c r="D35" s="47">
        <f t="shared" si="0"/>
        <v>258</v>
      </c>
      <c r="E35" s="47">
        <v>214</v>
      </c>
      <c r="F35" s="47">
        <f t="shared" si="6"/>
        <v>24</v>
      </c>
      <c r="G35" s="47">
        <v>24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f t="shared" si="7"/>
        <v>20</v>
      </c>
      <c r="N35" s="47">
        <v>0</v>
      </c>
      <c r="O35" s="47">
        <v>3</v>
      </c>
      <c r="P35" s="47">
        <v>12</v>
      </c>
      <c r="Q35" s="47">
        <v>1</v>
      </c>
      <c r="R35" s="47">
        <v>0</v>
      </c>
      <c r="S35" s="47">
        <v>0</v>
      </c>
      <c r="T35" s="47">
        <v>4</v>
      </c>
      <c r="U35" s="47">
        <f t="shared" si="8"/>
        <v>215</v>
      </c>
      <c r="V35" s="47">
        <v>214</v>
      </c>
      <c r="W35" s="47">
        <v>1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9"/>
        <v>34</v>
      </c>
      <c r="AC35" s="47">
        <v>0</v>
      </c>
      <c r="AD35" s="47">
        <v>21</v>
      </c>
      <c r="AE35" s="47">
        <f t="shared" si="10"/>
        <v>13</v>
      </c>
      <c r="AF35" s="47">
        <v>13</v>
      </c>
      <c r="AG35" s="47">
        <v>0</v>
      </c>
      <c r="AH35" s="47">
        <v>0</v>
      </c>
      <c r="AI35" s="47">
        <v>0</v>
      </c>
      <c r="AJ35" s="47">
        <v>0</v>
      </c>
    </row>
    <row r="36" spans="1:36" ht="13.5">
      <c r="A36" s="185" t="s">
        <v>55</v>
      </c>
      <c r="B36" s="186" t="s">
        <v>111</v>
      </c>
      <c r="C36" s="46" t="s">
        <v>112</v>
      </c>
      <c r="D36" s="47">
        <f t="shared" si="0"/>
        <v>1920</v>
      </c>
      <c r="E36" s="47">
        <v>1587</v>
      </c>
      <c r="F36" s="47">
        <f t="shared" si="6"/>
        <v>136</v>
      </c>
      <c r="G36" s="47">
        <v>136</v>
      </c>
      <c r="H36" s="47">
        <v>0</v>
      </c>
      <c r="I36" s="47">
        <v>0</v>
      </c>
      <c r="J36" s="47">
        <v>0</v>
      </c>
      <c r="K36" s="47">
        <v>0</v>
      </c>
      <c r="L36" s="47">
        <v>71</v>
      </c>
      <c r="M36" s="47">
        <f t="shared" si="7"/>
        <v>126</v>
      </c>
      <c r="N36" s="47">
        <v>8</v>
      </c>
      <c r="O36" s="47">
        <v>23</v>
      </c>
      <c r="P36" s="47">
        <v>57</v>
      </c>
      <c r="Q36" s="47">
        <v>9</v>
      </c>
      <c r="R36" s="47">
        <v>0</v>
      </c>
      <c r="S36" s="47">
        <v>0</v>
      </c>
      <c r="T36" s="47">
        <v>29</v>
      </c>
      <c r="U36" s="47">
        <f t="shared" si="8"/>
        <v>1594</v>
      </c>
      <c r="V36" s="47">
        <v>1587</v>
      </c>
      <c r="W36" s="47">
        <v>7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9"/>
        <v>305</v>
      </c>
      <c r="AC36" s="47">
        <v>71</v>
      </c>
      <c r="AD36" s="47">
        <v>160</v>
      </c>
      <c r="AE36" s="47">
        <f t="shared" si="10"/>
        <v>74</v>
      </c>
      <c r="AF36" s="47">
        <v>74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55</v>
      </c>
      <c r="B37" s="186" t="s">
        <v>113</v>
      </c>
      <c r="C37" s="46" t="s">
        <v>114</v>
      </c>
      <c r="D37" s="47">
        <f t="shared" si="0"/>
        <v>2472</v>
      </c>
      <c r="E37" s="47">
        <v>2077</v>
      </c>
      <c r="F37" s="47">
        <f t="shared" si="6"/>
        <v>139</v>
      </c>
      <c r="G37" s="47">
        <v>139</v>
      </c>
      <c r="H37" s="47">
        <v>0</v>
      </c>
      <c r="I37" s="47">
        <v>0</v>
      </c>
      <c r="J37" s="47">
        <v>0</v>
      </c>
      <c r="K37" s="47">
        <v>0</v>
      </c>
      <c r="L37" s="47">
        <v>110</v>
      </c>
      <c r="M37" s="47">
        <f t="shared" si="7"/>
        <v>146</v>
      </c>
      <c r="N37" s="47">
        <v>5</v>
      </c>
      <c r="O37" s="47">
        <v>18</v>
      </c>
      <c r="P37" s="47">
        <v>72</v>
      </c>
      <c r="Q37" s="47">
        <v>12</v>
      </c>
      <c r="R37" s="47">
        <v>2</v>
      </c>
      <c r="S37" s="47">
        <v>0</v>
      </c>
      <c r="T37" s="47">
        <v>37</v>
      </c>
      <c r="U37" s="47">
        <f t="shared" si="8"/>
        <v>2084</v>
      </c>
      <c r="V37" s="47">
        <v>2077</v>
      </c>
      <c r="W37" s="47">
        <v>7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9"/>
        <v>392</v>
      </c>
      <c r="AC37" s="47">
        <v>110</v>
      </c>
      <c r="AD37" s="47">
        <v>209</v>
      </c>
      <c r="AE37" s="47">
        <f t="shared" si="10"/>
        <v>73</v>
      </c>
      <c r="AF37" s="47">
        <v>73</v>
      </c>
      <c r="AG37" s="47">
        <v>0</v>
      </c>
      <c r="AH37" s="47">
        <v>0</v>
      </c>
      <c r="AI37" s="47">
        <v>0</v>
      </c>
      <c r="AJ37" s="47">
        <v>0</v>
      </c>
    </row>
    <row r="38" spans="1:36" ht="13.5">
      <c r="A38" s="185" t="s">
        <v>55</v>
      </c>
      <c r="B38" s="186" t="s">
        <v>115</v>
      </c>
      <c r="C38" s="46" t="s">
        <v>116</v>
      </c>
      <c r="D38" s="47">
        <f t="shared" si="0"/>
        <v>203</v>
      </c>
      <c r="E38" s="47">
        <v>0</v>
      </c>
      <c r="F38" s="47">
        <f t="shared" si="6"/>
        <v>185</v>
      </c>
      <c r="G38" s="47">
        <v>0</v>
      </c>
      <c r="H38" s="47">
        <v>45</v>
      </c>
      <c r="I38" s="47">
        <v>0</v>
      </c>
      <c r="J38" s="47">
        <v>140</v>
      </c>
      <c r="K38" s="47">
        <v>0</v>
      </c>
      <c r="L38" s="47">
        <v>0</v>
      </c>
      <c r="M38" s="47">
        <f t="shared" si="7"/>
        <v>18</v>
      </c>
      <c r="N38" s="47">
        <v>2</v>
      </c>
      <c r="O38" s="47">
        <v>9</v>
      </c>
      <c r="P38" s="47">
        <v>6</v>
      </c>
      <c r="Q38" s="47">
        <v>1</v>
      </c>
      <c r="R38" s="47">
        <v>0</v>
      </c>
      <c r="S38" s="47">
        <v>0</v>
      </c>
      <c r="T38" s="47">
        <v>0</v>
      </c>
      <c r="U38" s="47">
        <f t="shared" si="8"/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9"/>
        <v>15</v>
      </c>
      <c r="AC38" s="47">
        <v>0</v>
      </c>
      <c r="AD38" s="47">
        <v>0</v>
      </c>
      <c r="AE38" s="47">
        <f t="shared" si="10"/>
        <v>15</v>
      </c>
      <c r="AF38" s="47">
        <v>0</v>
      </c>
      <c r="AG38" s="47">
        <v>15</v>
      </c>
      <c r="AH38" s="47">
        <v>0</v>
      </c>
      <c r="AI38" s="47">
        <v>0</v>
      </c>
      <c r="AJ38" s="47">
        <v>0</v>
      </c>
    </row>
    <row r="39" spans="1:36" ht="13.5">
      <c r="A39" s="185" t="s">
        <v>55</v>
      </c>
      <c r="B39" s="186" t="s">
        <v>117</v>
      </c>
      <c r="C39" s="46" t="s">
        <v>118</v>
      </c>
      <c r="D39" s="47">
        <f t="shared" si="0"/>
        <v>3623</v>
      </c>
      <c r="E39" s="47">
        <v>3162</v>
      </c>
      <c r="F39" s="47">
        <f t="shared" si="6"/>
        <v>161</v>
      </c>
      <c r="G39" s="47">
        <v>161</v>
      </c>
      <c r="H39" s="47">
        <v>0</v>
      </c>
      <c r="I39" s="47">
        <v>0</v>
      </c>
      <c r="J39" s="47">
        <v>0</v>
      </c>
      <c r="K39" s="47">
        <v>0</v>
      </c>
      <c r="L39" s="47">
        <v>119</v>
      </c>
      <c r="M39" s="47">
        <f t="shared" si="7"/>
        <v>181</v>
      </c>
      <c r="N39" s="47">
        <v>4</v>
      </c>
      <c r="O39" s="47">
        <v>16</v>
      </c>
      <c r="P39" s="47">
        <v>89</v>
      </c>
      <c r="Q39" s="47">
        <v>16</v>
      </c>
      <c r="R39" s="47">
        <v>1</v>
      </c>
      <c r="S39" s="47">
        <v>0</v>
      </c>
      <c r="T39" s="47">
        <v>55</v>
      </c>
      <c r="U39" s="47">
        <f t="shared" si="8"/>
        <v>3168</v>
      </c>
      <c r="V39" s="47">
        <v>3162</v>
      </c>
      <c r="W39" s="47">
        <v>6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9"/>
        <v>519</v>
      </c>
      <c r="AC39" s="47">
        <v>119</v>
      </c>
      <c r="AD39" s="47">
        <v>317</v>
      </c>
      <c r="AE39" s="47">
        <f t="shared" si="10"/>
        <v>83</v>
      </c>
      <c r="AF39" s="47">
        <v>83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55</v>
      </c>
      <c r="B40" s="186" t="s">
        <v>119</v>
      </c>
      <c r="C40" s="46" t="s">
        <v>120</v>
      </c>
      <c r="D40" s="47">
        <f t="shared" si="0"/>
        <v>5463</v>
      </c>
      <c r="E40" s="47">
        <v>0</v>
      </c>
      <c r="F40" s="47">
        <f t="shared" si="6"/>
        <v>5123</v>
      </c>
      <c r="G40" s="47">
        <v>0</v>
      </c>
      <c r="H40" s="47">
        <v>664</v>
      </c>
      <c r="I40" s="47">
        <v>0</v>
      </c>
      <c r="J40" s="47">
        <v>4459</v>
      </c>
      <c r="K40" s="47">
        <v>0</v>
      </c>
      <c r="L40" s="47">
        <v>0</v>
      </c>
      <c r="M40" s="47">
        <f t="shared" si="7"/>
        <v>340</v>
      </c>
      <c r="N40" s="47">
        <v>108</v>
      </c>
      <c r="O40" s="47">
        <v>67</v>
      </c>
      <c r="P40" s="47">
        <v>145</v>
      </c>
      <c r="Q40" s="47">
        <v>20</v>
      </c>
      <c r="R40" s="47">
        <v>0</v>
      </c>
      <c r="S40" s="47">
        <v>0</v>
      </c>
      <c r="T40" s="47">
        <v>0</v>
      </c>
      <c r="U40" s="47">
        <f t="shared" si="8"/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9"/>
        <v>196</v>
      </c>
      <c r="AC40" s="47">
        <v>0</v>
      </c>
      <c r="AD40" s="47">
        <v>0</v>
      </c>
      <c r="AE40" s="47">
        <f t="shared" si="10"/>
        <v>196</v>
      </c>
      <c r="AF40" s="47">
        <v>0</v>
      </c>
      <c r="AG40" s="47">
        <v>177</v>
      </c>
      <c r="AH40" s="47">
        <v>0</v>
      </c>
      <c r="AI40" s="47">
        <v>19</v>
      </c>
      <c r="AJ40" s="47">
        <v>0</v>
      </c>
    </row>
    <row r="41" spans="1:36" ht="13.5">
      <c r="A41" s="185" t="s">
        <v>55</v>
      </c>
      <c r="B41" s="186" t="s">
        <v>121</v>
      </c>
      <c r="C41" s="46" t="s">
        <v>122</v>
      </c>
      <c r="D41" s="47">
        <f t="shared" si="0"/>
        <v>3104</v>
      </c>
      <c r="E41" s="47">
        <v>2646</v>
      </c>
      <c r="F41" s="47">
        <f t="shared" si="6"/>
        <v>293</v>
      </c>
      <c r="G41" s="47">
        <v>0</v>
      </c>
      <c r="H41" s="47">
        <v>293</v>
      </c>
      <c r="I41" s="47">
        <v>0</v>
      </c>
      <c r="J41" s="47">
        <v>0</v>
      </c>
      <c r="K41" s="47">
        <v>0</v>
      </c>
      <c r="L41" s="47">
        <v>23</v>
      </c>
      <c r="M41" s="47">
        <f t="shared" si="7"/>
        <v>142</v>
      </c>
      <c r="N41" s="47">
        <v>0</v>
      </c>
      <c r="O41" s="47">
        <v>64</v>
      </c>
      <c r="P41" s="47">
        <v>0</v>
      </c>
      <c r="Q41" s="47">
        <v>0</v>
      </c>
      <c r="R41" s="47">
        <v>0</v>
      </c>
      <c r="S41" s="47">
        <v>0</v>
      </c>
      <c r="T41" s="47">
        <v>78</v>
      </c>
      <c r="U41" s="47">
        <f t="shared" si="8"/>
        <v>2668</v>
      </c>
      <c r="V41" s="47">
        <v>2646</v>
      </c>
      <c r="W41" s="47">
        <v>0</v>
      </c>
      <c r="X41" s="47">
        <v>22</v>
      </c>
      <c r="Y41" s="47">
        <v>0</v>
      </c>
      <c r="Z41" s="47">
        <v>0</v>
      </c>
      <c r="AA41" s="47">
        <v>0</v>
      </c>
      <c r="AB41" s="47">
        <f t="shared" si="9"/>
        <v>292</v>
      </c>
      <c r="AC41" s="47">
        <v>23</v>
      </c>
      <c r="AD41" s="47">
        <v>269</v>
      </c>
      <c r="AE41" s="47">
        <f t="shared" si="10"/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201" t="s">
        <v>152</v>
      </c>
      <c r="B42" s="202"/>
      <c r="C42" s="202"/>
      <c r="D42" s="47">
        <f aca="true" t="shared" si="11" ref="D42:AJ42">SUM(D7:D41)</f>
        <v>401103</v>
      </c>
      <c r="E42" s="47">
        <f t="shared" si="11"/>
        <v>323531</v>
      </c>
      <c r="F42" s="47">
        <f t="shared" si="11"/>
        <v>45868</v>
      </c>
      <c r="G42" s="47">
        <f t="shared" si="11"/>
        <v>22732</v>
      </c>
      <c r="H42" s="47">
        <f t="shared" si="11"/>
        <v>16374</v>
      </c>
      <c r="I42" s="47">
        <f t="shared" si="11"/>
        <v>0</v>
      </c>
      <c r="J42" s="47">
        <f t="shared" si="11"/>
        <v>6747</v>
      </c>
      <c r="K42" s="47">
        <f t="shared" si="11"/>
        <v>15</v>
      </c>
      <c r="L42" s="47">
        <f t="shared" si="11"/>
        <v>10504</v>
      </c>
      <c r="M42" s="47">
        <f t="shared" si="11"/>
        <v>21200</v>
      </c>
      <c r="N42" s="47">
        <f t="shared" si="11"/>
        <v>12282</v>
      </c>
      <c r="O42" s="47">
        <f t="shared" si="11"/>
        <v>1282</v>
      </c>
      <c r="P42" s="47">
        <f t="shared" si="11"/>
        <v>2194</v>
      </c>
      <c r="Q42" s="47">
        <f t="shared" si="11"/>
        <v>960</v>
      </c>
      <c r="R42" s="47">
        <f t="shared" si="11"/>
        <v>3463</v>
      </c>
      <c r="S42" s="47">
        <f t="shared" si="11"/>
        <v>47</v>
      </c>
      <c r="T42" s="47">
        <f t="shared" si="11"/>
        <v>972</v>
      </c>
      <c r="U42" s="47">
        <f t="shared" si="11"/>
        <v>328644</v>
      </c>
      <c r="V42" s="47">
        <f t="shared" si="11"/>
        <v>323531</v>
      </c>
      <c r="W42" s="47">
        <f t="shared" si="11"/>
        <v>3642</v>
      </c>
      <c r="X42" s="47">
        <f t="shared" si="11"/>
        <v>1471</v>
      </c>
      <c r="Y42" s="47">
        <f t="shared" si="11"/>
        <v>0</v>
      </c>
      <c r="Z42" s="47">
        <f t="shared" si="11"/>
        <v>0</v>
      </c>
      <c r="AA42" s="47">
        <f t="shared" si="11"/>
        <v>0</v>
      </c>
      <c r="AB42" s="47">
        <f t="shared" si="11"/>
        <v>55389</v>
      </c>
      <c r="AC42" s="47">
        <f t="shared" si="11"/>
        <v>10504</v>
      </c>
      <c r="AD42" s="47">
        <f t="shared" si="11"/>
        <v>32550</v>
      </c>
      <c r="AE42" s="47">
        <f t="shared" si="11"/>
        <v>12335</v>
      </c>
      <c r="AF42" s="47">
        <f t="shared" si="11"/>
        <v>10826</v>
      </c>
      <c r="AG42" s="47">
        <f t="shared" si="11"/>
        <v>1466</v>
      </c>
      <c r="AH42" s="47">
        <f t="shared" si="11"/>
        <v>0</v>
      </c>
      <c r="AI42" s="47">
        <f t="shared" si="11"/>
        <v>28</v>
      </c>
      <c r="AJ42" s="47">
        <f t="shared" si="11"/>
        <v>15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244</v>
      </c>
      <c r="B2" s="222" t="s">
        <v>286</v>
      </c>
      <c r="C2" s="222" t="s">
        <v>256</v>
      </c>
      <c r="D2" s="238" t="s">
        <v>148</v>
      </c>
      <c r="E2" s="239"/>
      <c r="F2" s="239"/>
      <c r="G2" s="239"/>
      <c r="H2" s="239"/>
      <c r="I2" s="239"/>
      <c r="J2" s="239"/>
      <c r="K2" s="240"/>
      <c r="L2" s="238" t="s">
        <v>149</v>
      </c>
      <c r="M2" s="239"/>
      <c r="N2" s="239"/>
      <c r="O2" s="239"/>
      <c r="P2" s="239"/>
      <c r="Q2" s="239"/>
      <c r="R2" s="239"/>
      <c r="S2" s="240"/>
      <c r="T2" s="241" t="s">
        <v>150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275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259</v>
      </c>
      <c r="E3" s="203" t="s">
        <v>263</v>
      </c>
      <c r="F3" s="203" t="s">
        <v>287</v>
      </c>
      <c r="G3" s="203" t="s">
        <v>264</v>
      </c>
      <c r="H3" s="203" t="s">
        <v>130</v>
      </c>
      <c r="I3" s="203" t="s">
        <v>131</v>
      </c>
      <c r="J3" s="245" t="s">
        <v>25</v>
      </c>
      <c r="K3" s="203" t="s">
        <v>288</v>
      </c>
      <c r="L3" s="223" t="s">
        <v>259</v>
      </c>
      <c r="M3" s="203" t="s">
        <v>263</v>
      </c>
      <c r="N3" s="203" t="s">
        <v>287</v>
      </c>
      <c r="O3" s="203" t="s">
        <v>264</v>
      </c>
      <c r="P3" s="203" t="s">
        <v>130</v>
      </c>
      <c r="Q3" s="203" t="s">
        <v>131</v>
      </c>
      <c r="R3" s="245" t="s">
        <v>25</v>
      </c>
      <c r="S3" s="203" t="s">
        <v>288</v>
      </c>
      <c r="T3" s="223" t="s">
        <v>259</v>
      </c>
      <c r="U3" s="203" t="s">
        <v>263</v>
      </c>
      <c r="V3" s="203" t="s">
        <v>287</v>
      </c>
      <c r="W3" s="203" t="s">
        <v>264</v>
      </c>
      <c r="X3" s="203" t="s">
        <v>130</v>
      </c>
      <c r="Y3" s="203" t="s">
        <v>131</v>
      </c>
      <c r="Z3" s="245" t="s">
        <v>25</v>
      </c>
      <c r="AA3" s="203" t="s">
        <v>288</v>
      </c>
      <c r="AB3" s="208" t="s">
        <v>276</v>
      </c>
      <c r="AC3" s="235"/>
      <c r="AD3" s="235"/>
      <c r="AE3" s="235"/>
      <c r="AF3" s="235"/>
      <c r="AG3" s="235"/>
      <c r="AH3" s="235"/>
      <c r="AI3" s="236"/>
      <c r="AJ3" s="208" t="s">
        <v>277</v>
      </c>
      <c r="AK3" s="206"/>
      <c r="AL3" s="206"/>
      <c r="AM3" s="206"/>
      <c r="AN3" s="206"/>
      <c r="AO3" s="206"/>
      <c r="AP3" s="206"/>
      <c r="AQ3" s="207"/>
      <c r="AR3" s="208" t="s">
        <v>278</v>
      </c>
      <c r="AS3" s="233"/>
      <c r="AT3" s="233"/>
      <c r="AU3" s="233"/>
      <c r="AV3" s="233"/>
      <c r="AW3" s="233"/>
      <c r="AX3" s="233"/>
      <c r="AY3" s="234"/>
      <c r="AZ3" s="208" t="s">
        <v>279</v>
      </c>
      <c r="BA3" s="235"/>
      <c r="BB3" s="235"/>
      <c r="BC3" s="235"/>
      <c r="BD3" s="235"/>
      <c r="BE3" s="235"/>
      <c r="BF3" s="235"/>
      <c r="BG3" s="236"/>
      <c r="BH3" s="208" t="s">
        <v>280</v>
      </c>
      <c r="BI3" s="235"/>
      <c r="BJ3" s="235"/>
      <c r="BK3" s="235"/>
      <c r="BL3" s="235"/>
      <c r="BM3" s="235"/>
      <c r="BN3" s="235"/>
      <c r="BO3" s="236"/>
      <c r="BP3" s="223" t="s">
        <v>259</v>
      </c>
      <c r="BQ3" s="203" t="s">
        <v>263</v>
      </c>
      <c r="BR3" s="203" t="s">
        <v>287</v>
      </c>
      <c r="BS3" s="203" t="s">
        <v>264</v>
      </c>
      <c r="BT3" s="203" t="s">
        <v>130</v>
      </c>
      <c r="BU3" s="203" t="s">
        <v>131</v>
      </c>
      <c r="BV3" s="245" t="s">
        <v>25</v>
      </c>
      <c r="BW3" s="203" t="s">
        <v>288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259</v>
      </c>
      <c r="AC4" s="203" t="s">
        <v>263</v>
      </c>
      <c r="AD4" s="203" t="s">
        <v>287</v>
      </c>
      <c r="AE4" s="203" t="s">
        <v>264</v>
      </c>
      <c r="AF4" s="203" t="s">
        <v>130</v>
      </c>
      <c r="AG4" s="203" t="s">
        <v>131</v>
      </c>
      <c r="AH4" s="245" t="s">
        <v>25</v>
      </c>
      <c r="AI4" s="203" t="s">
        <v>288</v>
      </c>
      <c r="AJ4" s="223" t="s">
        <v>259</v>
      </c>
      <c r="AK4" s="203" t="s">
        <v>263</v>
      </c>
      <c r="AL4" s="203" t="s">
        <v>287</v>
      </c>
      <c r="AM4" s="203" t="s">
        <v>264</v>
      </c>
      <c r="AN4" s="203" t="s">
        <v>130</v>
      </c>
      <c r="AO4" s="203" t="s">
        <v>131</v>
      </c>
      <c r="AP4" s="245" t="s">
        <v>25</v>
      </c>
      <c r="AQ4" s="203" t="s">
        <v>288</v>
      </c>
      <c r="AR4" s="223" t="s">
        <v>259</v>
      </c>
      <c r="AS4" s="203" t="s">
        <v>263</v>
      </c>
      <c r="AT4" s="203" t="s">
        <v>287</v>
      </c>
      <c r="AU4" s="203" t="s">
        <v>264</v>
      </c>
      <c r="AV4" s="203" t="s">
        <v>130</v>
      </c>
      <c r="AW4" s="203" t="s">
        <v>131</v>
      </c>
      <c r="AX4" s="245" t="s">
        <v>25</v>
      </c>
      <c r="AY4" s="203" t="s">
        <v>288</v>
      </c>
      <c r="AZ4" s="223" t="s">
        <v>259</v>
      </c>
      <c r="BA4" s="203" t="s">
        <v>263</v>
      </c>
      <c r="BB4" s="203" t="s">
        <v>287</v>
      </c>
      <c r="BC4" s="203" t="s">
        <v>264</v>
      </c>
      <c r="BD4" s="203" t="s">
        <v>130</v>
      </c>
      <c r="BE4" s="203" t="s">
        <v>131</v>
      </c>
      <c r="BF4" s="245" t="s">
        <v>25</v>
      </c>
      <c r="BG4" s="203" t="s">
        <v>288</v>
      </c>
      <c r="BH4" s="223" t="s">
        <v>259</v>
      </c>
      <c r="BI4" s="203" t="s">
        <v>263</v>
      </c>
      <c r="BJ4" s="203" t="s">
        <v>287</v>
      </c>
      <c r="BK4" s="203" t="s">
        <v>264</v>
      </c>
      <c r="BL4" s="203" t="s">
        <v>130</v>
      </c>
      <c r="BM4" s="203" t="s">
        <v>131</v>
      </c>
      <c r="BN4" s="245" t="s">
        <v>25</v>
      </c>
      <c r="BO4" s="203" t="s">
        <v>288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252</v>
      </c>
      <c r="E6" s="28" t="s">
        <v>252</v>
      </c>
      <c r="F6" s="28" t="s">
        <v>252</v>
      </c>
      <c r="G6" s="28" t="s">
        <v>252</v>
      </c>
      <c r="H6" s="28" t="s">
        <v>252</v>
      </c>
      <c r="I6" s="28" t="s">
        <v>252</v>
      </c>
      <c r="J6" s="28" t="s">
        <v>252</v>
      </c>
      <c r="K6" s="28" t="s">
        <v>252</v>
      </c>
      <c r="L6" s="21" t="s">
        <v>252</v>
      </c>
      <c r="M6" s="28" t="s">
        <v>252</v>
      </c>
      <c r="N6" s="28" t="s">
        <v>252</v>
      </c>
      <c r="O6" s="28" t="s">
        <v>252</v>
      </c>
      <c r="P6" s="28" t="s">
        <v>252</v>
      </c>
      <c r="Q6" s="28" t="s">
        <v>252</v>
      </c>
      <c r="R6" s="28" t="s">
        <v>252</v>
      </c>
      <c r="S6" s="28" t="s">
        <v>252</v>
      </c>
      <c r="T6" s="21" t="s">
        <v>252</v>
      </c>
      <c r="U6" s="28" t="s">
        <v>252</v>
      </c>
      <c r="V6" s="28" t="s">
        <v>252</v>
      </c>
      <c r="W6" s="28" t="s">
        <v>252</v>
      </c>
      <c r="X6" s="28" t="s">
        <v>252</v>
      </c>
      <c r="Y6" s="28" t="s">
        <v>252</v>
      </c>
      <c r="Z6" s="28" t="s">
        <v>252</v>
      </c>
      <c r="AA6" s="28" t="s">
        <v>252</v>
      </c>
      <c r="AB6" s="21" t="s">
        <v>252</v>
      </c>
      <c r="AC6" s="28" t="s">
        <v>252</v>
      </c>
      <c r="AD6" s="28" t="s">
        <v>252</v>
      </c>
      <c r="AE6" s="28" t="s">
        <v>252</v>
      </c>
      <c r="AF6" s="28" t="s">
        <v>252</v>
      </c>
      <c r="AG6" s="28" t="s">
        <v>252</v>
      </c>
      <c r="AH6" s="28" t="s">
        <v>252</v>
      </c>
      <c r="AI6" s="28" t="s">
        <v>252</v>
      </c>
      <c r="AJ6" s="21" t="s">
        <v>252</v>
      </c>
      <c r="AK6" s="28" t="s">
        <v>252</v>
      </c>
      <c r="AL6" s="28" t="s">
        <v>252</v>
      </c>
      <c r="AM6" s="28" t="s">
        <v>252</v>
      </c>
      <c r="AN6" s="28" t="s">
        <v>252</v>
      </c>
      <c r="AO6" s="28" t="s">
        <v>252</v>
      </c>
      <c r="AP6" s="28" t="s">
        <v>252</v>
      </c>
      <c r="AQ6" s="28" t="s">
        <v>252</v>
      </c>
      <c r="AR6" s="21" t="s">
        <v>252</v>
      </c>
      <c r="AS6" s="28" t="s">
        <v>252</v>
      </c>
      <c r="AT6" s="28" t="s">
        <v>252</v>
      </c>
      <c r="AU6" s="28" t="s">
        <v>252</v>
      </c>
      <c r="AV6" s="28" t="s">
        <v>252</v>
      </c>
      <c r="AW6" s="28" t="s">
        <v>252</v>
      </c>
      <c r="AX6" s="28" t="s">
        <v>252</v>
      </c>
      <c r="AY6" s="28" t="s">
        <v>252</v>
      </c>
      <c r="AZ6" s="21" t="s">
        <v>252</v>
      </c>
      <c r="BA6" s="28" t="s">
        <v>252</v>
      </c>
      <c r="BB6" s="28" t="s">
        <v>252</v>
      </c>
      <c r="BC6" s="28" t="s">
        <v>252</v>
      </c>
      <c r="BD6" s="28" t="s">
        <v>252</v>
      </c>
      <c r="BE6" s="28" t="s">
        <v>252</v>
      </c>
      <c r="BF6" s="28" t="s">
        <v>252</v>
      </c>
      <c r="BG6" s="28" t="s">
        <v>252</v>
      </c>
      <c r="BH6" s="21" t="s">
        <v>252</v>
      </c>
      <c r="BI6" s="28" t="s">
        <v>252</v>
      </c>
      <c r="BJ6" s="28" t="s">
        <v>252</v>
      </c>
      <c r="BK6" s="28" t="s">
        <v>252</v>
      </c>
      <c r="BL6" s="28" t="s">
        <v>252</v>
      </c>
      <c r="BM6" s="28" t="s">
        <v>252</v>
      </c>
      <c r="BN6" s="28" t="s">
        <v>252</v>
      </c>
      <c r="BO6" s="28" t="s">
        <v>252</v>
      </c>
      <c r="BP6" s="21" t="s">
        <v>252</v>
      </c>
      <c r="BQ6" s="28" t="s">
        <v>252</v>
      </c>
      <c r="BR6" s="28" t="s">
        <v>252</v>
      </c>
      <c r="BS6" s="28" t="s">
        <v>252</v>
      </c>
      <c r="BT6" s="28" t="s">
        <v>252</v>
      </c>
      <c r="BU6" s="28" t="s">
        <v>252</v>
      </c>
      <c r="BV6" s="28" t="s">
        <v>252</v>
      </c>
      <c r="BW6" s="28" t="s">
        <v>252</v>
      </c>
    </row>
    <row r="7" spans="1:75" ht="13.5">
      <c r="A7" s="185" t="s">
        <v>55</v>
      </c>
      <c r="B7" s="186" t="s">
        <v>56</v>
      </c>
      <c r="C7" s="46" t="s">
        <v>57</v>
      </c>
      <c r="D7" s="47">
        <f aca="true" t="shared" si="0" ref="D7:D41">SUM(E7:K7)</f>
        <v>23594</v>
      </c>
      <c r="E7" s="47">
        <f aca="true" t="shared" si="1" ref="E7:E13">M7+U7+BQ7</f>
        <v>15225</v>
      </c>
      <c r="F7" s="47">
        <f aca="true" t="shared" si="2" ref="F7:F13">N7+V7+BR7</f>
        <v>3459</v>
      </c>
      <c r="G7" s="47">
        <f aca="true" t="shared" si="3" ref="G7:G13">O7+W7+BS7</f>
        <v>2239</v>
      </c>
      <c r="H7" s="47">
        <f aca="true" t="shared" si="4" ref="H7:H13">P7+X7+BT7</f>
        <v>494</v>
      </c>
      <c r="I7" s="47">
        <f aca="true" t="shared" si="5" ref="I7:I13">Q7+Y7+BU7</f>
        <v>2177</v>
      </c>
      <c r="J7" s="47">
        <f aca="true" t="shared" si="6" ref="J7:J13">R7+Z7+BV7</f>
        <v>0</v>
      </c>
      <c r="K7" s="47">
        <f aca="true" t="shared" si="7" ref="K7:K13">S7+AA7+BW7</f>
        <v>0</v>
      </c>
      <c r="L7" s="47">
        <f aca="true" t="shared" si="8" ref="L7:L13">SUM(M7:S7)</f>
        <v>9784</v>
      </c>
      <c r="M7" s="47">
        <v>7113</v>
      </c>
      <c r="N7" s="47">
        <v>0</v>
      </c>
      <c r="O7" s="47">
        <v>0</v>
      </c>
      <c r="P7" s="47">
        <v>494</v>
      </c>
      <c r="Q7" s="47">
        <v>2177</v>
      </c>
      <c r="R7" s="47">
        <v>0</v>
      </c>
      <c r="S7" s="47">
        <v>0</v>
      </c>
      <c r="T7" s="47">
        <f aca="true" t="shared" si="9" ref="T7:T13">SUM(U7:AA7)</f>
        <v>5691</v>
      </c>
      <c r="U7" s="47">
        <f aca="true" t="shared" si="10" ref="U7:U13">AC7+AK7+AS7+BA7+BI7</f>
        <v>0</v>
      </c>
      <c r="V7" s="47">
        <f aca="true" t="shared" si="11" ref="V7:V13">AD7+AL7+AT7+BB7+BJ7</f>
        <v>3452</v>
      </c>
      <c r="W7" s="47">
        <f aca="true" t="shared" si="12" ref="W7:W13">AE7+AM7+AU7+BC7+BK7</f>
        <v>2239</v>
      </c>
      <c r="X7" s="47">
        <f aca="true" t="shared" si="13" ref="X7:X13">AF7+AN7+AV7+BD7+BL7</f>
        <v>0</v>
      </c>
      <c r="Y7" s="47">
        <f aca="true" t="shared" si="14" ref="Y7:Y13">AG7+AO7+AW7+BE7+BM7</f>
        <v>0</v>
      </c>
      <c r="Z7" s="47">
        <f aca="true" t="shared" si="15" ref="Z7:Z13">AH7+AP7+AX7+BF7+BN7</f>
        <v>0</v>
      </c>
      <c r="AA7" s="47">
        <f aca="true" t="shared" si="16" ref="AA7:AA13">AI7+AQ7+AY7+BG7+BO7</f>
        <v>0</v>
      </c>
      <c r="AB7" s="47">
        <f aca="true" t="shared" si="17" ref="AB7:AB13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13">SUM(AK7:AQ7)</f>
        <v>2585</v>
      </c>
      <c r="AK7" s="47">
        <v>0</v>
      </c>
      <c r="AL7" s="47">
        <v>2585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13">SUM(AS7:AY7)</f>
        <v>3106</v>
      </c>
      <c r="AS7" s="47">
        <v>0</v>
      </c>
      <c r="AT7" s="47">
        <v>867</v>
      </c>
      <c r="AU7" s="47">
        <v>2239</v>
      </c>
      <c r="AV7" s="47">
        <v>0</v>
      </c>
      <c r="AW7" s="47">
        <v>0</v>
      </c>
      <c r="AX7" s="47">
        <v>0</v>
      </c>
      <c r="AY7" s="47">
        <v>0</v>
      </c>
      <c r="AZ7" s="47">
        <f aca="true" t="shared" si="20" ref="AZ7:AZ13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13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13">SUM(BQ7:BW7)</f>
        <v>8119</v>
      </c>
      <c r="BQ7" s="47">
        <v>8112</v>
      </c>
      <c r="BR7" s="47">
        <v>7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</row>
    <row r="8" spans="1:75" ht="13.5">
      <c r="A8" s="185" t="s">
        <v>55</v>
      </c>
      <c r="B8" s="186" t="s">
        <v>58</v>
      </c>
      <c r="C8" s="46" t="s">
        <v>59</v>
      </c>
      <c r="D8" s="47">
        <f t="shared" si="0"/>
        <v>11262</v>
      </c>
      <c r="E8" s="47">
        <f t="shared" si="1"/>
        <v>7882</v>
      </c>
      <c r="F8" s="47">
        <f t="shared" si="2"/>
        <v>1639</v>
      </c>
      <c r="G8" s="47">
        <f t="shared" si="3"/>
        <v>381</v>
      </c>
      <c r="H8" s="47">
        <f t="shared" si="4"/>
        <v>227</v>
      </c>
      <c r="I8" s="47">
        <f t="shared" si="5"/>
        <v>1035</v>
      </c>
      <c r="J8" s="47">
        <f t="shared" si="6"/>
        <v>35</v>
      </c>
      <c r="K8" s="47">
        <f t="shared" si="7"/>
        <v>63</v>
      </c>
      <c r="L8" s="47">
        <f t="shared" si="8"/>
        <v>1987</v>
      </c>
      <c r="M8" s="47">
        <v>1865</v>
      </c>
      <c r="N8" s="47">
        <v>0</v>
      </c>
      <c r="O8" s="47">
        <v>122</v>
      </c>
      <c r="P8" s="47">
        <v>0</v>
      </c>
      <c r="Q8" s="47">
        <v>0</v>
      </c>
      <c r="R8" s="47">
        <v>0</v>
      </c>
      <c r="S8" s="47">
        <v>0</v>
      </c>
      <c r="T8" s="47">
        <f t="shared" si="9"/>
        <v>3164</v>
      </c>
      <c r="U8" s="47">
        <f t="shared" si="10"/>
        <v>0</v>
      </c>
      <c r="V8" s="47">
        <f t="shared" si="11"/>
        <v>1581</v>
      </c>
      <c r="W8" s="47">
        <f t="shared" si="12"/>
        <v>258</v>
      </c>
      <c r="X8" s="47">
        <f t="shared" si="13"/>
        <v>227</v>
      </c>
      <c r="Y8" s="47">
        <f t="shared" si="14"/>
        <v>1035</v>
      </c>
      <c r="Z8" s="47">
        <f t="shared" si="15"/>
        <v>0</v>
      </c>
      <c r="AA8" s="47">
        <f t="shared" si="16"/>
        <v>63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3164</v>
      </c>
      <c r="AS8" s="47">
        <v>0</v>
      </c>
      <c r="AT8" s="47">
        <v>1581</v>
      </c>
      <c r="AU8" s="47">
        <v>258</v>
      </c>
      <c r="AV8" s="47">
        <v>227</v>
      </c>
      <c r="AW8" s="47">
        <v>1035</v>
      </c>
      <c r="AX8" s="47">
        <v>0</v>
      </c>
      <c r="AY8" s="47">
        <v>63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6111</v>
      </c>
      <c r="BQ8" s="47">
        <v>6017</v>
      </c>
      <c r="BR8" s="47">
        <v>58</v>
      </c>
      <c r="BS8" s="47">
        <v>1</v>
      </c>
      <c r="BT8" s="47">
        <v>0</v>
      </c>
      <c r="BU8" s="47">
        <v>0</v>
      </c>
      <c r="BV8" s="47">
        <v>35</v>
      </c>
      <c r="BW8" s="47">
        <v>0</v>
      </c>
    </row>
    <row r="9" spans="1:75" ht="13.5">
      <c r="A9" s="185" t="s">
        <v>55</v>
      </c>
      <c r="B9" s="186" t="s">
        <v>60</v>
      </c>
      <c r="C9" s="46" t="s">
        <v>61</v>
      </c>
      <c r="D9" s="47">
        <f t="shared" si="0"/>
        <v>2613</v>
      </c>
      <c r="E9" s="47">
        <f t="shared" si="1"/>
        <v>1764</v>
      </c>
      <c r="F9" s="47">
        <f t="shared" si="2"/>
        <v>398</v>
      </c>
      <c r="G9" s="47">
        <f t="shared" si="3"/>
        <v>244</v>
      </c>
      <c r="H9" s="47">
        <f t="shared" si="4"/>
        <v>52</v>
      </c>
      <c r="I9" s="47">
        <f t="shared" si="5"/>
        <v>155</v>
      </c>
      <c r="J9" s="47">
        <f t="shared" si="6"/>
        <v>0</v>
      </c>
      <c r="K9" s="47">
        <f t="shared" si="7"/>
        <v>0</v>
      </c>
      <c r="L9" s="47">
        <f t="shared" si="8"/>
        <v>628</v>
      </c>
      <c r="M9" s="47">
        <v>104</v>
      </c>
      <c r="N9" s="47">
        <v>73</v>
      </c>
      <c r="O9" s="47">
        <v>244</v>
      </c>
      <c r="P9" s="47">
        <v>52</v>
      </c>
      <c r="Q9" s="47">
        <v>155</v>
      </c>
      <c r="R9" s="47">
        <v>0</v>
      </c>
      <c r="S9" s="47">
        <v>0</v>
      </c>
      <c r="T9" s="47">
        <f t="shared" si="9"/>
        <v>303</v>
      </c>
      <c r="U9" s="47">
        <f t="shared" si="10"/>
        <v>0</v>
      </c>
      <c r="V9" s="47">
        <f t="shared" si="11"/>
        <v>303</v>
      </c>
      <c r="W9" s="47">
        <f t="shared" si="12"/>
        <v>0</v>
      </c>
      <c r="X9" s="47">
        <f t="shared" si="13"/>
        <v>0</v>
      </c>
      <c r="Y9" s="47">
        <f t="shared" si="14"/>
        <v>0</v>
      </c>
      <c r="Z9" s="47">
        <f t="shared" si="15"/>
        <v>0</v>
      </c>
      <c r="AA9" s="47">
        <f t="shared" si="16"/>
        <v>0</v>
      </c>
      <c r="AB9" s="47">
        <f t="shared" si="17"/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18"/>
        <v>303</v>
      </c>
      <c r="AK9" s="47">
        <v>0</v>
      </c>
      <c r="AL9" s="47">
        <v>303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1682</v>
      </c>
      <c r="BQ9" s="47">
        <v>1660</v>
      </c>
      <c r="BR9" s="47">
        <v>22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55</v>
      </c>
      <c r="B10" s="186" t="s">
        <v>62</v>
      </c>
      <c r="C10" s="46" t="s">
        <v>63</v>
      </c>
      <c r="D10" s="47">
        <f t="shared" si="0"/>
        <v>2174</v>
      </c>
      <c r="E10" s="47">
        <f t="shared" si="1"/>
        <v>1312</v>
      </c>
      <c r="F10" s="47">
        <f t="shared" si="2"/>
        <v>538</v>
      </c>
      <c r="G10" s="47">
        <f t="shared" si="3"/>
        <v>176</v>
      </c>
      <c r="H10" s="47">
        <f t="shared" si="4"/>
        <v>52</v>
      </c>
      <c r="I10" s="47">
        <f t="shared" si="5"/>
        <v>96</v>
      </c>
      <c r="J10" s="47">
        <f t="shared" si="6"/>
        <v>0</v>
      </c>
      <c r="K10" s="47">
        <f t="shared" si="7"/>
        <v>0</v>
      </c>
      <c r="L10" s="47">
        <f t="shared" si="8"/>
        <v>471</v>
      </c>
      <c r="M10" s="47">
        <v>72</v>
      </c>
      <c r="N10" s="47">
        <v>75</v>
      </c>
      <c r="O10" s="47">
        <v>176</v>
      </c>
      <c r="P10" s="47">
        <v>52</v>
      </c>
      <c r="Q10" s="47">
        <v>96</v>
      </c>
      <c r="R10" s="47">
        <v>0</v>
      </c>
      <c r="S10" s="47">
        <v>0</v>
      </c>
      <c r="T10" s="47">
        <f t="shared" si="9"/>
        <v>454</v>
      </c>
      <c r="U10" s="47">
        <f t="shared" si="10"/>
        <v>0</v>
      </c>
      <c r="V10" s="47">
        <f t="shared" si="11"/>
        <v>454</v>
      </c>
      <c r="W10" s="47">
        <f t="shared" si="12"/>
        <v>0</v>
      </c>
      <c r="X10" s="47">
        <f t="shared" si="13"/>
        <v>0</v>
      </c>
      <c r="Y10" s="47">
        <f t="shared" si="14"/>
        <v>0</v>
      </c>
      <c r="Z10" s="47">
        <f t="shared" si="15"/>
        <v>0</v>
      </c>
      <c r="AA10" s="47">
        <f t="shared" si="16"/>
        <v>0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454</v>
      </c>
      <c r="AK10" s="47">
        <v>0</v>
      </c>
      <c r="AL10" s="47">
        <v>454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1249</v>
      </c>
      <c r="BQ10" s="47">
        <v>1240</v>
      </c>
      <c r="BR10" s="47">
        <v>9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55</v>
      </c>
      <c r="B11" s="186" t="s">
        <v>64</v>
      </c>
      <c r="C11" s="46" t="s">
        <v>65</v>
      </c>
      <c r="D11" s="47">
        <f t="shared" si="0"/>
        <v>4194</v>
      </c>
      <c r="E11" s="47">
        <f t="shared" si="1"/>
        <v>2370</v>
      </c>
      <c r="F11" s="47">
        <f t="shared" si="2"/>
        <v>900</v>
      </c>
      <c r="G11" s="47">
        <f t="shared" si="3"/>
        <v>442</v>
      </c>
      <c r="H11" s="47">
        <f t="shared" si="4"/>
        <v>100</v>
      </c>
      <c r="I11" s="47">
        <f t="shared" si="5"/>
        <v>381</v>
      </c>
      <c r="J11" s="47">
        <f t="shared" si="6"/>
        <v>1</v>
      </c>
      <c r="K11" s="47">
        <f t="shared" si="7"/>
        <v>0</v>
      </c>
      <c r="L11" s="47">
        <f t="shared" si="8"/>
        <v>845</v>
      </c>
      <c r="M11" s="47">
        <v>493</v>
      </c>
      <c r="N11" s="47">
        <v>352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1668</v>
      </c>
      <c r="U11" s="47">
        <f t="shared" si="10"/>
        <v>237</v>
      </c>
      <c r="V11" s="47">
        <f t="shared" si="11"/>
        <v>508</v>
      </c>
      <c r="W11" s="47">
        <f t="shared" si="12"/>
        <v>442</v>
      </c>
      <c r="X11" s="47">
        <f t="shared" si="13"/>
        <v>100</v>
      </c>
      <c r="Y11" s="47">
        <f t="shared" si="14"/>
        <v>381</v>
      </c>
      <c r="Z11" s="47">
        <f t="shared" si="15"/>
        <v>0</v>
      </c>
      <c r="AA11" s="47">
        <f t="shared" si="16"/>
        <v>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377</v>
      </c>
      <c r="AK11" s="47">
        <v>0</v>
      </c>
      <c r="AL11" s="47">
        <v>377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1291</v>
      </c>
      <c r="AS11" s="47">
        <v>237</v>
      </c>
      <c r="AT11" s="47">
        <v>131</v>
      </c>
      <c r="AU11" s="47">
        <v>442</v>
      </c>
      <c r="AV11" s="47">
        <v>100</v>
      </c>
      <c r="AW11" s="47">
        <v>381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1681</v>
      </c>
      <c r="BQ11" s="47">
        <v>1640</v>
      </c>
      <c r="BR11" s="47">
        <v>40</v>
      </c>
      <c r="BS11" s="47">
        <v>0</v>
      </c>
      <c r="BT11" s="47">
        <v>0</v>
      </c>
      <c r="BU11" s="47">
        <v>0</v>
      </c>
      <c r="BV11" s="47">
        <v>1</v>
      </c>
      <c r="BW11" s="47">
        <v>0</v>
      </c>
    </row>
    <row r="12" spans="1:75" ht="13.5">
      <c r="A12" s="185" t="s">
        <v>55</v>
      </c>
      <c r="B12" s="186" t="s">
        <v>66</v>
      </c>
      <c r="C12" s="46" t="s">
        <v>67</v>
      </c>
      <c r="D12" s="47">
        <f t="shared" si="0"/>
        <v>2615</v>
      </c>
      <c r="E12" s="47">
        <f t="shared" si="1"/>
        <v>1173</v>
      </c>
      <c r="F12" s="47">
        <f t="shared" si="2"/>
        <v>481</v>
      </c>
      <c r="G12" s="47">
        <f t="shared" si="3"/>
        <v>219</v>
      </c>
      <c r="H12" s="47">
        <f t="shared" si="4"/>
        <v>53</v>
      </c>
      <c r="I12" s="47">
        <f t="shared" si="5"/>
        <v>118</v>
      </c>
      <c r="J12" s="47">
        <f t="shared" si="6"/>
        <v>13</v>
      </c>
      <c r="K12" s="47">
        <f t="shared" si="7"/>
        <v>558</v>
      </c>
      <c r="L12" s="47">
        <f t="shared" si="8"/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f t="shared" si="9"/>
        <v>1647</v>
      </c>
      <c r="U12" s="47">
        <f t="shared" si="10"/>
        <v>226</v>
      </c>
      <c r="V12" s="47">
        <f t="shared" si="11"/>
        <v>473</v>
      </c>
      <c r="W12" s="47">
        <f t="shared" si="12"/>
        <v>219</v>
      </c>
      <c r="X12" s="47">
        <f t="shared" si="13"/>
        <v>53</v>
      </c>
      <c r="Y12" s="47">
        <f t="shared" si="14"/>
        <v>118</v>
      </c>
      <c r="Z12" s="47">
        <f t="shared" si="15"/>
        <v>0</v>
      </c>
      <c r="AA12" s="47">
        <f t="shared" si="16"/>
        <v>558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379</v>
      </c>
      <c r="AK12" s="47">
        <v>0</v>
      </c>
      <c r="AL12" s="47">
        <v>379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1268</v>
      </c>
      <c r="AS12" s="47">
        <v>226</v>
      </c>
      <c r="AT12" s="47">
        <v>94</v>
      </c>
      <c r="AU12" s="47">
        <v>219</v>
      </c>
      <c r="AV12" s="47">
        <v>53</v>
      </c>
      <c r="AW12" s="47">
        <v>118</v>
      </c>
      <c r="AX12" s="47">
        <v>0</v>
      </c>
      <c r="AY12" s="47">
        <v>558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968</v>
      </c>
      <c r="BQ12" s="47">
        <v>947</v>
      </c>
      <c r="BR12" s="47">
        <v>8</v>
      </c>
      <c r="BS12" s="47">
        <v>0</v>
      </c>
      <c r="BT12" s="47">
        <v>0</v>
      </c>
      <c r="BU12" s="47">
        <v>0</v>
      </c>
      <c r="BV12" s="47">
        <v>13</v>
      </c>
      <c r="BW12" s="47">
        <v>0</v>
      </c>
    </row>
    <row r="13" spans="1:75" ht="13.5">
      <c r="A13" s="185" t="s">
        <v>55</v>
      </c>
      <c r="B13" s="186" t="s">
        <v>68</v>
      </c>
      <c r="C13" s="46" t="s">
        <v>69</v>
      </c>
      <c r="D13" s="47">
        <f t="shared" si="0"/>
        <v>1863</v>
      </c>
      <c r="E13" s="47">
        <f t="shared" si="1"/>
        <v>1196</v>
      </c>
      <c r="F13" s="47">
        <f t="shared" si="2"/>
        <v>435</v>
      </c>
      <c r="G13" s="47">
        <f t="shared" si="3"/>
        <v>178</v>
      </c>
      <c r="H13" s="47">
        <f t="shared" si="4"/>
        <v>26</v>
      </c>
      <c r="I13" s="47">
        <f t="shared" si="5"/>
        <v>28</v>
      </c>
      <c r="J13" s="47">
        <f t="shared" si="6"/>
        <v>0</v>
      </c>
      <c r="K13" s="47">
        <f t="shared" si="7"/>
        <v>0</v>
      </c>
      <c r="L13" s="47">
        <f t="shared" si="8"/>
        <v>958</v>
      </c>
      <c r="M13" s="47">
        <v>701</v>
      </c>
      <c r="N13" s="47">
        <v>60</v>
      </c>
      <c r="O13" s="47">
        <v>143</v>
      </c>
      <c r="P13" s="47">
        <v>26</v>
      </c>
      <c r="Q13" s="47">
        <v>28</v>
      </c>
      <c r="R13" s="47">
        <v>0</v>
      </c>
      <c r="S13" s="47">
        <v>0</v>
      </c>
      <c r="T13" s="47">
        <f t="shared" si="9"/>
        <v>368</v>
      </c>
      <c r="U13" s="47">
        <f t="shared" si="10"/>
        <v>0</v>
      </c>
      <c r="V13" s="47">
        <f t="shared" si="11"/>
        <v>368</v>
      </c>
      <c r="W13" s="47">
        <f t="shared" si="12"/>
        <v>0</v>
      </c>
      <c r="X13" s="47">
        <f t="shared" si="13"/>
        <v>0</v>
      </c>
      <c r="Y13" s="47">
        <f t="shared" si="14"/>
        <v>0</v>
      </c>
      <c r="Z13" s="47">
        <f t="shared" si="15"/>
        <v>0</v>
      </c>
      <c r="AA13" s="47">
        <f t="shared" si="16"/>
        <v>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368</v>
      </c>
      <c r="AK13" s="47">
        <v>0</v>
      </c>
      <c r="AL13" s="47">
        <v>368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537</v>
      </c>
      <c r="BQ13" s="47">
        <v>495</v>
      </c>
      <c r="BR13" s="47">
        <v>7</v>
      </c>
      <c r="BS13" s="47">
        <v>35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55</v>
      </c>
      <c r="B14" s="186" t="s">
        <v>70</v>
      </c>
      <c r="C14" s="46" t="s">
        <v>268</v>
      </c>
      <c r="D14" s="47">
        <f t="shared" si="0"/>
        <v>2088</v>
      </c>
      <c r="E14" s="47">
        <f aca="true" t="shared" si="23" ref="E14:E41">M14+U14+BQ14</f>
        <v>1365</v>
      </c>
      <c r="F14" s="47">
        <f aca="true" t="shared" si="24" ref="F14:F41">N14+V14+BR14</f>
        <v>323</v>
      </c>
      <c r="G14" s="47">
        <f aca="true" t="shared" si="25" ref="G14:G41">O14+W14+BS14</f>
        <v>179</v>
      </c>
      <c r="H14" s="47">
        <f aca="true" t="shared" si="26" ref="H14:H41">P14+X14+BT14</f>
        <v>33</v>
      </c>
      <c r="I14" s="47">
        <f aca="true" t="shared" si="27" ref="I14:I41">Q14+Y14+BU14</f>
        <v>1</v>
      </c>
      <c r="J14" s="47">
        <f aca="true" t="shared" si="28" ref="J14:J41">R14+Z14+BV14</f>
        <v>2</v>
      </c>
      <c r="K14" s="47">
        <f aca="true" t="shared" si="29" ref="K14:K41">S14+AA14+BW14</f>
        <v>185</v>
      </c>
      <c r="L14" s="47">
        <f aca="true" t="shared" si="30" ref="L14:L41">SUM(M14:S14)</f>
        <v>523</v>
      </c>
      <c r="M14" s="47">
        <v>41</v>
      </c>
      <c r="N14" s="47">
        <v>84</v>
      </c>
      <c r="O14" s="47">
        <v>179</v>
      </c>
      <c r="P14" s="47">
        <v>33</v>
      </c>
      <c r="Q14" s="47">
        <v>1</v>
      </c>
      <c r="R14" s="47">
        <v>0</v>
      </c>
      <c r="S14" s="47">
        <v>185</v>
      </c>
      <c r="T14" s="47">
        <f aca="true" t="shared" si="31" ref="T14:T41">SUM(U14:AA14)</f>
        <v>215</v>
      </c>
      <c r="U14" s="47">
        <f aca="true" t="shared" si="32" ref="U14:U41">AC14+AK14+AS14+BA14+BI14</f>
        <v>0</v>
      </c>
      <c r="V14" s="47">
        <f aca="true" t="shared" si="33" ref="V14:V41">AD14+AL14+AT14+BB14+BJ14</f>
        <v>215</v>
      </c>
      <c r="W14" s="47">
        <f aca="true" t="shared" si="34" ref="W14:W41">AE14+AM14+AU14+BC14+BK14</f>
        <v>0</v>
      </c>
      <c r="X14" s="47">
        <f aca="true" t="shared" si="35" ref="X14:X41">AF14+AN14+AV14+BD14+BL14</f>
        <v>0</v>
      </c>
      <c r="Y14" s="47">
        <f aca="true" t="shared" si="36" ref="Y14:Y41">AG14+AO14+AW14+BE14+BM14</f>
        <v>0</v>
      </c>
      <c r="Z14" s="47">
        <f aca="true" t="shared" si="37" ref="Z14:Z41">AH14+AP14+AX14+BF14+BN14</f>
        <v>0</v>
      </c>
      <c r="AA14" s="47">
        <f aca="true" t="shared" si="38" ref="AA14:AA41">AI14+AQ14+AY14+BG14+BO14</f>
        <v>0</v>
      </c>
      <c r="AB14" s="47">
        <f aca="true" t="shared" si="39" ref="AB14:AB41">SUM(AC14:AI14)</f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aca="true" t="shared" si="40" ref="AJ14:AJ41">SUM(AK14:AQ14)</f>
        <v>215</v>
      </c>
      <c r="AK14" s="47">
        <v>0</v>
      </c>
      <c r="AL14" s="47">
        <v>215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aca="true" t="shared" si="41" ref="AR14:AR41">SUM(AS14:AY14)</f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f aca="true" t="shared" si="42" ref="AZ14:AZ41">SUM(BA14:BG14)</f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aca="true" t="shared" si="43" ref="BH14:BH41">SUM(BI14:BO14)</f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aca="true" t="shared" si="44" ref="BP14:BP41">SUM(BQ14:BW14)</f>
        <v>1350</v>
      </c>
      <c r="BQ14" s="47">
        <v>1324</v>
      </c>
      <c r="BR14" s="47">
        <v>24</v>
      </c>
      <c r="BS14" s="47">
        <v>0</v>
      </c>
      <c r="BT14" s="47">
        <v>0</v>
      </c>
      <c r="BU14" s="47">
        <v>0</v>
      </c>
      <c r="BV14" s="47">
        <v>2</v>
      </c>
      <c r="BW14" s="47">
        <v>0</v>
      </c>
    </row>
    <row r="15" spans="1:75" ht="13.5">
      <c r="A15" s="185" t="s">
        <v>55</v>
      </c>
      <c r="B15" s="186" t="s">
        <v>71</v>
      </c>
      <c r="C15" s="46" t="s">
        <v>72</v>
      </c>
      <c r="D15" s="47">
        <f t="shared" si="0"/>
        <v>1810</v>
      </c>
      <c r="E15" s="47">
        <f t="shared" si="23"/>
        <v>981</v>
      </c>
      <c r="F15" s="47">
        <f t="shared" si="24"/>
        <v>355</v>
      </c>
      <c r="G15" s="47">
        <f t="shared" si="25"/>
        <v>188</v>
      </c>
      <c r="H15" s="47">
        <f t="shared" si="26"/>
        <v>49</v>
      </c>
      <c r="I15" s="47">
        <f t="shared" si="27"/>
        <v>225</v>
      </c>
      <c r="J15" s="47">
        <f t="shared" si="28"/>
        <v>0</v>
      </c>
      <c r="K15" s="47">
        <f t="shared" si="29"/>
        <v>12</v>
      </c>
      <c r="L15" s="47">
        <f t="shared" si="30"/>
        <v>381</v>
      </c>
      <c r="M15" s="47">
        <v>95</v>
      </c>
      <c r="N15" s="47">
        <v>0</v>
      </c>
      <c r="O15" s="47">
        <v>0</v>
      </c>
      <c r="P15" s="47">
        <v>49</v>
      </c>
      <c r="Q15" s="47">
        <v>225</v>
      </c>
      <c r="R15" s="47">
        <v>0</v>
      </c>
      <c r="S15" s="47">
        <v>12</v>
      </c>
      <c r="T15" s="47">
        <f t="shared" si="31"/>
        <v>543</v>
      </c>
      <c r="U15" s="47">
        <f t="shared" si="32"/>
        <v>0</v>
      </c>
      <c r="V15" s="47">
        <f t="shared" si="33"/>
        <v>355</v>
      </c>
      <c r="W15" s="47">
        <f t="shared" si="34"/>
        <v>188</v>
      </c>
      <c r="X15" s="47">
        <f t="shared" si="35"/>
        <v>0</v>
      </c>
      <c r="Y15" s="47">
        <f t="shared" si="36"/>
        <v>0</v>
      </c>
      <c r="Z15" s="47">
        <f t="shared" si="37"/>
        <v>0</v>
      </c>
      <c r="AA15" s="47">
        <f t="shared" si="38"/>
        <v>0</v>
      </c>
      <c r="AB15" s="47">
        <f t="shared" si="39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40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41"/>
        <v>543</v>
      </c>
      <c r="AS15" s="47">
        <v>0</v>
      </c>
      <c r="AT15" s="47">
        <v>355</v>
      </c>
      <c r="AU15" s="47">
        <v>188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42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43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44"/>
        <v>886</v>
      </c>
      <c r="BQ15" s="47">
        <v>886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55</v>
      </c>
      <c r="B16" s="186" t="s">
        <v>73</v>
      </c>
      <c r="C16" s="46" t="s">
        <v>74</v>
      </c>
      <c r="D16" s="47">
        <f t="shared" si="0"/>
        <v>1247</v>
      </c>
      <c r="E16" s="47">
        <f t="shared" si="23"/>
        <v>832</v>
      </c>
      <c r="F16" s="47">
        <f t="shared" si="24"/>
        <v>128</v>
      </c>
      <c r="G16" s="47">
        <f t="shared" si="25"/>
        <v>128</v>
      </c>
      <c r="H16" s="47">
        <f t="shared" si="26"/>
        <v>33</v>
      </c>
      <c r="I16" s="47">
        <f t="shared" si="27"/>
        <v>126</v>
      </c>
      <c r="J16" s="47">
        <f t="shared" si="28"/>
        <v>0</v>
      </c>
      <c r="K16" s="47">
        <f t="shared" si="29"/>
        <v>0</v>
      </c>
      <c r="L16" s="47">
        <f t="shared" si="30"/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31"/>
        <v>444</v>
      </c>
      <c r="U16" s="47">
        <f t="shared" si="32"/>
        <v>29</v>
      </c>
      <c r="V16" s="47">
        <f t="shared" si="33"/>
        <v>128</v>
      </c>
      <c r="W16" s="47">
        <f t="shared" si="34"/>
        <v>128</v>
      </c>
      <c r="X16" s="47">
        <f t="shared" si="35"/>
        <v>33</v>
      </c>
      <c r="Y16" s="47">
        <f t="shared" si="36"/>
        <v>126</v>
      </c>
      <c r="Z16" s="47">
        <f t="shared" si="37"/>
        <v>0</v>
      </c>
      <c r="AA16" s="47">
        <f t="shared" si="38"/>
        <v>0</v>
      </c>
      <c r="AB16" s="47">
        <f t="shared" si="39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40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41"/>
        <v>444</v>
      </c>
      <c r="AS16" s="47">
        <v>29</v>
      </c>
      <c r="AT16" s="47">
        <v>128</v>
      </c>
      <c r="AU16" s="47">
        <v>128</v>
      </c>
      <c r="AV16" s="47">
        <v>33</v>
      </c>
      <c r="AW16" s="47">
        <v>126</v>
      </c>
      <c r="AX16" s="47">
        <v>0</v>
      </c>
      <c r="AY16" s="47">
        <v>0</v>
      </c>
      <c r="AZ16" s="47">
        <f t="shared" si="42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43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44"/>
        <v>803</v>
      </c>
      <c r="BQ16" s="47">
        <v>803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55</v>
      </c>
      <c r="B17" s="186" t="s">
        <v>75</v>
      </c>
      <c r="C17" s="46" t="s">
        <v>76</v>
      </c>
      <c r="D17" s="47">
        <f t="shared" si="0"/>
        <v>557</v>
      </c>
      <c r="E17" s="47">
        <f t="shared" si="23"/>
        <v>354</v>
      </c>
      <c r="F17" s="47">
        <f t="shared" si="24"/>
        <v>146</v>
      </c>
      <c r="G17" s="47">
        <f t="shared" si="25"/>
        <v>57</v>
      </c>
      <c r="H17" s="47">
        <f t="shared" si="26"/>
        <v>0</v>
      </c>
      <c r="I17" s="47">
        <f t="shared" si="27"/>
        <v>0</v>
      </c>
      <c r="J17" s="47">
        <f t="shared" si="28"/>
        <v>0</v>
      </c>
      <c r="K17" s="47">
        <f t="shared" si="29"/>
        <v>0</v>
      </c>
      <c r="L17" s="47">
        <f t="shared" si="30"/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31"/>
        <v>192</v>
      </c>
      <c r="U17" s="47">
        <f t="shared" si="32"/>
        <v>0</v>
      </c>
      <c r="V17" s="47">
        <f t="shared" si="33"/>
        <v>141</v>
      </c>
      <c r="W17" s="47">
        <f t="shared" si="34"/>
        <v>51</v>
      </c>
      <c r="X17" s="47">
        <f t="shared" si="35"/>
        <v>0</v>
      </c>
      <c r="Y17" s="47">
        <f t="shared" si="36"/>
        <v>0</v>
      </c>
      <c r="Z17" s="47">
        <f t="shared" si="37"/>
        <v>0</v>
      </c>
      <c r="AA17" s="47">
        <f t="shared" si="38"/>
        <v>0</v>
      </c>
      <c r="AB17" s="47">
        <f t="shared" si="39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40"/>
        <v>121</v>
      </c>
      <c r="AK17" s="47">
        <v>0</v>
      </c>
      <c r="AL17" s="47">
        <v>121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41"/>
        <v>71</v>
      </c>
      <c r="AS17" s="47">
        <v>0</v>
      </c>
      <c r="AT17" s="47">
        <v>20</v>
      </c>
      <c r="AU17" s="47">
        <v>51</v>
      </c>
      <c r="AV17" s="47">
        <v>0</v>
      </c>
      <c r="AW17" s="47">
        <v>0</v>
      </c>
      <c r="AX17" s="47">
        <v>0</v>
      </c>
      <c r="AY17" s="47">
        <v>0</v>
      </c>
      <c r="AZ17" s="47">
        <f t="shared" si="42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43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44"/>
        <v>365</v>
      </c>
      <c r="BQ17" s="47">
        <v>354</v>
      </c>
      <c r="BR17" s="47">
        <v>5</v>
      </c>
      <c r="BS17" s="47">
        <v>6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55</v>
      </c>
      <c r="B18" s="186" t="s">
        <v>77</v>
      </c>
      <c r="C18" s="46" t="s">
        <v>78</v>
      </c>
      <c r="D18" s="47">
        <f t="shared" si="0"/>
        <v>141</v>
      </c>
      <c r="E18" s="47">
        <f t="shared" si="23"/>
        <v>100</v>
      </c>
      <c r="F18" s="47">
        <f t="shared" si="24"/>
        <v>9</v>
      </c>
      <c r="G18" s="47">
        <f t="shared" si="25"/>
        <v>9</v>
      </c>
      <c r="H18" s="47">
        <f t="shared" si="26"/>
        <v>2</v>
      </c>
      <c r="I18" s="47">
        <f t="shared" si="27"/>
        <v>21</v>
      </c>
      <c r="J18" s="47">
        <f t="shared" si="28"/>
        <v>0</v>
      </c>
      <c r="K18" s="47">
        <f t="shared" si="29"/>
        <v>0</v>
      </c>
      <c r="L18" s="47">
        <f t="shared" si="30"/>
        <v>123</v>
      </c>
      <c r="M18" s="47">
        <v>100</v>
      </c>
      <c r="N18" s="47">
        <v>0</v>
      </c>
      <c r="O18" s="47">
        <v>0</v>
      </c>
      <c r="P18" s="47">
        <v>2</v>
      </c>
      <c r="Q18" s="47">
        <v>21</v>
      </c>
      <c r="R18" s="47">
        <v>0</v>
      </c>
      <c r="S18" s="47">
        <v>0</v>
      </c>
      <c r="T18" s="47">
        <f t="shared" si="31"/>
        <v>18</v>
      </c>
      <c r="U18" s="47">
        <f t="shared" si="32"/>
        <v>0</v>
      </c>
      <c r="V18" s="47">
        <f t="shared" si="33"/>
        <v>9</v>
      </c>
      <c r="W18" s="47">
        <f t="shared" si="34"/>
        <v>9</v>
      </c>
      <c r="X18" s="47">
        <f t="shared" si="35"/>
        <v>0</v>
      </c>
      <c r="Y18" s="47">
        <f t="shared" si="36"/>
        <v>0</v>
      </c>
      <c r="Z18" s="47">
        <f t="shared" si="37"/>
        <v>0</v>
      </c>
      <c r="AA18" s="47">
        <f t="shared" si="38"/>
        <v>0</v>
      </c>
      <c r="AB18" s="47">
        <f t="shared" si="39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40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41"/>
        <v>18</v>
      </c>
      <c r="AS18" s="47">
        <v>0</v>
      </c>
      <c r="AT18" s="47">
        <v>9</v>
      </c>
      <c r="AU18" s="47">
        <v>9</v>
      </c>
      <c r="AV18" s="47">
        <v>0</v>
      </c>
      <c r="AW18" s="47">
        <v>0</v>
      </c>
      <c r="AX18" s="47">
        <v>0</v>
      </c>
      <c r="AY18" s="47">
        <v>0</v>
      </c>
      <c r="AZ18" s="47">
        <f t="shared" si="42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43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44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55</v>
      </c>
      <c r="B19" s="186" t="s">
        <v>79</v>
      </c>
      <c r="C19" s="46" t="s">
        <v>80</v>
      </c>
      <c r="D19" s="47">
        <f t="shared" si="0"/>
        <v>1882</v>
      </c>
      <c r="E19" s="47">
        <f t="shared" si="23"/>
        <v>1186</v>
      </c>
      <c r="F19" s="47">
        <f t="shared" si="24"/>
        <v>239</v>
      </c>
      <c r="G19" s="47">
        <f t="shared" si="25"/>
        <v>210</v>
      </c>
      <c r="H19" s="47">
        <f t="shared" si="26"/>
        <v>43</v>
      </c>
      <c r="I19" s="47">
        <f t="shared" si="27"/>
        <v>167</v>
      </c>
      <c r="J19" s="47">
        <f t="shared" si="28"/>
        <v>37</v>
      </c>
      <c r="K19" s="47">
        <f t="shared" si="29"/>
        <v>0</v>
      </c>
      <c r="L19" s="47">
        <f t="shared" si="30"/>
        <v>885</v>
      </c>
      <c r="M19" s="47">
        <v>802</v>
      </c>
      <c r="N19" s="47">
        <v>0</v>
      </c>
      <c r="O19" s="47">
        <v>46</v>
      </c>
      <c r="P19" s="47">
        <v>0</v>
      </c>
      <c r="Q19" s="47">
        <v>0</v>
      </c>
      <c r="R19" s="47">
        <v>37</v>
      </c>
      <c r="S19" s="47">
        <v>0</v>
      </c>
      <c r="T19" s="47">
        <f t="shared" si="31"/>
        <v>609</v>
      </c>
      <c r="U19" s="47">
        <f t="shared" si="32"/>
        <v>0</v>
      </c>
      <c r="V19" s="47">
        <f t="shared" si="33"/>
        <v>235</v>
      </c>
      <c r="W19" s="47">
        <f t="shared" si="34"/>
        <v>164</v>
      </c>
      <c r="X19" s="47">
        <f t="shared" si="35"/>
        <v>43</v>
      </c>
      <c r="Y19" s="47">
        <f t="shared" si="36"/>
        <v>167</v>
      </c>
      <c r="Z19" s="47">
        <f t="shared" si="37"/>
        <v>0</v>
      </c>
      <c r="AA19" s="47">
        <f t="shared" si="38"/>
        <v>0</v>
      </c>
      <c r="AB19" s="47">
        <f t="shared" si="39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40"/>
        <v>162</v>
      </c>
      <c r="AK19" s="47">
        <v>0</v>
      </c>
      <c r="AL19" s="47">
        <v>162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41"/>
        <v>447</v>
      </c>
      <c r="AS19" s="47">
        <v>0</v>
      </c>
      <c r="AT19" s="47">
        <v>73</v>
      </c>
      <c r="AU19" s="47">
        <v>164</v>
      </c>
      <c r="AV19" s="47">
        <v>43</v>
      </c>
      <c r="AW19" s="47">
        <v>167</v>
      </c>
      <c r="AX19" s="47">
        <v>0</v>
      </c>
      <c r="AY19" s="47">
        <v>0</v>
      </c>
      <c r="AZ19" s="47">
        <f t="shared" si="42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43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44"/>
        <v>388</v>
      </c>
      <c r="BQ19" s="47">
        <v>384</v>
      </c>
      <c r="BR19" s="47">
        <v>4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55</v>
      </c>
      <c r="B20" s="186" t="s">
        <v>81</v>
      </c>
      <c r="C20" s="46" t="s">
        <v>82</v>
      </c>
      <c r="D20" s="47">
        <f t="shared" si="0"/>
        <v>2408</v>
      </c>
      <c r="E20" s="47">
        <f t="shared" si="23"/>
        <v>1594</v>
      </c>
      <c r="F20" s="47">
        <f t="shared" si="24"/>
        <v>309</v>
      </c>
      <c r="G20" s="47">
        <f t="shared" si="25"/>
        <v>305</v>
      </c>
      <c r="H20" s="47">
        <f t="shared" si="26"/>
        <v>36</v>
      </c>
      <c r="I20" s="47">
        <f t="shared" si="27"/>
        <v>164</v>
      </c>
      <c r="J20" s="47">
        <f t="shared" si="28"/>
        <v>0</v>
      </c>
      <c r="K20" s="47">
        <f t="shared" si="29"/>
        <v>0</v>
      </c>
      <c r="L20" s="47">
        <f t="shared" si="30"/>
        <v>902</v>
      </c>
      <c r="M20" s="47">
        <v>170</v>
      </c>
      <c r="N20" s="47">
        <v>227</v>
      </c>
      <c r="O20" s="47">
        <v>305</v>
      </c>
      <c r="P20" s="47">
        <v>36</v>
      </c>
      <c r="Q20" s="47">
        <v>164</v>
      </c>
      <c r="R20" s="47">
        <v>0</v>
      </c>
      <c r="S20" s="47">
        <v>0</v>
      </c>
      <c r="T20" s="47">
        <f t="shared" si="31"/>
        <v>80</v>
      </c>
      <c r="U20" s="47">
        <f t="shared" si="32"/>
        <v>0</v>
      </c>
      <c r="V20" s="47">
        <f t="shared" si="33"/>
        <v>80</v>
      </c>
      <c r="W20" s="47">
        <f t="shared" si="34"/>
        <v>0</v>
      </c>
      <c r="X20" s="47">
        <f t="shared" si="35"/>
        <v>0</v>
      </c>
      <c r="Y20" s="47">
        <f t="shared" si="36"/>
        <v>0</v>
      </c>
      <c r="Z20" s="47">
        <f t="shared" si="37"/>
        <v>0</v>
      </c>
      <c r="AA20" s="47">
        <f t="shared" si="38"/>
        <v>0</v>
      </c>
      <c r="AB20" s="47">
        <f t="shared" si="39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40"/>
        <v>80</v>
      </c>
      <c r="AK20" s="47">
        <v>0</v>
      </c>
      <c r="AL20" s="47">
        <v>80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41"/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f t="shared" si="42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43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44"/>
        <v>1426</v>
      </c>
      <c r="BQ20" s="47">
        <v>1424</v>
      </c>
      <c r="BR20" s="47">
        <v>2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55</v>
      </c>
      <c r="B21" s="186" t="s">
        <v>83</v>
      </c>
      <c r="C21" s="46" t="s">
        <v>84</v>
      </c>
      <c r="D21" s="47">
        <f t="shared" si="0"/>
        <v>234</v>
      </c>
      <c r="E21" s="47">
        <f t="shared" si="23"/>
        <v>123</v>
      </c>
      <c r="F21" s="47">
        <f t="shared" si="24"/>
        <v>18</v>
      </c>
      <c r="G21" s="47">
        <f t="shared" si="25"/>
        <v>55</v>
      </c>
      <c r="H21" s="47">
        <f t="shared" si="26"/>
        <v>8</v>
      </c>
      <c r="I21" s="47">
        <f t="shared" si="27"/>
        <v>24</v>
      </c>
      <c r="J21" s="47">
        <f t="shared" si="28"/>
        <v>1</v>
      </c>
      <c r="K21" s="47">
        <f t="shared" si="29"/>
        <v>5</v>
      </c>
      <c r="L21" s="47">
        <f t="shared" si="30"/>
        <v>115</v>
      </c>
      <c r="M21" s="47">
        <v>15</v>
      </c>
      <c r="N21" s="47">
        <v>17</v>
      </c>
      <c r="O21" s="47">
        <v>51</v>
      </c>
      <c r="P21" s="47">
        <v>8</v>
      </c>
      <c r="Q21" s="47">
        <v>24</v>
      </c>
      <c r="R21" s="47">
        <v>0</v>
      </c>
      <c r="S21" s="47">
        <v>0</v>
      </c>
      <c r="T21" s="47">
        <f t="shared" si="31"/>
        <v>0</v>
      </c>
      <c r="U21" s="47">
        <f t="shared" si="32"/>
        <v>0</v>
      </c>
      <c r="V21" s="47">
        <f t="shared" si="33"/>
        <v>0</v>
      </c>
      <c r="W21" s="47">
        <f t="shared" si="34"/>
        <v>0</v>
      </c>
      <c r="X21" s="47">
        <f t="shared" si="35"/>
        <v>0</v>
      </c>
      <c r="Y21" s="47">
        <f t="shared" si="36"/>
        <v>0</v>
      </c>
      <c r="Z21" s="47">
        <f t="shared" si="37"/>
        <v>0</v>
      </c>
      <c r="AA21" s="47">
        <f t="shared" si="38"/>
        <v>0</v>
      </c>
      <c r="AB21" s="47">
        <f t="shared" si="39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40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41"/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f t="shared" si="42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43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44"/>
        <v>119</v>
      </c>
      <c r="BQ21" s="47">
        <v>108</v>
      </c>
      <c r="BR21" s="47">
        <v>1</v>
      </c>
      <c r="BS21" s="47">
        <v>4</v>
      </c>
      <c r="BT21" s="47">
        <v>0</v>
      </c>
      <c r="BU21" s="47">
        <v>0</v>
      </c>
      <c r="BV21" s="47">
        <v>1</v>
      </c>
      <c r="BW21" s="47">
        <v>5</v>
      </c>
    </row>
    <row r="22" spans="1:75" ht="13.5">
      <c r="A22" s="185" t="s">
        <v>55</v>
      </c>
      <c r="B22" s="186" t="s">
        <v>85</v>
      </c>
      <c r="C22" s="46" t="s">
        <v>86</v>
      </c>
      <c r="D22" s="47">
        <f t="shared" si="0"/>
        <v>1380</v>
      </c>
      <c r="E22" s="47">
        <f t="shared" si="23"/>
        <v>661</v>
      </c>
      <c r="F22" s="47">
        <f t="shared" si="24"/>
        <v>406</v>
      </c>
      <c r="G22" s="47">
        <f t="shared" si="25"/>
        <v>196</v>
      </c>
      <c r="H22" s="47">
        <f t="shared" si="26"/>
        <v>27</v>
      </c>
      <c r="I22" s="47">
        <f t="shared" si="27"/>
        <v>72</v>
      </c>
      <c r="J22" s="47">
        <f t="shared" si="28"/>
        <v>1</v>
      </c>
      <c r="K22" s="47">
        <f t="shared" si="29"/>
        <v>17</v>
      </c>
      <c r="L22" s="47">
        <f t="shared" si="30"/>
        <v>541</v>
      </c>
      <c r="M22" s="47">
        <v>152</v>
      </c>
      <c r="N22" s="47">
        <v>94</v>
      </c>
      <c r="O22" s="47">
        <v>196</v>
      </c>
      <c r="P22" s="47">
        <v>27</v>
      </c>
      <c r="Q22" s="47">
        <v>72</v>
      </c>
      <c r="R22" s="47">
        <v>0</v>
      </c>
      <c r="S22" s="47">
        <v>0</v>
      </c>
      <c r="T22" s="47">
        <f t="shared" si="31"/>
        <v>307</v>
      </c>
      <c r="U22" s="47">
        <f t="shared" si="32"/>
        <v>0</v>
      </c>
      <c r="V22" s="47">
        <f t="shared" si="33"/>
        <v>307</v>
      </c>
      <c r="W22" s="47">
        <f t="shared" si="34"/>
        <v>0</v>
      </c>
      <c r="X22" s="47">
        <f t="shared" si="35"/>
        <v>0</v>
      </c>
      <c r="Y22" s="47">
        <f t="shared" si="36"/>
        <v>0</v>
      </c>
      <c r="Z22" s="47">
        <f t="shared" si="37"/>
        <v>0</v>
      </c>
      <c r="AA22" s="47">
        <f t="shared" si="38"/>
        <v>0</v>
      </c>
      <c r="AB22" s="47">
        <f t="shared" si="39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40"/>
        <v>307</v>
      </c>
      <c r="AK22" s="47">
        <v>0</v>
      </c>
      <c r="AL22" s="47">
        <v>307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41"/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f t="shared" si="42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43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44"/>
        <v>532</v>
      </c>
      <c r="BQ22" s="47">
        <v>509</v>
      </c>
      <c r="BR22" s="47">
        <v>5</v>
      </c>
      <c r="BS22" s="47">
        <v>0</v>
      </c>
      <c r="BT22" s="47">
        <v>0</v>
      </c>
      <c r="BU22" s="47">
        <v>0</v>
      </c>
      <c r="BV22" s="47">
        <v>1</v>
      </c>
      <c r="BW22" s="47">
        <v>17</v>
      </c>
    </row>
    <row r="23" spans="1:75" ht="13.5">
      <c r="A23" s="185" t="s">
        <v>55</v>
      </c>
      <c r="B23" s="186" t="s">
        <v>87</v>
      </c>
      <c r="C23" s="46" t="s">
        <v>132</v>
      </c>
      <c r="D23" s="47">
        <f t="shared" si="0"/>
        <v>841</v>
      </c>
      <c r="E23" s="47">
        <f t="shared" si="23"/>
        <v>400</v>
      </c>
      <c r="F23" s="47">
        <f t="shared" si="24"/>
        <v>209</v>
      </c>
      <c r="G23" s="47">
        <f t="shared" si="25"/>
        <v>109</v>
      </c>
      <c r="H23" s="47">
        <f t="shared" si="26"/>
        <v>17</v>
      </c>
      <c r="I23" s="47">
        <f t="shared" si="27"/>
        <v>44</v>
      </c>
      <c r="J23" s="47">
        <f t="shared" si="28"/>
        <v>0</v>
      </c>
      <c r="K23" s="47">
        <f t="shared" si="29"/>
        <v>62</v>
      </c>
      <c r="L23" s="47">
        <f t="shared" si="30"/>
        <v>241</v>
      </c>
      <c r="M23" s="47">
        <v>44</v>
      </c>
      <c r="N23" s="47">
        <v>27</v>
      </c>
      <c r="O23" s="47">
        <v>109</v>
      </c>
      <c r="P23" s="47">
        <v>17</v>
      </c>
      <c r="Q23" s="47">
        <v>44</v>
      </c>
      <c r="R23" s="47">
        <v>0</v>
      </c>
      <c r="S23" s="47">
        <v>0</v>
      </c>
      <c r="T23" s="47">
        <f t="shared" si="31"/>
        <v>168</v>
      </c>
      <c r="U23" s="47">
        <f t="shared" si="32"/>
        <v>0</v>
      </c>
      <c r="V23" s="47">
        <f t="shared" si="33"/>
        <v>168</v>
      </c>
      <c r="W23" s="47">
        <f t="shared" si="34"/>
        <v>0</v>
      </c>
      <c r="X23" s="47">
        <f t="shared" si="35"/>
        <v>0</v>
      </c>
      <c r="Y23" s="47">
        <f t="shared" si="36"/>
        <v>0</v>
      </c>
      <c r="Z23" s="47">
        <f t="shared" si="37"/>
        <v>0</v>
      </c>
      <c r="AA23" s="47">
        <f t="shared" si="38"/>
        <v>0</v>
      </c>
      <c r="AB23" s="47">
        <f t="shared" si="39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40"/>
        <v>168</v>
      </c>
      <c r="AK23" s="47">
        <v>0</v>
      </c>
      <c r="AL23" s="47">
        <v>168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41"/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f t="shared" si="42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43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44"/>
        <v>432</v>
      </c>
      <c r="BQ23" s="47">
        <v>356</v>
      </c>
      <c r="BR23" s="47">
        <v>14</v>
      </c>
      <c r="BS23" s="47">
        <v>0</v>
      </c>
      <c r="BT23" s="47">
        <v>0</v>
      </c>
      <c r="BU23" s="47">
        <v>0</v>
      </c>
      <c r="BV23" s="47">
        <v>0</v>
      </c>
      <c r="BW23" s="47">
        <v>62</v>
      </c>
    </row>
    <row r="24" spans="1:75" ht="13.5">
      <c r="A24" s="185" t="s">
        <v>55</v>
      </c>
      <c r="B24" s="186" t="s">
        <v>88</v>
      </c>
      <c r="C24" s="46" t="s">
        <v>89</v>
      </c>
      <c r="D24" s="47">
        <f t="shared" si="0"/>
        <v>2090</v>
      </c>
      <c r="E24" s="47">
        <f t="shared" si="23"/>
        <v>1571</v>
      </c>
      <c r="F24" s="47">
        <f t="shared" si="24"/>
        <v>211</v>
      </c>
      <c r="G24" s="47">
        <f t="shared" si="25"/>
        <v>173</v>
      </c>
      <c r="H24" s="47">
        <f t="shared" si="26"/>
        <v>38</v>
      </c>
      <c r="I24" s="47">
        <f t="shared" si="27"/>
        <v>97</v>
      </c>
      <c r="J24" s="47">
        <f t="shared" si="28"/>
        <v>0</v>
      </c>
      <c r="K24" s="47">
        <f t="shared" si="29"/>
        <v>0</v>
      </c>
      <c r="L24" s="47">
        <f t="shared" si="30"/>
        <v>223</v>
      </c>
      <c r="M24" s="47">
        <v>88</v>
      </c>
      <c r="N24" s="47">
        <v>0</v>
      </c>
      <c r="O24" s="47">
        <v>0</v>
      </c>
      <c r="P24" s="47">
        <v>38</v>
      </c>
      <c r="Q24" s="47">
        <v>97</v>
      </c>
      <c r="R24" s="47">
        <v>0</v>
      </c>
      <c r="S24" s="47">
        <v>0</v>
      </c>
      <c r="T24" s="47">
        <f t="shared" si="31"/>
        <v>384</v>
      </c>
      <c r="U24" s="47">
        <f t="shared" si="32"/>
        <v>0</v>
      </c>
      <c r="V24" s="47">
        <f t="shared" si="33"/>
        <v>211</v>
      </c>
      <c r="W24" s="47">
        <f t="shared" si="34"/>
        <v>173</v>
      </c>
      <c r="X24" s="47">
        <f t="shared" si="35"/>
        <v>0</v>
      </c>
      <c r="Y24" s="47">
        <f t="shared" si="36"/>
        <v>0</v>
      </c>
      <c r="Z24" s="47">
        <f t="shared" si="37"/>
        <v>0</v>
      </c>
      <c r="AA24" s="47">
        <f t="shared" si="38"/>
        <v>0</v>
      </c>
      <c r="AB24" s="47">
        <f t="shared" si="39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40"/>
        <v>131</v>
      </c>
      <c r="AK24" s="47">
        <v>0</v>
      </c>
      <c r="AL24" s="47">
        <v>131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41"/>
        <v>253</v>
      </c>
      <c r="AS24" s="47">
        <v>0</v>
      </c>
      <c r="AT24" s="47">
        <v>80</v>
      </c>
      <c r="AU24" s="47">
        <v>173</v>
      </c>
      <c r="AV24" s="47">
        <v>0</v>
      </c>
      <c r="AW24" s="47">
        <v>0</v>
      </c>
      <c r="AX24" s="47">
        <v>0</v>
      </c>
      <c r="AY24" s="47">
        <v>0</v>
      </c>
      <c r="AZ24" s="47">
        <f t="shared" si="42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43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44"/>
        <v>1483</v>
      </c>
      <c r="BQ24" s="47">
        <v>1483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55</v>
      </c>
      <c r="B25" s="186" t="s">
        <v>90</v>
      </c>
      <c r="C25" s="46" t="s">
        <v>91</v>
      </c>
      <c r="D25" s="47">
        <f t="shared" si="0"/>
        <v>2372</v>
      </c>
      <c r="E25" s="47">
        <f t="shared" si="23"/>
        <v>1633</v>
      </c>
      <c r="F25" s="47">
        <f t="shared" si="24"/>
        <v>329</v>
      </c>
      <c r="G25" s="47">
        <f t="shared" si="25"/>
        <v>242</v>
      </c>
      <c r="H25" s="47">
        <f t="shared" si="26"/>
        <v>46</v>
      </c>
      <c r="I25" s="47">
        <f t="shared" si="27"/>
        <v>16</v>
      </c>
      <c r="J25" s="47">
        <f t="shared" si="28"/>
        <v>8</v>
      </c>
      <c r="K25" s="47">
        <f t="shared" si="29"/>
        <v>98</v>
      </c>
      <c r="L25" s="47">
        <f t="shared" si="30"/>
        <v>107</v>
      </c>
      <c r="M25" s="47">
        <v>0</v>
      </c>
      <c r="N25" s="47">
        <v>0</v>
      </c>
      <c r="O25" s="47">
        <v>9</v>
      </c>
      <c r="P25" s="47">
        <v>0</v>
      </c>
      <c r="Q25" s="47">
        <v>0</v>
      </c>
      <c r="R25" s="47">
        <v>0</v>
      </c>
      <c r="S25" s="47">
        <v>98</v>
      </c>
      <c r="T25" s="47">
        <f t="shared" si="31"/>
        <v>630</v>
      </c>
      <c r="U25" s="47">
        <f t="shared" si="32"/>
        <v>9</v>
      </c>
      <c r="V25" s="47">
        <f t="shared" si="33"/>
        <v>326</v>
      </c>
      <c r="W25" s="47">
        <f t="shared" si="34"/>
        <v>233</v>
      </c>
      <c r="X25" s="47">
        <f t="shared" si="35"/>
        <v>46</v>
      </c>
      <c r="Y25" s="47">
        <f t="shared" si="36"/>
        <v>16</v>
      </c>
      <c r="Z25" s="47">
        <f t="shared" si="37"/>
        <v>0</v>
      </c>
      <c r="AA25" s="47">
        <f t="shared" si="38"/>
        <v>0</v>
      </c>
      <c r="AB25" s="47">
        <f t="shared" si="39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40"/>
        <v>224</v>
      </c>
      <c r="AK25" s="47">
        <v>0</v>
      </c>
      <c r="AL25" s="47">
        <v>224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41"/>
        <v>406</v>
      </c>
      <c r="AS25" s="47">
        <v>9</v>
      </c>
      <c r="AT25" s="47">
        <v>102</v>
      </c>
      <c r="AU25" s="47">
        <v>233</v>
      </c>
      <c r="AV25" s="47">
        <v>46</v>
      </c>
      <c r="AW25" s="47">
        <v>16</v>
      </c>
      <c r="AX25" s="47">
        <v>0</v>
      </c>
      <c r="AY25" s="47">
        <v>0</v>
      </c>
      <c r="AZ25" s="47">
        <f t="shared" si="42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43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44"/>
        <v>1635</v>
      </c>
      <c r="BQ25" s="47">
        <v>1624</v>
      </c>
      <c r="BR25" s="47">
        <v>3</v>
      </c>
      <c r="BS25" s="47">
        <v>0</v>
      </c>
      <c r="BT25" s="47">
        <v>0</v>
      </c>
      <c r="BU25" s="47">
        <v>0</v>
      </c>
      <c r="BV25" s="47">
        <v>8</v>
      </c>
      <c r="BW25" s="47">
        <v>0</v>
      </c>
    </row>
    <row r="26" spans="1:75" ht="13.5">
      <c r="A26" s="185" t="s">
        <v>55</v>
      </c>
      <c r="B26" s="186" t="s">
        <v>92</v>
      </c>
      <c r="C26" s="46" t="s">
        <v>93</v>
      </c>
      <c r="D26" s="47">
        <f t="shared" si="0"/>
        <v>44</v>
      </c>
      <c r="E26" s="47">
        <f t="shared" si="23"/>
        <v>0</v>
      </c>
      <c r="F26" s="47">
        <f t="shared" si="24"/>
        <v>21</v>
      </c>
      <c r="G26" s="47">
        <f t="shared" si="25"/>
        <v>19</v>
      </c>
      <c r="H26" s="47">
        <f t="shared" si="26"/>
        <v>4</v>
      </c>
      <c r="I26" s="47">
        <f t="shared" si="27"/>
        <v>0</v>
      </c>
      <c r="J26" s="47">
        <f t="shared" si="28"/>
        <v>0</v>
      </c>
      <c r="K26" s="47">
        <f t="shared" si="29"/>
        <v>0</v>
      </c>
      <c r="L26" s="47">
        <f t="shared" si="30"/>
        <v>4</v>
      </c>
      <c r="M26" s="47">
        <v>0</v>
      </c>
      <c r="N26" s="47">
        <v>0</v>
      </c>
      <c r="O26" s="47">
        <v>0</v>
      </c>
      <c r="P26" s="47">
        <v>4</v>
      </c>
      <c r="Q26" s="47">
        <v>0</v>
      </c>
      <c r="R26" s="47">
        <v>0</v>
      </c>
      <c r="S26" s="47">
        <v>0</v>
      </c>
      <c r="T26" s="47">
        <f t="shared" si="31"/>
        <v>40</v>
      </c>
      <c r="U26" s="47">
        <f t="shared" si="32"/>
        <v>0</v>
      </c>
      <c r="V26" s="47">
        <f t="shared" si="33"/>
        <v>21</v>
      </c>
      <c r="W26" s="47">
        <f t="shared" si="34"/>
        <v>19</v>
      </c>
      <c r="X26" s="47">
        <f t="shared" si="35"/>
        <v>0</v>
      </c>
      <c r="Y26" s="47">
        <f t="shared" si="36"/>
        <v>0</v>
      </c>
      <c r="Z26" s="47">
        <f t="shared" si="37"/>
        <v>0</v>
      </c>
      <c r="AA26" s="47">
        <f t="shared" si="38"/>
        <v>0</v>
      </c>
      <c r="AB26" s="47">
        <f t="shared" si="39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40"/>
        <v>13</v>
      </c>
      <c r="AK26" s="47">
        <v>0</v>
      </c>
      <c r="AL26" s="47">
        <v>13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41"/>
        <v>27</v>
      </c>
      <c r="AS26" s="47">
        <v>0</v>
      </c>
      <c r="AT26" s="47">
        <v>8</v>
      </c>
      <c r="AU26" s="47">
        <v>19</v>
      </c>
      <c r="AV26" s="47">
        <v>0</v>
      </c>
      <c r="AW26" s="47">
        <v>0</v>
      </c>
      <c r="AX26" s="47">
        <v>0</v>
      </c>
      <c r="AY26" s="47">
        <v>0</v>
      </c>
      <c r="AZ26" s="47">
        <f t="shared" si="42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43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44"/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55</v>
      </c>
      <c r="B27" s="186" t="s">
        <v>94</v>
      </c>
      <c r="C27" s="46" t="s">
        <v>95</v>
      </c>
      <c r="D27" s="47">
        <f t="shared" si="0"/>
        <v>150</v>
      </c>
      <c r="E27" s="47">
        <f t="shared" si="23"/>
        <v>107</v>
      </c>
      <c r="F27" s="47">
        <f t="shared" si="24"/>
        <v>15</v>
      </c>
      <c r="G27" s="47">
        <f t="shared" si="25"/>
        <v>13</v>
      </c>
      <c r="H27" s="47">
        <f t="shared" si="26"/>
        <v>4</v>
      </c>
      <c r="I27" s="47">
        <f t="shared" si="27"/>
        <v>11</v>
      </c>
      <c r="J27" s="47">
        <f t="shared" si="28"/>
        <v>0</v>
      </c>
      <c r="K27" s="47">
        <f t="shared" si="29"/>
        <v>0</v>
      </c>
      <c r="L27" s="47">
        <f t="shared" si="30"/>
        <v>122</v>
      </c>
      <c r="M27" s="47">
        <v>107</v>
      </c>
      <c r="N27" s="47">
        <v>0</v>
      </c>
      <c r="O27" s="47">
        <v>0</v>
      </c>
      <c r="P27" s="47">
        <v>4</v>
      </c>
      <c r="Q27" s="47">
        <v>11</v>
      </c>
      <c r="R27" s="47">
        <v>0</v>
      </c>
      <c r="S27" s="47">
        <v>0</v>
      </c>
      <c r="T27" s="47">
        <f t="shared" si="31"/>
        <v>28</v>
      </c>
      <c r="U27" s="47">
        <f t="shared" si="32"/>
        <v>0</v>
      </c>
      <c r="V27" s="47">
        <f t="shared" si="33"/>
        <v>15</v>
      </c>
      <c r="W27" s="47">
        <f t="shared" si="34"/>
        <v>13</v>
      </c>
      <c r="X27" s="47">
        <f t="shared" si="35"/>
        <v>0</v>
      </c>
      <c r="Y27" s="47">
        <f t="shared" si="36"/>
        <v>0</v>
      </c>
      <c r="Z27" s="47">
        <f t="shared" si="37"/>
        <v>0</v>
      </c>
      <c r="AA27" s="47">
        <f t="shared" si="38"/>
        <v>0</v>
      </c>
      <c r="AB27" s="47">
        <f t="shared" si="39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40"/>
        <v>15</v>
      </c>
      <c r="AK27" s="47">
        <v>0</v>
      </c>
      <c r="AL27" s="47">
        <v>15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41"/>
        <v>13</v>
      </c>
      <c r="AS27" s="47">
        <v>0</v>
      </c>
      <c r="AT27" s="47">
        <v>0</v>
      </c>
      <c r="AU27" s="47">
        <v>13</v>
      </c>
      <c r="AV27" s="47">
        <v>0</v>
      </c>
      <c r="AW27" s="47">
        <v>0</v>
      </c>
      <c r="AX27" s="47">
        <v>0</v>
      </c>
      <c r="AY27" s="47">
        <v>0</v>
      </c>
      <c r="AZ27" s="47">
        <f t="shared" si="42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43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44"/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55</v>
      </c>
      <c r="B28" s="186" t="s">
        <v>96</v>
      </c>
      <c r="C28" s="46" t="s">
        <v>97</v>
      </c>
      <c r="D28" s="47">
        <f t="shared" si="0"/>
        <v>2246</v>
      </c>
      <c r="E28" s="47">
        <f t="shared" si="23"/>
        <v>1402</v>
      </c>
      <c r="F28" s="47">
        <f t="shared" si="24"/>
        <v>393</v>
      </c>
      <c r="G28" s="47">
        <f t="shared" si="25"/>
        <v>106</v>
      </c>
      <c r="H28" s="47">
        <f t="shared" si="26"/>
        <v>35</v>
      </c>
      <c r="I28" s="47">
        <f t="shared" si="27"/>
        <v>257</v>
      </c>
      <c r="J28" s="47">
        <f t="shared" si="28"/>
        <v>53</v>
      </c>
      <c r="K28" s="47">
        <f t="shared" si="29"/>
        <v>0</v>
      </c>
      <c r="L28" s="47">
        <f t="shared" si="30"/>
        <v>493</v>
      </c>
      <c r="M28" s="47">
        <v>95</v>
      </c>
      <c r="N28" s="47">
        <v>0</v>
      </c>
      <c r="O28" s="47">
        <v>106</v>
      </c>
      <c r="P28" s="47">
        <v>35</v>
      </c>
      <c r="Q28" s="47">
        <v>257</v>
      </c>
      <c r="R28" s="47">
        <v>0</v>
      </c>
      <c r="S28" s="47">
        <v>0</v>
      </c>
      <c r="T28" s="47">
        <f t="shared" si="31"/>
        <v>376</v>
      </c>
      <c r="U28" s="47">
        <f t="shared" si="32"/>
        <v>0</v>
      </c>
      <c r="V28" s="47">
        <f t="shared" si="33"/>
        <v>376</v>
      </c>
      <c r="W28" s="47">
        <f t="shared" si="34"/>
        <v>0</v>
      </c>
      <c r="X28" s="47">
        <f t="shared" si="35"/>
        <v>0</v>
      </c>
      <c r="Y28" s="47">
        <f t="shared" si="36"/>
        <v>0</v>
      </c>
      <c r="Z28" s="47">
        <f t="shared" si="37"/>
        <v>0</v>
      </c>
      <c r="AA28" s="47">
        <f t="shared" si="38"/>
        <v>0</v>
      </c>
      <c r="AB28" s="47">
        <f t="shared" si="39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40"/>
        <v>376</v>
      </c>
      <c r="AK28" s="47">
        <v>0</v>
      </c>
      <c r="AL28" s="47">
        <v>376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41"/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f t="shared" si="42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43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44"/>
        <v>1377</v>
      </c>
      <c r="BQ28" s="47">
        <v>1307</v>
      </c>
      <c r="BR28" s="47">
        <v>17</v>
      </c>
      <c r="BS28" s="47">
        <v>0</v>
      </c>
      <c r="BT28" s="47">
        <v>0</v>
      </c>
      <c r="BU28" s="47">
        <v>0</v>
      </c>
      <c r="BV28" s="47">
        <v>53</v>
      </c>
      <c r="BW28" s="47">
        <v>0</v>
      </c>
    </row>
    <row r="29" spans="1:75" ht="13.5">
      <c r="A29" s="185" t="s">
        <v>55</v>
      </c>
      <c r="B29" s="186" t="s">
        <v>98</v>
      </c>
      <c r="C29" s="46" t="s">
        <v>99</v>
      </c>
      <c r="D29" s="47">
        <f t="shared" si="0"/>
        <v>958</v>
      </c>
      <c r="E29" s="47">
        <f t="shared" si="23"/>
        <v>665</v>
      </c>
      <c r="F29" s="47">
        <f t="shared" si="24"/>
        <v>126</v>
      </c>
      <c r="G29" s="47">
        <f t="shared" si="25"/>
        <v>62</v>
      </c>
      <c r="H29" s="47">
        <f t="shared" si="26"/>
        <v>21</v>
      </c>
      <c r="I29" s="47">
        <f t="shared" si="27"/>
        <v>84</v>
      </c>
      <c r="J29" s="47">
        <f t="shared" si="28"/>
        <v>0</v>
      </c>
      <c r="K29" s="47">
        <f t="shared" si="29"/>
        <v>0</v>
      </c>
      <c r="L29" s="47">
        <f t="shared" si="30"/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31"/>
        <v>333</v>
      </c>
      <c r="U29" s="47">
        <f t="shared" si="32"/>
        <v>45</v>
      </c>
      <c r="V29" s="47">
        <f t="shared" si="33"/>
        <v>121</v>
      </c>
      <c r="W29" s="47">
        <f t="shared" si="34"/>
        <v>62</v>
      </c>
      <c r="X29" s="47">
        <f t="shared" si="35"/>
        <v>21</v>
      </c>
      <c r="Y29" s="47">
        <f t="shared" si="36"/>
        <v>84</v>
      </c>
      <c r="Z29" s="47">
        <f t="shared" si="37"/>
        <v>0</v>
      </c>
      <c r="AA29" s="47">
        <f t="shared" si="38"/>
        <v>0</v>
      </c>
      <c r="AB29" s="47">
        <f t="shared" si="39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40"/>
        <v>89</v>
      </c>
      <c r="AK29" s="47">
        <v>0</v>
      </c>
      <c r="AL29" s="47">
        <v>89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41"/>
        <v>244</v>
      </c>
      <c r="AS29" s="47">
        <v>45</v>
      </c>
      <c r="AT29" s="47">
        <v>32</v>
      </c>
      <c r="AU29" s="47">
        <v>62</v>
      </c>
      <c r="AV29" s="47">
        <v>21</v>
      </c>
      <c r="AW29" s="47">
        <v>84</v>
      </c>
      <c r="AX29" s="47">
        <v>0</v>
      </c>
      <c r="AY29" s="47">
        <v>0</v>
      </c>
      <c r="AZ29" s="47">
        <f t="shared" si="42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43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44"/>
        <v>625</v>
      </c>
      <c r="BQ29" s="47">
        <v>620</v>
      </c>
      <c r="BR29" s="47">
        <v>5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55</v>
      </c>
      <c r="B30" s="186" t="s">
        <v>100</v>
      </c>
      <c r="C30" s="46" t="s">
        <v>101</v>
      </c>
      <c r="D30" s="47">
        <f t="shared" si="0"/>
        <v>125</v>
      </c>
      <c r="E30" s="47">
        <f t="shared" si="23"/>
        <v>82</v>
      </c>
      <c r="F30" s="47">
        <f t="shared" si="24"/>
        <v>25</v>
      </c>
      <c r="G30" s="47">
        <f t="shared" si="25"/>
        <v>8</v>
      </c>
      <c r="H30" s="47">
        <f t="shared" si="26"/>
        <v>2</v>
      </c>
      <c r="I30" s="47">
        <f t="shared" si="27"/>
        <v>8</v>
      </c>
      <c r="J30" s="47">
        <f t="shared" si="28"/>
        <v>0</v>
      </c>
      <c r="K30" s="47">
        <f t="shared" si="29"/>
        <v>0</v>
      </c>
      <c r="L30" s="47">
        <f t="shared" si="30"/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si="31"/>
        <v>49</v>
      </c>
      <c r="U30" s="47">
        <f t="shared" si="32"/>
        <v>6</v>
      </c>
      <c r="V30" s="47">
        <f t="shared" si="33"/>
        <v>25</v>
      </c>
      <c r="W30" s="47">
        <f t="shared" si="34"/>
        <v>8</v>
      </c>
      <c r="X30" s="47">
        <f t="shared" si="35"/>
        <v>2</v>
      </c>
      <c r="Y30" s="47">
        <f t="shared" si="36"/>
        <v>8</v>
      </c>
      <c r="Z30" s="47">
        <f t="shared" si="37"/>
        <v>0</v>
      </c>
      <c r="AA30" s="47">
        <f t="shared" si="38"/>
        <v>0</v>
      </c>
      <c r="AB30" s="47">
        <f t="shared" si="39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40"/>
        <v>25</v>
      </c>
      <c r="AK30" s="47">
        <v>0</v>
      </c>
      <c r="AL30" s="47">
        <v>25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41"/>
        <v>24</v>
      </c>
      <c r="AS30" s="47">
        <v>6</v>
      </c>
      <c r="AT30" s="47">
        <v>0</v>
      </c>
      <c r="AU30" s="47">
        <v>8</v>
      </c>
      <c r="AV30" s="47">
        <v>2</v>
      </c>
      <c r="AW30" s="47">
        <v>8</v>
      </c>
      <c r="AX30" s="47">
        <v>0</v>
      </c>
      <c r="AY30" s="47">
        <v>0</v>
      </c>
      <c r="AZ30" s="47">
        <f t="shared" si="42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43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44"/>
        <v>76</v>
      </c>
      <c r="BQ30" s="47">
        <v>76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55</v>
      </c>
      <c r="B31" s="186" t="s">
        <v>102</v>
      </c>
      <c r="C31" s="46" t="s">
        <v>29</v>
      </c>
      <c r="D31" s="47">
        <f t="shared" si="0"/>
        <v>766</v>
      </c>
      <c r="E31" s="47">
        <f t="shared" si="23"/>
        <v>37</v>
      </c>
      <c r="F31" s="47">
        <f t="shared" si="24"/>
        <v>111</v>
      </c>
      <c r="G31" s="47">
        <f t="shared" si="25"/>
        <v>35</v>
      </c>
      <c r="H31" s="47">
        <f t="shared" si="26"/>
        <v>11</v>
      </c>
      <c r="I31" s="47">
        <f t="shared" si="27"/>
        <v>88</v>
      </c>
      <c r="J31" s="47">
        <f t="shared" si="28"/>
        <v>10</v>
      </c>
      <c r="K31" s="47">
        <f t="shared" si="29"/>
        <v>474</v>
      </c>
      <c r="L31" s="47">
        <f t="shared" si="30"/>
        <v>666</v>
      </c>
      <c r="M31" s="47">
        <v>37</v>
      </c>
      <c r="N31" s="47">
        <v>11</v>
      </c>
      <c r="O31" s="47">
        <v>35</v>
      </c>
      <c r="P31" s="47">
        <v>11</v>
      </c>
      <c r="Q31" s="47">
        <v>88</v>
      </c>
      <c r="R31" s="47">
        <v>10</v>
      </c>
      <c r="S31" s="47">
        <v>474</v>
      </c>
      <c r="T31" s="47">
        <f t="shared" si="31"/>
        <v>100</v>
      </c>
      <c r="U31" s="47">
        <f t="shared" si="32"/>
        <v>0</v>
      </c>
      <c r="V31" s="47">
        <f t="shared" si="33"/>
        <v>100</v>
      </c>
      <c r="W31" s="47">
        <f t="shared" si="34"/>
        <v>0</v>
      </c>
      <c r="X31" s="47">
        <f t="shared" si="35"/>
        <v>0</v>
      </c>
      <c r="Y31" s="47">
        <f t="shared" si="36"/>
        <v>0</v>
      </c>
      <c r="Z31" s="47">
        <f t="shared" si="37"/>
        <v>0</v>
      </c>
      <c r="AA31" s="47">
        <f t="shared" si="38"/>
        <v>0</v>
      </c>
      <c r="AB31" s="47">
        <f t="shared" si="39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40"/>
        <v>100</v>
      </c>
      <c r="AK31" s="47">
        <v>0</v>
      </c>
      <c r="AL31" s="47">
        <v>100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41"/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f t="shared" si="42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43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44"/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55</v>
      </c>
      <c r="B32" s="186" t="s">
        <v>103</v>
      </c>
      <c r="C32" s="46" t="s">
        <v>104</v>
      </c>
      <c r="D32" s="47">
        <f t="shared" si="0"/>
        <v>2267</v>
      </c>
      <c r="E32" s="47">
        <f t="shared" si="23"/>
        <v>251</v>
      </c>
      <c r="F32" s="47">
        <f t="shared" si="24"/>
        <v>145</v>
      </c>
      <c r="G32" s="47">
        <f t="shared" si="25"/>
        <v>74</v>
      </c>
      <c r="H32" s="47">
        <f t="shared" si="26"/>
        <v>12</v>
      </c>
      <c r="I32" s="47">
        <f t="shared" si="27"/>
        <v>0</v>
      </c>
      <c r="J32" s="47">
        <f t="shared" si="28"/>
        <v>0</v>
      </c>
      <c r="K32" s="47">
        <f t="shared" si="29"/>
        <v>1785</v>
      </c>
      <c r="L32" s="47">
        <f t="shared" si="30"/>
        <v>189</v>
      </c>
      <c r="M32" s="47">
        <v>53</v>
      </c>
      <c r="N32" s="47">
        <v>53</v>
      </c>
      <c r="O32" s="47">
        <v>73</v>
      </c>
      <c r="P32" s="47">
        <v>10</v>
      </c>
      <c r="Q32" s="47">
        <v>0</v>
      </c>
      <c r="R32" s="47">
        <v>0</v>
      </c>
      <c r="S32" s="47">
        <v>0</v>
      </c>
      <c r="T32" s="47">
        <f t="shared" si="31"/>
        <v>1867</v>
      </c>
      <c r="U32" s="47">
        <f t="shared" si="32"/>
        <v>0</v>
      </c>
      <c r="V32" s="47">
        <f t="shared" si="33"/>
        <v>82</v>
      </c>
      <c r="W32" s="47">
        <f t="shared" si="34"/>
        <v>0</v>
      </c>
      <c r="X32" s="47">
        <f t="shared" si="35"/>
        <v>0</v>
      </c>
      <c r="Y32" s="47">
        <f t="shared" si="36"/>
        <v>0</v>
      </c>
      <c r="Z32" s="47">
        <f t="shared" si="37"/>
        <v>0</v>
      </c>
      <c r="AA32" s="47">
        <f t="shared" si="38"/>
        <v>1785</v>
      </c>
      <c r="AB32" s="47">
        <f t="shared" si="39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40"/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41"/>
        <v>82</v>
      </c>
      <c r="AS32" s="47">
        <v>0</v>
      </c>
      <c r="AT32" s="47">
        <v>82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f t="shared" si="42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43"/>
        <v>1785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1785</v>
      </c>
      <c r="BP32" s="47">
        <f t="shared" si="44"/>
        <v>211</v>
      </c>
      <c r="BQ32" s="47">
        <v>198</v>
      </c>
      <c r="BR32" s="47">
        <v>10</v>
      </c>
      <c r="BS32" s="47">
        <v>1</v>
      </c>
      <c r="BT32" s="47">
        <v>2</v>
      </c>
      <c r="BU32" s="47">
        <v>0</v>
      </c>
      <c r="BV32" s="47">
        <v>0</v>
      </c>
      <c r="BW32" s="47">
        <v>0</v>
      </c>
    </row>
    <row r="33" spans="1:75" ht="13.5">
      <c r="A33" s="185" t="s">
        <v>55</v>
      </c>
      <c r="B33" s="186" t="s">
        <v>105</v>
      </c>
      <c r="C33" s="46" t="s">
        <v>106</v>
      </c>
      <c r="D33" s="47">
        <f t="shared" si="0"/>
        <v>295</v>
      </c>
      <c r="E33" s="47">
        <f t="shared" si="23"/>
        <v>58</v>
      </c>
      <c r="F33" s="47">
        <f t="shared" si="24"/>
        <v>23</v>
      </c>
      <c r="G33" s="47">
        <f t="shared" si="25"/>
        <v>12</v>
      </c>
      <c r="H33" s="47">
        <f t="shared" si="26"/>
        <v>2</v>
      </c>
      <c r="I33" s="47">
        <f t="shared" si="27"/>
        <v>0</v>
      </c>
      <c r="J33" s="47">
        <f t="shared" si="28"/>
        <v>0</v>
      </c>
      <c r="K33" s="47">
        <f t="shared" si="29"/>
        <v>200</v>
      </c>
      <c r="L33" s="47">
        <f t="shared" si="30"/>
        <v>24</v>
      </c>
      <c r="M33" s="47">
        <v>4</v>
      </c>
      <c r="N33" s="47">
        <v>6</v>
      </c>
      <c r="O33" s="47">
        <v>12</v>
      </c>
      <c r="P33" s="47">
        <v>2</v>
      </c>
      <c r="Q33" s="47">
        <v>0</v>
      </c>
      <c r="R33" s="47">
        <v>0</v>
      </c>
      <c r="S33" s="47">
        <v>0</v>
      </c>
      <c r="T33" s="47">
        <f t="shared" si="31"/>
        <v>215</v>
      </c>
      <c r="U33" s="47">
        <f t="shared" si="32"/>
        <v>0</v>
      </c>
      <c r="V33" s="47">
        <f t="shared" si="33"/>
        <v>15</v>
      </c>
      <c r="W33" s="47">
        <f t="shared" si="34"/>
        <v>0</v>
      </c>
      <c r="X33" s="47">
        <f t="shared" si="35"/>
        <v>0</v>
      </c>
      <c r="Y33" s="47">
        <f t="shared" si="36"/>
        <v>0</v>
      </c>
      <c r="Z33" s="47">
        <f t="shared" si="37"/>
        <v>0</v>
      </c>
      <c r="AA33" s="47">
        <f t="shared" si="38"/>
        <v>200</v>
      </c>
      <c r="AB33" s="47">
        <f t="shared" si="39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40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41"/>
        <v>15</v>
      </c>
      <c r="AS33" s="47">
        <v>0</v>
      </c>
      <c r="AT33" s="47">
        <v>15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f t="shared" si="42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43"/>
        <v>200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200</v>
      </c>
      <c r="BP33" s="47">
        <f t="shared" si="44"/>
        <v>56</v>
      </c>
      <c r="BQ33" s="47">
        <v>54</v>
      </c>
      <c r="BR33" s="47">
        <v>2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55</v>
      </c>
      <c r="B34" s="186" t="s">
        <v>107</v>
      </c>
      <c r="C34" s="46" t="s">
        <v>108</v>
      </c>
      <c r="D34" s="47">
        <f t="shared" si="0"/>
        <v>196</v>
      </c>
      <c r="E34" s="47">
        <f t="shared" si="23"/>
        <v>21</v>
      </c>
      <c r="F34" s="47">
        <f t="shared" si="24"/>
        <v>13</v>
      </c>
      <c r="G34" s="47">
        <f t="shared" si="25"/>
        <v>7</v>
      </c>
      <c r="H34" s="47">
        <f t="shared" si="26"/>
        <v>1</v>
      </c>
      <c r="I34" s="47">
        <f t="shared" si="27"/>
        <v>0</v>
      </c>
      <c r="J34" s="47">
        <f t="shared" si="28"/>
        <v>0</v>
      </c>
      <c r="K34" s="47">
        <f t="shared" si="29"/>
        <v>154</v>
      </c>
      <c r="L34" s="47">
        <f t="shared" si="30"/>
        <v>15</v>
      </c>
      <c r="M34" s="47">
        <v>4</v>
      </c>
      <c r="N34" s="47">
        <v>3</v>
      </c>
      <c r="O34" s="47">
        <v>7</v>
      </c>
      <c r="P34" s="47">
        <v>1</v>
      </c>
      <c r="Q34" s="47">
        <v>0</v>
      </c>
      <c r="R34" s="47">
        <v>0</v>
      </c>
      <c r="S34" s="47">
        <v>0</v>
      </c>
      <c r="T34" s="47">
        <f t="shared" si="31"/>
        <v>163</v>
      </c>
      <c r="U34" s="47">
        <f t="shared" si="32"/>
        <v>0</v>
      </c>
      <c r="V34" s="47">
        <f t="shared" si="33"/>
        <v>9</v>
      </c>
      <c r="W34" s="47">
        <f t="shared" si="34"/>
        <v>0</v>
      </c>
      <c r="X34" s="47">
        <f t="shared" si="35"/>
        <v>0</v>
      </c>
      <c r="Y34" s="47">
        <f t="shared" si="36"/>
        <v>0</v>
      </c>
      <c r="Z34" s="47">
        <f t="shared" si="37"/>
        <v>0</v>
      </c>
      <c r="AA34" s="47">
        <f t="shared" si="38"/>
        <v>154</v>
      </c>
      <c r="AB34" s="47">
        <f t="shared" si="39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40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41"/>
        <v>9</v>
      </c>
      <c r="AS34" s="47">
        <v>0</v>
      </c>
      <c r="AT34" s="47">
        <v>9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f t="shared" si="42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43"/>
        <v>154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154</v>
      </c>
      <c r="BP34" s="47">
        <f t="shared" si="44"/>
        <v>18</v>
      </c>
      <c r="BQ34" s="47">
        <v>17</v>
      </c>
      <c r="BR34" s="47">
        <v>1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55</v>
      </c>
      <c r="B35" s="186" t="s">
        <v>109</v>
      </c>
      <c r="C35" s="46" t="s">
        <v>110</v>
      </c>
      <c r="D35" s="47">
        <f t="shared" si="0"/>
        <v>47</v>
      </c>
      <c r="E35" s="47">
        <f t="shared" si="23"/>
        <v>16</v>
      </c>
      <c r="F35" s="47">
        <f t="shared" si="24"/>
        <v>14</v>
      </c>
      <c r="G35" s="47">
        <f t="shared" si="25"/>
        <v>12</v>
      </c>
      <c r="H35" s="47">
        <f t="shared" si="26"/>
        <v>1</v>
      </c>
      <c r="I35" s="47">
        <f t="shared" si="27"/>
        <v>0</v>
      </c>
      <c r="J35" s="47">
        <f t="shared" si="28"/>
        <v>0</v>
      </c>
      <c r="K35" s="47">
        <f t="shared" si="29"/>
        <v>4</v>
      </c>
      <c r="L35" s="47">
        <f t="shared" si="30"/>
        <v>20</v>
      </c>
      <c r="M35" s="47">
        <v>0</v>
      </c>
      <c r="N35" s="47">
        <v>3</v>
      </c>
      <c r="O35" s="47">
        <v>12</v>
      </c>
      <c r="P35" s="47">
        <v>1</v>
      </c>
      <c r="Q35" s="47">
        <v>0</v>
      </c>
      <c r="R35" s="47">
        <v>0</v>
      </c>
      <c r="S35" s="47">
        <v>4</v>
      </c>
      <c r="T35" s="47">
        <f t="shared" si="31"/>
        <v>10</v>
      </c>
      <c r="U35" s="47">
        <f t="shared" si="32"/>
        <v>0</v>
      </c>
      <c r="V35" s="47">
        <f t="shared" si="33"/>
        <v>10</v>
      </c>
      <c r="W35" s="47">
        <f t="shared" si="34"/>
        <v>0</v>
      </c>
      <c r="X35" s="47">
        <f t="shared" si="35"/>
        <v>0</v>
      </c>
      <c r="Y35" s="47">
        <f t="shared" si="36"/>
        <v>0</v>
      </c>
      <c r="Z35" s="47">
        <f t="shared" si="37"/>
        <v>0</v>
      </c>
      <c r="AA35" s="47">
        <f t="shared" si="38"/>
        <v>0</v>
      </c>
      <c r="AB35" s="47">
        <f t="shared" si="39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40"/>
        <v>10</v>
      </c>
      <c r="AK35" s="47">
        <v>0</v>
      </c>
      <c r="AL35" s="47">
        <v>10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41"/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f t="shared" si="42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43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44"/>
        <v>17</v>
      </c>
      <c r="BQ35" s="47">
        <v>16</v>
      </c>
      <c r="BR35" s="47">
        <v>1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55</v>
      </c>
      <c r="B36" s="186" t="s">
        <v>111</v>
      </c>
      <c r="C36" s="46" t="s">
        <v>112</v>
      </c>
      <c r="D36" s="47">
        <f t="shared" si="0"/>
        <v>449</v>
      </c>
      <c r="E36" s="47">
        <f t="shared" si="23"/>
        <v>266</v>
      </c>
      <c r="F36" s="47">
        <f t="shared" si="24"/>
        <v>84</v>
      </c>
      <c r="G36" s="47">
        <f t="shared" si="25"/>
        <v>57</v>
      </c>
      <c r="H36" s="47">
        <f t="shared" si="26"/>
        <v>9</v>
      </c>
      <c r="I36" s="47">
        <f t="shared" si="27"/>
        <v>0</v>
      </c>
      <c r="J36" s="47">
        <f t="shared" si="28"/>
        <v>4</v>
      </c>
      <c r="K36" s="47">
        <f t="shared" si="29"/>
        <v>29</v>
      </c>
      <c r="L36" s="47">
        <f t="shared" si="30"/>
        <v>126</v>
      </c>
      <c r="M36" s="47">
        <v>8</v>
      </c>
      <c r="N36" s="47">
        <v>23</v>
      </c>
      <c r="O36" s="47">
        <v>57</v>
      </c>
      <c r="P36" s="47">
        <v>9</v>
      </c>
      <c r="Q36" s="47">
        <v>0</v>
      </c>
      <c r="R36" s="47">
        <v>0</v>
      </c>
      <c r="S36" s="47">
        <v>29</v>
      </c>
      <c r="T36" s="47">
        <f t="shared" si="31"/>
        <v>55</v>
      </c>
      <c r="U36" s="47">
        <f t="shared" si="32"/>
        <v>0</v>
      </c>
      <c r="V36" s="47">
        <f t="shared" si="33"/>
        <v>55</v>
      </c>
      <c r="W36" s="47">
        <f t="shared" si="34"/>
        <v>0</v>
      </c>
      <c r="X36" s="47">
        <f t="shared" si="35"/>
        <v>0</v>
      </c>
      <c r="Y36" s="47">
        <f t="shared" si="36"/>
        <v>0</v>
      </c>
      <c r="Z36" s="47">
        <f t="shared" si="37"/>
        <v>0</v>
      </c>
      <c r="AA36" s="47">
        <f t="shared" si="38"/>
        <v>0</v>
      </c>
      <c r="AB36" s="47">
        <f t="shared" si="39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40"/>
        <v>55</v>
      </c>
      <c r="AK36" s="47">
        <v>0</v>
      </c>
      <c r="AL36" s="47">
        <v>55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41"/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f t="shared" si="42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4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44"/>
        <v>268</v>
      </c>
      <c r="BQ36" s="47">
        <v>258</v>
      </c>
      <c r="BR36" s="47">
        <v>6</v>
      </c>
      <c r="BS36" s="47">
        <v>0</v>
      </c>
      <c r="BT36" s="47">
        <v>0</v>
      </c>
      <c r="BU36" s="47">
        <v>0</v>
      </c>
      <c r="BV36" s="47">
        <v>4</v>
      </c>
      <c r="BW36" s="47">
        <v>0</v>
      </c>
    </row>
    <row r="37" spans="1:75" ht="13.5">
      <c r="A37" s="185" t="s">
        <v>55</v>
      </c>
      <c r="B37" s="186" t="s">
        <v>113</v>
      </c>
      <c r="C37" s="46" t="s">
        <v>114</v>
      </c>
      <c r="D37" s="47">
        <f t="shared" si="0"/>
        <v>479</v>
      </c>
      <c r="E37" s="47">
        <f t="shared" si="23"/>
        <v>264</v>
      </c>
      <c r="F37" s="47">
        <f t="shared" si="24"/>
        <v>85</v>
      </c>
      <c r="G37" s="47">
        <f t="shared" si="25"/>
        <v>77</v>
      </c>
      <c r="H37" s="47">
        <f t="shared" si="26"/>
        <v>14</v>
      </c>
      <c r="I37" s="47">
        <f t="shared" si="27"/>
        <v>2</v>
      </c>
      <c r="J37" s="47">
        <f t="shared" si="28"/>
        <v>0</v>
      </c>
      <c r="K37" s="47">
        <f t="shared" si="29"/>
        <v>37</v>
      </c>
      <c r="L37" s="47">
        <f t="shared" si="30"/>
        <v>146</v>
      </c>
      <c r="M37" s="47">
        <v>5</v>
      </c>
      <c r="N37" s="47">
        <v>18</v>
      </c>
      <c r="O37" s="47">
        <v>72</v>
      </c>
      <c r="P37" s="47">
        <v>12</v>
      </c>
      <c r="Q37" s="47">
        <v>2</v>
      </c>
      <c r="R37" s="47">
        <v>0</v>
      </c>
      <c r="S37" s="47">
        <v>37</v>
      </c>
      <c r="T37" s="47">
        <f t="shared" si="31"/>
        <v>59</v>
      </c>
      <c r="U37" s="47">
        <f t="shared" si="32"/>
        <v>0</v>
      </c>
      <c r="V37" s="47">
        <f t="shared" si="33"/>
        <v>59</v>
      </c>
      <c r="W37" s="47">
        <f t="shared" si="34"/>
        <v>0</v>
      </c>
      <c r="X37" s="47">
        <f t="shared" si="35"/>
        <v>0</v>
      </c>
      <c r="Y37" s="47">
        <f t="shared" si="36"/>
        <v>0</v>
      </c>
      <c r="Z37" s="47">
        <f t="shared" si="37"/>
        <v>0</v>
      </c>
      <c r="AA37" s="47">
        <f t="shared" si="38"/>
        <v>0</v>
      </c>
      <c r="AB37" s="47">
        <f t="shared" si="39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40"/>
        <v>59</v>
      </c>
      <c r="AK37" s="47">
        <v>0</v>
      </c>
      <c r="AL37" s="47">
        <v>59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41"/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f t="shared" si="4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43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44"/>
        <v>274</v>
      </c>
      <c r="BQ37" s="47">
        <v>259</v>
      </c>
      <c r="BR37" s="47">
        <v>8</v>
      </c>
      <c r="BS37" s="47">
        <v>5</v>
      </c>
      <c r="BT37" s="47">
        <v>2</v>
      </c>
      <c r="BU37" s="47">
        <v>0</v>
      </c>
      <c r="BV37" s="47">
        <v>0</v>
      </c>
      <c r="BW37" s="47">
        <v>0</v>
      </c>
    </row>
    <row r="38" spans="1:75" ht="13.5">
      <c r="A38" s="185" t="s">
        <v>55</v>
      </c>
      <c r="B38" s="186" t="s">
        <v>115</v>
      </c>
      <c r="C38" s="46" t="s">
        <v>116</v>
      </c>
      <c r="D38" s="47">
        <f t="shared" si="0"/>
        <v>215</v>
      </c>
      <c r="E38" s="47">
        <f t="shared" si="23"/>
        <v>45</v>
      </c>
      <c r="F38" s="47">
        <f t="shared" si="24"/>
        <v>22</v>
      </c>
      <c r="G38" s="47">
        <f t="shared" si="25"/>
        <v>6</v>
      </c>
      <c r="H38" s="47">
        <f t="shared" si="26"/>
        <v>1</v>
      </c>
      <c r="I38" s="47">
        <f t="shared" si="27"/>
        <v>0</v>
      </c>
      <c r="J38" s="47">
        <f t="shared" si="28"/>
        <v>1</v>
      </c>
      <c r="K38" s="47">
        <f t="shared" si="29"/>
        <v>140</v>
      </c>
      <c r="L38" s="47">
        <f t="shared" si="30"/>
        <v>18</v>
      </c>
      <c r="M38" s="47">
        <v>2</v>
      </c>
      <c r="N38" s="47">
        <v>9</v>
      </c>
      <c r="O38" s="47">
        <v>6</v>
      </c>
      <c r="P38" s="47">
        <v>1</v>
      </c>
      <c r="Q38" s="47">
        <v>0</v>
      </c>
      <c r="R38" s="47">
        <v>0</v>
      </c>
      <c r="S38" s="47">
        <v>0</v>
      </c>
      <c r="T38" s="47">
        <f t="shared" si="31"/>
        <v>152</v>
      </c>
      <c r="U38" s="47">
        <f t="shared" si="32"/>
        <v>0</v>
      </c>
      <c r="V38" s="47">
        <f t="shared" si="33"/>
        <v>12</v>
      </c>
      <c r="W38" s="47">
        <f t="shared" si="34"/>
        <v>0</v>
      </c>
      <c r="X38" s="47">
        <f t="shared" si="35"/>
        <v>0</v>
      </c>
      <c r="Y38" s="47">
        <f t="shared" si="36"/>
        <v>0</v>
      </c>
      <c r="Z38" s="47">
        <f t="shared" si="37"/>
        <v>0</v>
      </c>
      <c r="AA38" s="47">
        <f t="shared" si="38"/>
        <v>140</v>
      </c>
      <c r="AB38" s="47">
        <f t="shared" si="39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40"/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41"/>
        <v>12</v>
      </c>
      <c r="AS38" s="47">
        <v>0</v>
      </c>
      <c r="AT38" s="47">
        <v>12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4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43"/>
        <v>140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140</v>
      </c>
      <c r="BP38" s="47">
        <f t="shared" si="44"/>
        <v>45</v>
      </c>
      <c r="BQ38" s="47">
        <v>43</v>
      </c>
      <c r="BR38" s="47">
        <v>1</v>
      </c>
      <c r="BS38" s="47">
        <v>0</v>
      </c>
      <c r="BT38" s="47">
        <v>0</v>
      </c>
      <c r="BU38" s="47">
        <v>0</v>
      </c>
      <c r="BV38" s="47">
        <v>1</v>
      </c>
      <c r="BW38" s="47">
        <v>0</v>
      </c>
    </row>
    <row r="39" spans="1:75" ht="13.5">
      <c r="A39" s="185" t="s">
        <v>55</v>
      </c>
      <c r="B39" s="186" t="s">
        <v>117</v>
      </c>
      <c r="C39" s="46" t="s">
        <v>118</v>
      </c>
      <c r="D39" s="47">
        <f t="shared" si="0"/>
        <v>695</v>
      </c>
      <c r="E39" s="47">
        <f t="shared" si="23"/>
        <v>425</v>
      </c>
      <c r="F39" s="47">
        <f t="shared" si="24"/>
        <v>103</v>
      </c>
      <c r="G39" s="47">
        <f t="shared" si="25"/>
        <v>89</v>
      </c>
      <c r="H39" s="47">
        <f t="shared" si="26"/>
        <v>22</v>
      </c>
      <c r="I39" s="47">
        <f t="shared" si="27"/>
        <v>1</v>
      </c>
      <c r="J39" s="47">
        <f t="shared" si="28"/>
        <v>0</v>
      </c>
      <c r="K39" s="47">
        <f t="shared" si="29"/>
        <v>55</v>
      </c>
      <c r="L39" s="47">
        <f t="shared" si="30"/>
        <v>181</v>
      </c>
      <c r="M39" s="47">
        <v>4</v>
      </c>
      <c r="N39" s="47">
        <v>16</v>
      </c>
      <c r="O39" s="47">
        <v>89</v>
      </c>
      <c r="P39" s="47">
        <v>16</v>
      </c>
      <c r="Q39" s="47">
        <v>1</v>
      </c>
      <c r="R39" s="47">
        <v>0</v>
      </c>
      <c r="S39" s="47">
        <v>55</v>
      </c>
      <c r="T39" s="47">
        <f t="shared" si="31"/>
        <v>72</v>
      </c>
      <c r="U39" s="47">
        <f t="shared" si="32"/>
        <v>0</v>
      </c>
      <c r="V39" s="47">
        <f t="shared" si="33"/>
        <v>72</v>
      </c>
      <c r="W39" s="47">
        <f t="shared" si="34"/>
        <v>0</v>
      </c>
      <c r="X39" s="47">
        <f t="shared" si="35"/>
        <v>0</v>
      </c>
      <c r="Y39" s="47">
        <f t="shared" si="36"/>
        <v>0</v>
      </c>
      <c r="Z39" s="47">
        <f t="shared" si="37"/>
        <v>0</v>
      </c>
      <c r="AA39" s="47">
        <f t="shared" si="38"/>
        <v>0</v>
      </c>
      <c r="AB39" s="47">
        <f t="shared" si="39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40"/>
        <v>72</v>
      </c>
      <c r="AK39" s="47">
        <v>0</v>
      </c>
      <c r="AL39" s="47">
        <v>72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41"/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f t="shared" si="42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43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44"/>
        <v>442</v>
      </c>
      <c r="BQ39" s="47">
        <v>421</v>
      </c>
      <c r="BR39" s="47">
        <v>15</v>
      </c>
      <c r="BS39" s="47">
        <v>0</v>
      </c>
      <c r="BT39" s="47">
        <v>6</v>
      </c>
      <c r="BU39" s="47">
        <v>0</v>
      </c>
      <c r="BV39" s="47">
        <v>0</v>
      </c>
      <c r="BW39" s="47">
        <v>0</v>
      </c>
    </row>
    <row r="40" spans="1:75" ht="13.5">
      <c r="A40" s="185" t="s">
        <v>55</v>
      </c>
      <c r="B40" s="186" t="s">
        <v>119</v>
      </c>
      <c r="C40" s="46" t="s">
        <v>120</v>
      </c>
      <c r="D40" s="47">
        <f t="shared" si="0"/>
        <v>5671</v>
      </c>
      <c r="E40" s="47">
        <f t="shared" si="23"/>
        <v>821</v>
      </c>
      <c r="F40" s="47">
        <f t="shared" si="24"/>
        <v>236</v>
      </c>
      <c r="G40" s="47">
        <f t="shared" si="25"/>
        <v>149</v>
      </c>
      <c r="H40" s="47">
        <f t="shared" si="26"/>
        <v>23</v>
      </c>
      <c r="I40" s="47">
        <f t="shared" si="27"/>
        <v>0</v>
      </c>
      <c r="J40" s="47">
        <f t="shared" si="28"/>
        <v>2</v>
      </c>
      <c r="K40" s="47">
        <f t="shared" si="29"/>
        <v>4440</v>
      </c>
      <c r="L40" s="47">
        <f t="shared" si="30"/>
        <v>340</v>
      </c>
      <c r="M40" s="47">
        <v>108</v>
      </c>
      <c r="N40" s="47">
        <v>67</v>
      </c>
      <c r="O40" s="47">
        <v>145</v>
      </c>
      <c r="P40" s="47">
        <v>20</v>
      </c>
      <c r="Q40" s="47">
        <v>0</v>
      </c>
      <c r="R40" s="47">
        <v>0</v>
      </c>
      <c r="S40" s="47">
        <v>0</v>
      </c>
      <c r="T40" s="47">
        <f t="shared" si="31"/>
        <v>4587</v>
      </c>
      <c r="U40" s="47">
        <f t="shared" si="32"/>
        <v>0</v>
      </c>
      <c r="V40" s="47">
        <f t="shared" si="33"/>
        <v>147</v>
      </c>
      <c r="W40" s="47">
        <f t="shared" si="34"/>
        <v>0</v>
      </c>
      <c r="X40" s="47">
        <f t="shared" si="35"/>
        <v>0</v>
      </c>
      <c r="Y40" s="47">
        <f t="shared" si="36"/>
        <v>0</v>
      </c>
      <c r="Z40" s="47">
        <f t="shared" si="37"/>
        <v>0</v>
      </c>
      <c r="AA40" s="47">
        <f t="shared" si="38"/>
        <v>4440</v>
      </c>
      <c r="AB40" s="47">
        <f t="shared" si="3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40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41"/>
        <v>147</v>
      </c>
      <c r="AS40" s="47">
        <v>0</v>
      </c>
      <c r="AT40" s="47">
        <v>147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f t="shared" si="4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43"/>
        <v>4440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4440</v>
      </c>
      <c r="BP40" s="47">
        <f t="shared" si="44"/>
        <v>744</v>
      </c>
      <c r="BQ40" s="47">
        <v>713</v>
      </c>
      <c r="BR40" s="47">
        <v>22</v>
      </c>
      <c r="BS40" s="47">
        <v>4</v>
      </c>
      <c r="BT40" s="47">
        <v>3</v>
      </c>
      <c r="BU40" s="47">
        <v>0</v>
      </c>
      <c r="BV40" s="47">
        <v>2</v>
      </c>
      <c r="BW40" s="47">
        <v>0</v>
      </c>
    </row>
    <row r="41" spans="1:75" ht="13.5">
      <c r="A41" s="185" t="s">
        <v>55</v>
      </c>
      <c r="B41" s="186" t="s">
        <v>121</v>
      </c>
      <c r="C41" s="46" t="s">
        <v>122</v>
      </c>
      <c r="D41" s="47">
        <f t="shared" si="0"/>
        <v>817</v>
      </c>
      <c r="E41" s="47">
        <f t="shared" si="23"/>
        <v>435</v>
      </c>
      <c r="F41" s="47">
        <f t="shared" si="24"/>
        <v>101</v>
      </c>
      <c r="G41" s="47">
        <f t="shared" si="25"/>
        <v>88</v>
      </c>
      <c r="H41" s="47">
        <f t="shared" si="26"/>
        <v>19</v>
      </c>
      <c r="I41" s="47">
        <f t="shared" si="27"/>
        <v>96</v>
      </c>
      <c r="J41" s="47">
        <f t="shared" si="28"/>
        <v>0</v>
      </c>
      <c r="K41" s="47">
        <f t="shared" si="29"/>
        <v>78</v>
      </c>
      <c r="L41" s="47">
        <f t="shared" si="30"/>
        <v>142</v>
      </c>
      <c r="M41" s="47">
        <v>0</v>
      </c>
      <c r="N41" s="47">
        <v>64</v>
      </c>
      <c r="O41" s="47">
        <v>0</v>
      </c>
      <c r="P41" s="47">
        <v>0</v>
      </c>
      <c r="Q41" s="47">
        <v>0</v>
      </c>
      <c r="R41" s="47">
        <v>0</v>
      </c>
      <c r="S41" s="47">
        <v>78</v>
      </c>
      <c r="T41" s="47">
        <f t="shared" si="31"/>
        <v>271</v>
      </c>
      <c r="U41" s="47">
        <f t="shared" si="32"/>
        <v>31</v>
      </c>
      <c r="V41" s="47">
        <f t="shared" si="33"/>
        <v>37</v>
      </c>
      <c r="W41" s="47">
        <f t="shared" si="34"/>
        <v>88</v>
      </c>
      <c r="X41" s="47">
        <f t="shared" si="35"/>
        <v>19</v>
      </c>
      <c r="Y41" s="47">
        <f t="shared" si="36"/>
        <v>96</v>
      </c>
      <c r="Z41" s="47">
        <f t="shared" si="37"/>
        <v>0</v>
      </c>
      <c r="AA41" s="47">
        <f t="shared" si="38"/>
        <v>0</v>
      </c>
      <c r="AB41" s="47">
        <f t="shared" si="3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40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41"/>
        <v>271</v>
      </c>
      <c r="AS41" s="47">
        <v>31</v>
      </c>
      <c r="AT41" s="47">
        <v>37</v>
      </c>
      <c r="AU41" s="47">
        <v>88</v>
      </c>
      <c r="AV41" s="47">
        <v>19</v>
      </c>
      <c r="AW41" s="47">
        <v>96</v>
      </c>
      <c r="AX41" s="47">
        <v>0</v>
      </c>
      <c r="AY41" s="47">
        <v>0</v>
      </c>
      <c r="AZ41" s="47">
        <f t="shared" si="4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43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44"/>
        <v>404</v>
      </c>
      <c r="BQ41" s="47">
        <v>404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201" t="s">
        <v>152</v>
      </c>
      <c r="B42" s="202"/>
      <c r="C42" s="202"/>
      <c r="D42" s="47">
        <f>SUM(D7:D41)</f>
        <v>80785</v>
      </c>
      <c r="E42" s="47">
        <f aca="true" t="shared" si="45" ref="E42:BP42">SUM(E7:E41)</f>
        <v>46617</v>
      </c>
      <c r="F42" s="47">
        <f t="shared" si="45"/>
        <v>12049</v>
      </c>
      <c r="G42" s="47">
        <f t="shared" si="45"/>
        <v>6544</v>
      </c>
      <c r="H42" s="47">
        <f t="shared" si="45"/>
        <v>1517</v>
      </c>
      <c r="I42" s="47">
        <f t="shared" si="45"/>
        <v>5494</v>
      </c>
      <c r="J42" s="47">
        <f t="shared" si="45"/>
        <v>168</v>
      </c>
      <c r="K42" s="47">
        <f t="shared" si="45"/>
        <v>8396</v>
      </c>
      <c r="L42" s="47">
        <f t="shared" si="45"/>
        <v>21200</v>
      </c>
      <c r="M42" s="47">
        <f t="shared" si="45"/>
        <v>12282</v>
      </c>
      <c r="N42" s="47">
        <f t="shared" si="45"/>
        <v>1282</v>
      </c>
      <c r="O42" s="47">
        <f t="shared" si="45"/>
        <v>2194</v>
      </c>
      <c r="P42" s="47">
        <f t="shared" si="45"/>
        <v>960</v>
      </c>
      <c r="Q42" s="47">
        <f t="shared" si="45"/>
        <v>3463</v>
      </c>
      <c r="R42" s="47">
        <f t="shared" si="45"/>
        <v>47</v>
      </c>
      <c r="S42" s="47">
        <f t="shared" si="45"/>
        <v>972</v>
      </c>
      <c r="T42" s="47">
        <f t="shared" si="45"/>
        <v>25262</v>
      </c>
      <c r="U42" s="47">
        <f t="shared" si="45"/>
        <v>583</v>
      </c>
      <c r="V42" s="47">
        <f t="shared" si="45"/>
        <v>10470</v>
      </c>
      <c r="W42" s="47">
        <f t="shared" si="45"/>
        <v>4294</v>
      </c>
      <c r="X42" s="47">
        <f t="shared" si="45"/>
        <v>544</v>
      </c>
      <c r="Y42" s="47">
        <f t="shared" si="45"/>
        <v>2031</v>
      </c>
      <c r="Z42" s="47">
        <f t="shared" si="45"/>
        <v>0</v>
      </c>
      <c r="AA42" s="47">
        <f t="shared" si="45"/>
        <v>7340</v>
      </c>
      <c r="AB42" s="47">
        <f t="shared" si="45"/>
        <v>0</v>
      </c>
      <c r="AC42" s="47">
        <f t="shared" si="45"/>
        <v>0</v>
      </c>
      <c r="AD42" s="47">
        <f t="shared" si="45"/>
        <v>0</v>
      </c>
      <c r="AE42" s="47">
        <f t="shared" si="45"/>
        <v>0</v>
      </c>
      <c r="AF42" s="47">
        <f t="shared" si="45"/>
        <v>0</v>
      </c>
      <c r="AG42" s="47">
        <f t="shared" si="45"/>
        <v>0</v>
      </c>
      <c r="AH42" s="47">
        <f t="shared" si="45"/>
        <v>0</v>
      </c>
      <c r="AI42" s="47">
        <f t="shared" si="45"/>
        <v>0</v>
      </c>
      <c r="AJ42" s="47">
        <f t="shared" si="45"/>
        <v>6688</v>
      </c>
      <c r="AK42" s="47">
        <f t="shared" si="45"/>
        <v>0</v>
      </c>
      <c r="AL42" s="47">
        <f t="shared" si="45"/>
        <v>6688</v>
      </c>
      <c r="AM42" s="47">
        <f t="shared" si="45"/>
        <v>0</v>
      </c>
      <c r="AN42" s="47">
        <f t="shared" si="45"/>
        <v>0</v>
      </c>
      <c r="AO42" s="47">
        <f t="shared" si="45"/>
        <v>0</v>
      </c>
      <c r="AP42" s="47">
        <f t="shared" si="45"/>
        <v>0</v>
      </c>
      <c r="AQ42" s="47">
        <f t="shared" si="45"/>
        <v>0</v>
      </c>
      <c r="AR42" s="47">
        <f t="shared" si="45"/>
        <v>11855</v>
      </c>
      <c r="AS42" s="47">
        <f t="shared" si="45"/>
        <v>583</v>
      </c>
      <c r="AT42" s="47">
        <f t="shared" si="45"/>
        <v>3782</v>
      </c>
      <c r="AU42" s="47">
        <f t="shared" si="45"/>
        <v>4294</v>
      </c>
      <c r="AV42" s="47">
        <f t="shared" si="45"/>
        <v>544</v>
      </c>
      <c r="AW42" s="47">
        <f t="shared" si="45"/>
        <v>2031</v>
      </c>
      <c r="AX42" s="47">
        <f t="shared" si="45"/>
        <v>0</v>
      </c>
      <c r="AY42" s="47">
        <f t="shared" si="45"/>
        <v>621</v>
      </c>
      <c r="AZ42" s="47">
        <f t="shared" si="45"/>
        <v>0</v>
      </c>
      <c r="BA42" s="47">
        <f t="shared" si="45"/>
        <v>0</v>
      </c>
      <c r="BB42" s="47">
        <f t="shared" si="45"/>
        <v>0</v>
      </c>
      <c r="BC42" s="47">
        <f t="shared" si="45"/>
        <v>0</v>
      </c>
      <c r="BD42" s="47">
        <f t="shared" si="45"/>
        <v>0</v>
      </c>
      <c r="BE42" s="47">
        <f t="shared" si="45"/>
        <v>0</v>
      </c>
      <c r="BF42" s="47">
        <f t="shared" si="45"/>
        <v>0</v>
      </c>
      <c r="BG42" s="47">
        <f t="shared" si="45"/>
        <v>0</v>
      </c>
      <c r="BH42" s="47">
        <f t="shared" si="45"/>
        <v>6719</v>
      </c>
      <c r="BI42" s="47">
        <f t="shared" si="45"/>
        <v>0</v>
      </c>
      <c r="BJ42" s="47">
        <f t="shared" si="45"/>
        <v>0</v>
      </c>
      <c r="BK42" s="47">
        <f t="shared" si="45"/>
        <v>0</v>
      </c>
      <c r="BL42" s="47">
        <f t="shared" si="45"/>
        <v>0</v>
      </c>
      <c r="BM42" s="47">
        <f t="shared" si="45"/>
        <v>0</v>
      </c>
      <c r="BN42" s="47">
        <f t="shared" si="45"/>
        <v>0</v>
      </c>
      <c r="BO42" s="47">
        <f t="shared" si="45"/>
        <v>6719</v>
      </c>
      <c r="BP42" s="47">
        <f t="shared" si="45"/>
        <v>34323</v>
      </c>
      <c r="BQ42" s="47">
        <f aca="true" t="shared" si="46" ref="BQ42:BW42">SUM(BQ7:BQ41)</f>
        <v>33752</v>
      </c>
      <c r="BR42" s="47">
        <f t="shared" si="46"/>
        <v>297</v>
      </c>
      <c r="BS42" s="47">
        <f t="shared" si="46"/>
        <v>56</v>
      </c>
      <c r="BT42" s="47">
        <f t="shared" si="46"/>
        <v>13</v>
      </c>
      <c r="BU42" s="47">
        <f t="shared" si="46"/>
        <v>0</v>
      </c>
      <c r="BV42" s="47">
        <f t="shared" si="46"/>
        <v>121</v>
      </c>
      <c r="BW42" s="47">
        <f t="shared" si="46"/>
        <v>84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151</v>
      </c>
      <c r="B1" s="255"/>
      <c r="C1" s="187" t="s">
        <v>204</v>
      </c>
    </row>
    <row r="2" spans="6:13" s="50" customFormat="1" ht="15" customHeight="1">
      <c r="F2" s="280" t="s">
        <v>205</v>
      </c>
      <c r="G2" s="281"/>
      <c r="H2" s="281"/>
      <c r="I2" s="281"/>
      <c r="J2" s="278" t="s">
        <v>206</v>
      </c>
      <c r="K2" s="275" t="s">
        <v>207</v>
      </c>
      <c r="L2" s="276"/>
      <c r="M2" s="277"/>
    </row>
    <row r="3" spans="1:13" s="50" customFormat="1" ht="15" customHeight="1" thickBot="1">
      <c r="A3" s="261" t="s">
        <v>208</v>
      </c>
      <c r="B3" s="262"/>
      <c r="C3" s="259"/>
      <c r="D3" s="52">
        <f>SUMIF('ごみ処理概要'!$A$7:$C$42,'ごみ集計結果'!$A$1,'ごみ処理概要'!$E$7:$E$42)</f>
        <v>1121730</v>
      </c>
      <c r="F3" s="282"/>
      <c r="G3" s="283"/>
      <c r="H3" s="283"/>
      <c r="I3" s="283"/>
      <c r="J3" s="279"/>
      <c r="K3" s="53" t="s">
        <v>209</v>
      </c>
      <c r="L3" s="54" t="s">
        <v>210</v>
      </c>
      <c r="M3" s="55" t="s">
        <v>211</v>
      </c>
    </row>
    <row r="4" spans="1:13" s="50" customFormat="1" ht="15" customHeight="1" thickBot="1">
      <c r="A4" s="261" t="s">
        <v>212</v>
      </c>
      <c r="B4" s="262"/>
      <c r="C4" s="259"/>
      <c r="D4" s="52">
        <f>D5-D3</f>
        <v>13</v>
      </c>
      <c r="F4" s="272" t="s">
        <v>213</v>
      </c>
      <c r="G4" s="269" t="s">
        <v>216</v>
      </c>
      <c r="H4" s="56" t="s">
        <v>214</v>
      </c>
      <c r="J4" s="165">
        <f>SUMIF('ごみ処理量内訳'!$A$7:$C$42,'ごみ集計結果'!$A$1,'ごみ処理量内訳'!$E$7:$E$42)</f>
        <v>323531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215</v>
      </c>
      <c r="B5" s="264"/>
      <c r="C5" s="265"/>
      <c r="D5" s="52">
        <f>SUMIF('ごみ処理概要'!$A$7:$C$42,'ごみ集計結果'!$A$1,'ごみ処理概要'!$D$7:$D$42)</f>
        <v>1121743</v>
      </c>
      <c r="F5" s="273"/>
      <c r="G5" s="270"/>
      <c r="H5" s="284" t="s">
        <v>217</v>
      </c>
      <c r="I5" s="60" t="s">
        <v>218</v>
      </c>
      <c r="J5" s="61">
        <f>SUMIF('ごみ処理量内訳'!$A$7:$C$42,'ごみ集計結果'!$A$1,'ごみ処理量内訳'!$W$7:$W$42)</f>
        <v>3642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219</v>
      </c>
      <c r="J6" s="67">
        <f>SUMIF('ごみ処理量内訳'!$A$7:$C$42,'ごみ集計結果'!$A$1,'ごみ処理量内訳'!$X$7:$X$42)</f>
        <v>1471</v>
      </c>
      <c r="K6" s="51" t="s">
        <v>30</v>
      </c>
      <c r="L6" s="68" t="s">
        <v>30</v>
      </c>
      <c r="M6" s="69" t="s">
        <v>30</v>
      </c>
    </row>
    <row r="7" spans="1:13" s="50" customFormat="1" ht="15" customHeight="1">
      <c r="A7" s="256" t="s">
        <v>220</v>
      </c>
      <c r="B7" s="266" t="s">
        <v>129</v>
      </c>
      <c r="C7" s="70" t="s">
        <v>221</v>
      </c>
      <c r="D7" s="52">
        <f>SUMIF('ごみ搬入量内訳'!$A$7:$C$42,'ごみ集計結果'!$A$1,'ごみ搬入量内訳'!$I$7:$I$42)</f>
        <v>0</v>
      </c>
      <c r="F7" s="273"/>
      <c r="G7" s="270"/>
      <c r="H7" s="285"/>
      <c r="I7" s="66" t="s">
        <v>222</v>
      </c>
      <c r="J7" s="67">
        <f>SUMIF('ごみ処理量内訳'!$A$7:$C$42,'ごみ集計結果'!$A$1,'ごみ処理量内訳'!$Y$7:$Y$42)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223</v>
      </c>
      <c r="D8" s="52">
        <f>SUMIF('ごみ搬入量内訳'!$A$7:$C$42,'ごみ集計結果'!$A$1,'ごみ搬入量内訳'!$M$7:$M$42)</f>
        <v>316090</v>
      </c>
      <c r="F8" s="273"/>
      <c r="G8" s="270"/>
      <c r="H8" s="285"/>
      <c r="I8" s="66" t="s">
        <v>224</v>
      </c>
      <c r="J8" s="67">
        <f>SUMIF('ごみ処理量内訳'!$A$7:$C$42,'ごみ集計結果'!$A$1,'ごみ処理量内訳'!$Z$7:$Z$42)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225</v>
      </c>
      <c r="D9" s="52">
        <f>SUMIF('ごみ搬入量内訳'!$A$7:$C$42,'ごみ集計結果'!$A$1,'ごみ搬入量内訳'!$Q$7:$Q$42)</f>
        <v>25628</v>
      </c>
      <c r="F9" s="273"/>
      <c r="G9" s="270"/>
      <c r="H9" s="286"/>
      <c r="I9" s="71" t="s">
        <v>226</v>
      </c>
      <c r="J9" s="72">
        <f>SUMIF('ごみ処理量内訳'!$A$7:$C$42,'ごみ集計結果'!$A$1,'ごみ処理量内訳'!$AA$7:$AA$42)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227</v>
      </c>
      <c r="D10" s="52">
        <f>SUMIF('ごみ搬入量内訳'!$A$7:$C$42,'ごみ集計結果'!$A$1,'ごみ搬入量内訳'!$U$7:$U$42)</f>
        <v>30992</v>
      </c>
      <c r="F10" s="273"/>
      <c r="G10" s="271"/>
      <c r="H10" s="74" t="s">
        <v>228</v>
      </c>
      <c r="I10" s="75"/>
      <c r="J10" s="166">
        <f>SUM(J4:J9)</f>
        <v>328644</v>
      </c>
      <c r="K10" s="76" t="s">
        <v>30</v>
      </c>
      <c r="L10" s="167">
        <f>SUMIF('ごみ処理量内訳'!$A$7:$C$42,'ごみ集計結果'!$A$1,'ごみ処理量内訳'!$AD$7:$AD$42)</f>
        <v>32550</v>
      </c>
      <c r="M10" s="168">
        <f>SUMIF('資源化量内訳'!$A$7:$C$42,'ごみ集計結果'!$A$1,'資源化量内訳'!$AB$7:$AB$42)</f>
        <v>0</v>
      </c>
    </row>
    <row r="11" spans="1:13" s="50" customFormat="1" ht="15" customHeight="1">
      <c r="A11" s="257"/>
      <c r="B11" s="267"/>
      <c r="C11" s="70" t="s">
        <v>229</v>
      </c>
      <c r="D11" s="52">
        <f>SUMIF('ごみ搬入量内訳'!$A$7:$C$42,'ごみ集計結果'!$A$1,'ごみ搬入量内訳'!$Y$7:$Y$42)</f>
        <v>113</v>
      </c>
      <c r="F11" s="273"/>
      <c r="G11" s="287" t="s">
        <v>230</v>
      </c>
      <c r="H11" s="154" t="s">
        <v>218</v>
      </c>
      <c r="I11" s="151"/>
      <c r="J11" s="77">
        <f>SUMIF('ごみ処理量内訳'!$A$7:$C$42,'ごみ集計結果'!$A$1,'ごみ処理量内訳'!$G$7:$G$42)</f>
        <v>22732</v>
      </c>
      <c r="K11" s="61">
        <f>SUMIF('ごみ処理量内訳'!$A$7:$C$42,'ごみ集計結果'!$A$1,'ごみ処理量内訳'!$W$7:$W$42)</f>
        <v>3642</v>
      </c>
      <c r="L11" s="78">
        <f>SUMIF('ごみ処理量内訳'!$A$7:$C$42,'ごみ集計結果'!$A$1,'ごみ処理量内訳'!$AF$7:$AF$42)</f>
        <v>10826</v>
      </c>
      <c r="M11" s="79">
        <f>SUMIF('資源化量内訳'!$A$7:$C$42,'ごみ集計結果'!$A$1,'資源化量内訳'!$AJ$7:$AJ$42)</f>
        <v>6688</v>
      </c>
    </row>
    <row r="12" spans="1:13" s="50" customFormat="1" ht="15" customHeight="1">
      <c r="A12" s="257"/>
      <c r="B12" s="267"/>
      <c r="C12" s="70" t="s">
        <v>231</v>
      </c>
      <c r="D12" s="52">
        <f>SUMIF('ごみ搬入量内訳'!$A$7:$C$42,'ごみ集計結果'!$A$1,'ごみ搬入量内訳'!$AC$7:$AC$42)</f>
        <v>2539</v>
      </c>
      <c r="F12" s="273"/>
      <c r="G12" s="288"/>
      <c r="H12" s="152" t="s">
        <v>219</v>
      </c>
      <c r="I12" s="152"/>
      <c r="J12" s="67">
        <f>SUMIF('ごみ処理量内訳'!$A$7:$C$42,'ごみ集計結果'!$A$1,'ごみ処理量内訳'!$H$7:$H$42)</f>
        <v>16374</v>
      </c>
      <c r="K12" s="67">
        <f>SUMIF('ごみ処理量内訳'!$A$7:$C$42,'ごみ集計結果'!$A$1,'ごみ処理量内訳'!$X$7:$X$42)</f>
        <v>1471</v>
      </c>
      <c r="L12" s="52">
        <f>SUMIF('ごみ処理量内訳'!$A$7:$C$42,'ごみ集計結果'!$A$1,'ごみ処理量内訳'!$AG$7:$AG$42)</f>
        <v>1466</v>
      </c>
      <c r="M12" s="80">
        <f>SUMIF('資源化量内訳'!$A$7:$C$42,'ごみ集計結果'!$A$1,'資源化量内訳'!$AR$7:$AR$42)</f>
        <v>11855</v>
      </c>
    </row>
    <row r="13" spans="1:13" s="50" customFormat="1" ht="15" customHeight="1">
      <c r="A13" s="257"/>
      <c r="B13" s="268"/>
      <c r="C13" s="81" t="s">
        <v>228</v>
      </c>
      <c r="D13" s="52">
        <f>SUM(D7:D12)</f>
        <v>375362</v>
      </c>
      <c r="F13" s="273"/>
      <c r="G13" s="288"/>
      <c r="H13" s="152" t="s">
        <v>222</v>
      </c>
      <c r="I13" s="152"/>
      <c r="J13" s="67">
        <f>SUMIF('ごみ処理量内訳'!$A$7:$C$42,'ごみ集計結果'!$A$1,'ごみ処理量内訳'!$I$7:$I$42)</f>
        <v>0</v>
      </c>
      <c r="K13" s="67">
        <f>SUMIF('ごみ処理量内訳'!$A$7:$C$42,'ごみ集計結果'!$A$1,'ごみ処理量内訳'!$Y$7:$Y$42)</f>
        <v>0</v>
      </c>
      <c r="L13" s="52">
        <f>SUMIF('ごみ処理量内訳'!$A$7:$C$42,'ごみ集計結果'!$A$1,'ごみ処理量内訳'!$AH$7:$AH$42)</f>
        <v>0</v>
      </c>
      <c r="M13" s="80">
        <f>SUMIF('資源化量内訳'!$A$7:$C$42,'ごみ集計結果'!$A$1,'資源化量内訳'!$AZ$7:$AZ$42)</f>
        <v>0</v>
      </c>
    </row>
    <row r="14" spans="1:13" s="50" customFormat="1" ht="15" customHeight="1">
      <c r="A14" s="257"/>
      <c r="B14" s="260" t="s">
        <v>232</v>
      </c>
      <c r="C14" s="260"/>
      <c r="D14" s="52">
        <f>SUMIF('ごみ搬入量内訳'!$A$7:$C$42,'ごみ集計結果'!$A$1,'ごみ搬入量内訳'!$AG$7:$AG$42)</f>
        <v>25309</v>
      </c>
      <c r="F14" s="273"/>
      <c r="G14" s="288"/>
      <c r="H14" s="152" t="s">
        <v>224</v>
      </c>
      <c r="I14" s="152"/>
      <c r="J14" s="67">
        <f>SUMIF('ごみ処理量内訳'!$A$7:$C$42,'ごみ集計結果'!$A$1,'ごみ処理量内訳'!$J$7:$J$42)</f>
        <v>6747</v>
      </c>
      <c r="K14" s="67">
        <f>SUMIF('ごみ処理量内訳'!$A$7:$C$42,'ごみ集計結果'!$A$1,'ごみ処理量内訳'!$Z$7:$Z$42)</f>
        <v>0</v>
      </c>
      <c r="L14" s="52">
        <f>SUMIF('ごみ処理量内訳'!$A$7:$C$42,'ごみ集計結果'!$A$1,'ごみ処理量内訳'!$AI$7:$AI$42)</f>
        <v>28</v>
      </c>
      <c r="M14" s="80">
        <f>SUMIF('資源化量内訳'!$A$7:$C$42,'ごみ集計結果'!$A$1,'資源化量内訳'!$BH$7:$BH$42)</f>
        <v>6719</v>
      </c>
    </row>
    <row r="15" spans="1:13" s="50" customFormat="1" ht="15" customHeight="1" thickBot="1">
      <c r="A15" s="257"/>
      <c r="B15" s="260" t="s">
        <v>233</v>
      </c>
      <c r="C15" s="260"/>
      <c r="D15" s="52">
        <f>SUMIF('ごみ搬入量内訳'!$A$7:$C$42,'ごみ集計結果'!$A$1,'ごみ搬入量内訳'!$AH$7:$AH$42)</f>
        <v>17</v>
      </c>
      <c r="F15" s="273"/>
      <c r="G15" s="288"/>
      <c r="H15" s="153" t="s">
        <v>226</v>
      </c>
      <c r="I15" s="153"/>
      <c r="J15" s="72">
        <f>SUMIF('ごみ処理量内訳'!$A$7:$C$42,'ごみ集計結果'!$A$1,'ごみ処理量内訳'!$K$7:$K$42)</f>
        <v>15</v>
      </c>
      <c r="K15" s="72">
        <f>SUMIF('ごみ処理量内訳'!$A$7:$C$42,'ごみ集計結果'!$A$1,'ごみ処理量内訳'!$AA$7:$AA$42)</f>
        <v>0</v>
      </c>
      <c r="L15" s="82">
        <f>SUMIF('ごみ処理量内訳'!$A$7:$C$42,'ごみ集計結果'!$A$1,'ごみ処理量内訳'!$AJ$7:$AJ$42)</f>
        <v>15</v>
      </c>
      <c r="M15" s="55" t="s">
        <v>21</v>
      </c>
    </row>
    <row r="16" spans="1:13" s="50" customFormat="1" ht="15" customHeight="1" thickBot="1">
      <c r="A16" s="258"/>
      <c r="B16" s="259" t="s">
        <v>259</v>
      </c>
      <c r="C16" s="260"/>
      <c r="D16" s="52">
        <f>SUM(D13:D15)</f>
        <v>400688</v>
      </c>
      <c r="F16" s="273"/>
      <c r="G16" s="271"/>
      <c r="H16" s="84" t="s">
        <v>228</v>
      </c>
      <c r="I16" s="83"/>
      <c r="J16" s="169">
        <f>SUM(J11:J15)</f>
        <v>45868</v>
      </c>
      <c r="K16" s="170">
        <f>SUM(K11:K15)</f>
        <v>5113</v>
      </c>
      <c r="L16" s="171">
        <f>SUM(L11:L15)</f>
        <v>12335</v>
      </c>
      <c r="M16" s="172">
        <f>SUM(M11:M15)</f>
        <v>25262</v>
      </c>
    </row>
    <row r="17" spans="4:13" s="50" customFormat="1" ht="15" customHeight="1" thickBot="1">
      <c r="D17" s="65"/>
      <c r="F17" s="274"/>
      <c r="G17" s="289" t="s">
        <v>134</v>
      </c>
      <c r="H17" s="290"/>
      <c r="I17" s="290"/>
      <c r="J17" s="165">
        <f>J4+J16</f>
        <v>369399</v>
      </c>
      <c r="K17" s="173">
        <f>K16</f>
        <v>5113</v>
      </c>
      <c r="L17" s="174">
        <f>L10+L16</f>
        <v>44885</v>
      </c>
      <c r="M17" s="175">
        <f>M10+M16</f>
        <v>25262</v>
      </c>
    </row>
    <row r="18" spans="1:13" s="50" customFormat="1" ht="15" customHeight="1">
      <c r="A18" s="260" t="s">
        <v>234</v>
      </c>
      <c r="B18" s="260"/>
      <c r="C18" s="260"/>
      <c r="D18" s="52">
        <f>SUMIF('ごみ搬入量内訳'!$A$7:$C$42,'ごみ集計結果'!$A$1,'ごみ搬入量内訳'!$E$7:$E$42)</f>
        <v>275682</v>
      </c>
      <c r="F18" s="252" t="s">
        <v>235</v>
      </c>
      <c r="G18" s="253"/>
      <c r="H18" s="253"/>
      <c r="I18" s="254"/>
      <c r="J18" s="77">
        <f>SUMIF('資源化量内訳'!$A$7:$C$42,'ごみ集計結果'!$A$1,'資源化量内訳'!$L$7:$L$42)</f>
        <v>21200</v>
      </c>
      <c r="K18" s="85" t="s">
        <v>17</v>
      </c>
      <c r="L18" s="86" t="s">
        <v>17</v>
      </c>
      <c r="M18" s="79">
        <f>J18</f>
        <v>21200</v>
      </c>
    </row>
    <row r="19" spans="1:13" s="50" customFormat="1" ht="15" customHeight="1" thickBot="1">
      <c r="A19" s="291" t="s">
        <v>236</v>
      </c>
      <c r="B19" s="260"/>
      <c r="C19" s="260"/>
      <c r="D19" s="52">
        <f>SUMIF('ごみ搬入量内訳'!$A$7:$C$42,'ごみ集計結果'!$A$1,'ごみ搬入量内訳'!$F$7:$F$42)</f>
        <v>124989</v>
      </c>
      <c r="F19" s="249" t="s">
        <v>237</v>
      </c>
      <c r="G19" s="250"/>
      <c r="H19" s="250"/>
      <c r="I19" s="251"/>
      <c r="J19" s="176">
        <f>SUMIF('ごみ処理量内訳'!$A$7:$C$42,'ごみ集計結果'!$A$1,'ごみ処理量内訳'!$AC$7:$AC$42)</f>
        <v>10504</v>
      </c>
      <c r="K19" s="87" t="s">
        <v>17</v>
      </c>
      <c r="L19" s="88">
        <f>J19</f>
        <v>10504</v>
      </c>
      <c r="M19" s="89" t="s">
        <v>17</v>
      </c>
    </row>
    <row r="20" spans="1:13" s="50" customFormat="1" ht="15" customHeight="1" thickBot="1">
      <c r="A20" s="291" t="s">
        <v>238</v>
      </c>
      <c r="B20" s="260"/>
      <c r="C20" s="260"/>
      <c r="D20" s="52">
        <f>D15</f>
        <v>17</v>
      </c>
      <c r="F20" s="246" t="s">
        <v>259</v>
      </c>
      <c r="G20" s="247"/>
      <c r="H20" s="247"/>
      <c r="I20" s="248"/>
      <c r="J20" s="177">
        <f>J4+J11+J12+J13+J14+J15+J18+J19</f>
        <v>401103</v>
      </c>
      <c r="K20" s="178">
        <f>SUM(K17:K19)</f>
        <v>5113</v>
      </c>
      <c r="L20" s="179">
        <f>SUM(L17:L19)</f>
        <v>55389</v>
      </c>
      <c r="M20" s="180">
        <f>SUM(M17:M19)</f>
        <v>46462</v>
      </c>
    </row>
    <row r="21" spans="1:9" s="50" customFormat="1" ht="15" customHeight="1">
      <c r="A21" s="291" t="s">
        <v>243</v>
      </c>
      <c r="B21" s="260"/>
      <c r="C21" s="260"/>
      <c r="D21" s="52">
        <f>SUM(D18:D20)</f>
        <v>400688</v>
      </c>
      <c r="F21" s="184" t="s">
        <v>135</v>
      </c>
      <c r="G21" s="183"/>
      <c r="H21" s="183"/>
      <c r="I21" s="183"/>
    </row>
    <row r="22" spans="11:13" s="50" customFormat="1" ht="15" customHeight="1">
      <c r="K22" s="90"/>
      <c r="L22" s="91" t="s">
        <v>239</v>
      </c>
      <c r="M22" s="92" t="s">
        <v>240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収集ごみ（混合ごみ＋可燃ごみ＋不燃ごみ＋資源ごみ＋その他＋その他）＝375,362t/年</v>
      </c>
      <c r="K23" s="92" t="s">
        <v>241</v>
      </c>
      <c r="L23" s="95">
        <f>SUMIF('資源化量内訳'!$A$7:$C$42,'ごみ集計結果'!$A$1,'資源化量内訳'!$M$7:M$42)+SUMIF('資源化量内訳'!$A$7:$C$42,'ごみ集計結果'!$A$1,'資源化量内訳'!$U$7:U$42)</f>
        <v>12865</v>
      </c>
      <c r="M23" s="52">
        <f>SUMIF('資源化量内訳'!$A$7:$C$42,'ごみ集計結果'!$A$1,'資源化量内訳'!BQ$7:BQ$42)</f>
        <v>33752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計画収集量（収集ごみ＋直接搬入ごみ）＝400,671t/年</v>
      </c>
      <c r="K24" s="92" t="s">
        <v>242</v>
      </c>
      <c r="L24" s="95">
        <f>SUMIF('資源化量内訳'!$A$7:$C$42,'ごみ集計結果'!$A$1,'資源化量内訳'!$N$7:N$42)+SUMIF('資源化量内訳'!$A$7:$C$42,'ごみ集計結果'!$A$1,'資源化量内訳'!V$7:V$42)</f>
        <v>11752</v>
      </c>
      <c r="M24" s="52">
        <f>SUMIF('資源化量内訳'!$A$7:$C$42,'ごみ集計結果'!$A$1,'資源化量内訳'!BR$7:BR$42)</f>
        <v>297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ごみ総排出量（計画収集量＋自家処理量）＝400,688t/年</v>
      </c>
      <c r="K25" s="92" t="s">
        <v>22</v>
      </c>
      <c r="L25" s="95">
        <f>SUMIF('資源化量内訳'!$A$7:$C$42,'ごみ集計結果'!$A$1,'資源化量内訳'!O$7:O$42)+SUMIF('資源化量内訳'!$A$7:$C$42,'ごみ集計結果'!$A$1,'資源化量内訳'!W$7:W$42)</f>
        <v>6488</v>
      </c>
      <c r="M25" s="52">
        <f>SUMIF('資源化量内訳'!$A$7:$C$42,'ごみ集計結果'!$A$1,'資源化量内訳'!BS$7:BS$42)</f>
        <v>56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ごみ処理量（直接最終処分量＋直接焼却量＋焼却以外の中間処理量＋直接資源化量）＝401,103t/年</v>
      </c>
      <c r="K26" s="92" t="s">
        <v>23</v>
      </c>
      <c r="L26" s="95">
        <f>SUMIF('資源化量内訳'!$A$7:$C$42,'ごみ集計結果'!$A$1,'資源化量内訳'!P$7:P$42)+SUMIF('資源化量内訳'!$A$7:$C$42,'ごみ集計結果'!$A$1,'資源化量内訳'!X$7:X$42)</f>
        <v>1504</v>
      </c>
      <c r="M26" s="52">
        <f>SUMIF('資源化量内訳'!$A$7:$C$42,'ごみ集計結果'!$A$1,'資源化量内訳'!BT$7:BT$42)</f>
        <v>13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１人１日あたりごみ排出量（ごみ総排出量/総人口）＝976g/人日</v>
      </c>
      <c r="K27" s="92" t="s">
        <v>24</v>
      </c>
      <c r="L27" s="95">
        <f>SUMIF('資源化量内訳'!$A$7:$C$42,'ごみ集計結果'!$A$1,'資源化量内訳'!Q$7:Q$42)+SUMIF('資源化量内訳'!$A$7:$C$42,'ごみ集計結果'!$A$1,'資源化量内訳'!Y$7:Y$42)</f>
        <v>5494</v>
      </c>
      <c r="M27" s="52">
        <f>SUMIF('資源化量内訳'!$A$7:$C$42,'ごみ集計結果'!$A$1,'資源化量内訳'!BU$7:BU$42)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リサイクル率（[資源化量合計＋集団回収量]/[ごみ処理量＋集団回収量]）＝18.55％</v>
      </c>
      <c r="K28" s="92" t="s">
        <v>169</v>
      </c>
      <c r="L28" s="95">
        <f>SUMIF('資源化量内訳'!$A$7:$C$42,'ごみ集計結果'!$A$1,'資源化量内訳'!R$7:R$42)+SUMIF('資源化量内訳'!$A$7:$C$42,'ごみ集計結果'!$A$1,'資源化量内訳'!Z$7:Z$42)</f>
        <v>47</v>
      </c>
      <c r="M28" s="52">
        <f>SUMIF('資源化量内訳'!$A$7:$C$42,'ごみ集計結果'!$A$1,'資源化量内訳'!BV$7:BV$42)</f>
        <v>121</v>
      </c>
    </row>
    <row r="29" spans="1:13" s="94" customFormat="1" ht="15" customHeight="1">
      <c r="A29" s="96"/>
      <c r="K29" s="92" t="s">
        <v>229</v>
      </c>
      <c r="L29" s="95">
        <f>SUMIF('資源化量内訳'!$A$7:$C$42,'ごみ集計結果'!$A$1,'資源化量内訳'!S$7:S$42)+SUMIF('資源化量内訳'!$A$7:$C$42,'ごみ集計結果'!$A$1,'資源化量内訳'!AA$7:AA$42)</f>
        <v>8312</v>
      </c>
      <c r="M29" s="52">
        <f>SUMIF('資源化量内訳'!$A$7:$C$42,'ごみ集計結果'!$A$1,'資源化量内訳'!BW$7:BW$42)</f>
        <v>84</v>
      </c>
    </row>
    <row r="30" spans="11:13" ht="15" customHeight="1">
      <c r="K30" s="92" t="s">
        <v>259</v>
      </c>
      <c r="L30" s="181">
        <f>SUM(L23:L29)</f>
        <v>46462</v>
      </c>
      <c r="M30" s="182">
        <f>SUM(M23:M29)</f>
        <v>34323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富山県のごみ処理フローシート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153</v>
      </c>
      <c r="B2" s="296"/>
      <c r="C2" s="296"/>
      <c r="D2" s="296"/>
      <c r="E2" s="104"/>
      <c r="F2" s="105" t="s">
        <v>31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32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179</v>
      </c>
      <c r="G3" s="115">
        <f>'ごみ集計結果'!J19</f>
        <v>10504</v>
      </c>
      <c r="H3" s="104"/>
      <c r="I3" s="107"/>
      <c r="J3" s="108"/>
      <c r="K3" s="104"/>
      <c r="L3" s="104"/>
      <c r="M3" s="108"/>
      <c r="N3" s="108"/>
      <c r="O3" s="104"/>
      <c r="P3" s="114" t="s">
        <v>189</v>
      </c>
      <c r="Q3" s="115">
        <f>G3+N5+Q9</f>
        <v>55389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33</v>
      </c>
      <c r="G5" s="110"/>
      <c r="H5" s="104"/>
      <c r="I5" s="118" t="s">
        <v>34</v>
      </c>
      <c r="J5" s="110"/>
      <c r="K5" s="104"/>
      <c r="L5" s="119" t="s">
        <v>35</v>
      </c>
      <c r="M5" s="156" t="s">
        <v>191</v>
      </c>
      <c r="N5" s="120">
        <f>'ごみ集計結果'!L10</f>
        <v>32550</v>
      </c>
      <c r="O5" s="104"/>
      <c r="P5" s="104"/>
      <c r="Q5" s="104"/>
    </row>
    <row r="6" spans="1:17" s="111" customFormat="1" ht="21.75" customHeight="1" thickBot="1">
      <c r="A6" s="117"/>
      <c r="B6" s="293" t="s">
        <v>36</v>
      </c>
      <c r="C6" s="293"/>
      <c r="D6" s="293"/>
      <c r="E6" s="104"/>
      <c r="F6" s="114" t="s">
        <v>180</v>
      </c>
      <c r="G6" s="115">
        <f>'ごみ集計結果'!J4</f>
        <v>323531</v>
      </c>
      <c r="H6" s="104"/>
      <c r="I6" s="114" t="s">
        <v>183</v>
      </c>
      <c r="J6" s="115">
        <f>G6+N8</f>
        <v>328644</v>
      </c>
      <c r="K6" s="104"/>
      <c r="L6" s="121" t="s">
        <v>37</v>
      </c>
      <c r="M6" s="158" t="s">
        <v>192</v>
      </c>
      <c r="N6" s="122">
        <f>'ごみ集計結果'!M10</f>
        <v>0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38</v>
      </c>
      <c r="C8" s="124" t="s">
        <v>175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39</v>
      </c>
      <c r="M8" s="130" t="s">
        <v>182</v>
      </c>
      <c r="N8" s="125">
        <f>N10+N14+N18+N22+N26</f>
        <v>5113</v>
      </c>
      <c r="O8" s="104"/>
      <c r="P8" s="109" t="s">
        <v>40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190</v>
      </c>
      <c r="Q9" s="115">
        <f>N11+N15+N19+N23+N27</f>
        <v>12335</v>
      </c>
    </row>
    <row r="10" spans="1:17" s="111" customFormat="1" ht="21.75" customHeight="1" thickBot="1">
      <c r="A10" s="117"/>
      <c r="B10" s="123" t="s">
        <v>41</v>
      </c>
      <c r="C10" s="155" t="s">
        <v>170</v>
      </c>
      <c r="D10" s="125">
        <f>'ごみ集計結果'!D8</f>
        <v>316090</v>
      </c>
      <c r="E10" s="104"/>
      <c r="F10" s="104"/>
      <c r="G10" s="117"/>
      <c r="H10" s="104"/>
      <c r="I10" s="118" t="s">
        <v>42</v>
      </c>
      <c r="J10" s="110"/>
      <c r="K10" s="104"/>
      <c r="L10" s="119" t="s">
        <v>39</v>
      </c>
      <c r="M10" s="156" t="s">
        <v>193</v>
      </c>
      <c r="N10" s="120">
        <f>'ごみ集計結果'!K11</f>
        <v>3642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184</v>
      </c>
      <c r="J11" s="115">
        <f>'ごみ集計結果'!J11</f>
        <v>22732</v>
      </c>
      <c r="K11" s="104"/>
      <c r="L11" s="131" t="s">
        <v>40</v>
      </c>
      <c r="M11" s="160" t="s">
        <v>194</v>
      </c>
      <c r="N11" s="132">
        <f>'ごみ集計結果'!L11</f>
        <v>10826</v>
      </c>
      <c r="O11" s="104"/>
      <c r="P11" s="104"/>
      <c r="Q11" s="104"/>
    </row>
    <row r="12" spans="1:17" s="111" customFormat="1" ht="21.75" customHeight="1" thickBot="1">
      <c r="A12" s="117"/>
      <c r="B12" s="123" t="s">
        <v>43</v>
      </c>
      <c r="C12" s="155" t="s">
        <v>171</v>
      </c>
      <c r="D12" s="125">
        <f>'ごみ集計結果'!D9</f>
        <v>25628</v>
      </c>
      <c r="E12" s="104"/>
      <c r="F12" s="104"/>
      <c r="G12" s="117"/>
      <c r="H12" s="104"/>
      <c r="I12" s="107"/>
      <c r="J12" s="117"/>
      <c r="K12" s="104"/>
      <c r="L12" s="133" t="s">
        <v>37</v>
      </c>
      <c r="M12" s="159" t="s">
        <v>195</v>
      </c>
      <c r="N12" s="115">
        <f>'ごみ集計結果'!M11</f>
        <v>6688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44</v>
      </c>
      <c r="C14" s="155" t="s">
        <v>172</v>
      </c>
      <c r="D14" s="125">
        <f>'ごみ集計結果'!D10</f>
        <v>30992</v>
      </c>
      <c r="E14" s="104"/>
      <c r="F14" s="104"/>
      <c r="G14" s="117"/>
      <c r="H14" s="104"/>
      <c r="I14" s="105" t="s">
        <v>45</v>
      </c>
      <c r="J14" s="110"/>
      <c r="K14" s="104"/>
      <c r="L14" s="119" t="s">
        <v>39</v>
      </c>
      <c r="M14" s="156" t="s">
        <v>196</v>
      </c>
      <c r="N14" s="120">
        <f>'ごみ集計結果'!K12</f>
        <v>1471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185</v>
      </c>
      <c r="J15" s="115">
        <f>'ごみ集計結果'!J12</f>
        <v>16374</v>
      </c>
      <c r="K15" s="104"/>
      <c r="L15" s="131" t="s">
        <v>40</v>
      </c>
      <c r="M15" s="160" t="s">
        <v>197</v>
      </c>
      <c r="N15" s="132">
        <f>'ごみ集計結果'!L12</f>
        <v>1466</v>
      </c>
      <c r="O15" s="104"/>
    </row>
    <row r="16" spans="1:15" s="111" customFormat="1" ht="21.75" customHeight="1" thickBot="1">
      <c r="A16" s="117"/>
      <c r="B16" s="139" t="s">
        <v>46</v>
      </c>
      <c r="C16" s="155" t="s">
        <v>173</v>
      </c>
      <c r="D16" s="125">
        <f>'ごみ集計結果'!D11</f>
        <v>113</v>
      </c>
      <c r="E16" s="104"/>
      <c r="H16" s="104"/>
      <c r="I16" s="107"/>
      <c r="J16" s="117"/>
      <c r="K16" s="104"/>
      <c r="L16" s="133" t="s">
        <v>37</v>
      </c>
      <c r="M16" s="159" t="s">
        <v>198</v>
      </c>
      <c r="N16" s="115">
        <f>'ごみ集計結果'!M12</f>
        <v>11855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47</v>
      </c>
      <c r="C18" s="155" t="s">
        <v>174</v>
      </c>
      <c r="D18" s="125">
        <f>'ごみ集計結果'!D12</f>
        <v>2539</v>
      </c>
      <c r="E18" s="104"/>
      <c r="F18" s="118" t="s">
        <v>48</v>
      </c>
      <c r="G18" s="106"/>
      <c r="H18" s="104"/>
      <c r="I18" s="118" t="s">
        <v>49</v>
      </c>
      <c r="J18" s="110"/>
      <c r="K18" s="104"/>
      <c r="L18" s="119" t="s">
        <v>39</v>
      </c>
      <c r="M18" s="156" t="s">
        <v>199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45868</v>
      </c>
      <c r="H19" s="104"/>
      <c r="I19" s="114" t="s">
        <v>186</v>
      </c>
      <c r="J19" s="115">
        <f>'ごみ集計結果'!J13</f>
        <v>0</v>
      </c>
      <c r="K19" s="104"/>
      <c r="L19" s="131" t="s">
        <v>40</v>
      </c>
      <c r="M19" s="160" t="s">
        <v>200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50</v>
      </c>
      <c r="C20" s="155" t="s">
        <v>176</v>
      </c>
      <c r="D20" s="125">
        <f>'ごみ集計結果'!D14</f>
        <v>25309</v>
      </c>
      <c r="E20" s="104"/>
      <c r="F20" s="104"/>
      <c r="G20" s="117"/>
      <c r="H20" s="104"/>
      <c r="I20" s="107"/>
      <c r="J20" s="117"/>
      <c r="K20" s="104"/>
      <c r="L20" s="133" t="s">
        <v>37</v>
      </c>
      <c r="M20" s="159" t="s">
        <v>201</v>
      </c>
      <c r="N20" s="115">
        <f>'ごみ集計結果'!M13</f>
        <v>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51</v>
      </c>
      <c r="C22" s="130" t="s">
        <v>177</v>
      </c>
      <c r="D22" s="125">
        <f>'ごみ集計結果'!D15</f>
        <v>17</v>
      </c>
      <c r="E22" s="104"/>
      <c r="F22" s="104"/>
      <c r="G22" s="117"/>
      <c r="H22" s="104"/>
      <c r="I22" s="118" t="s">
        <v>52</v>
      </c>
      <c r="J22" s="110"/>
      <c r="K22" s="104"/>
      <c r="L22" s="119" t="s">
        <v>39</v>
      </c>
      <c r="M22" s="156" t="s">
        <v>202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187</v>
      </c>
      <c r="J23" s="115">
        <f>'ごみ集計結果'!J14</f>
        <v>6747</v>
      </c>
      <c r="K23" s="104"/>
      <c r="L23" s="131" t="s">
        <v>40</v>
      </c>
      <c r="M23" s="160" t="s">
        <v>203</v>
      </c>
      <c r="N23" s="132">
        <f>'ごみ集計結果'!L14</f>
        <v>28</v>
      </c>
      <c r="O23" s="104"/>
      <c r="Q23" s="104"/>
    </row>
    <row r="24" spans="1:16" s="111" customFormat="1" ht="21.75" customHeight="1" thickBot="1">
      <c r="A24" s="117"/>
      <c r="B24" s="143" t="s">
        <v>53</v>
      </c>
      <c r="C24" s="130" t="s">
        <v>178</v>
      </c>
      <c r="D24" s="125">
        <f>'ごみ集計結果'!M30</f>
        <v>34323</v>
      </c>
      <c r="E24" s="104"/>
      <c r="F24" s="104"/>
      <c r="G24" s="117"/>
      <c r="H24" s="104"/>
      <c r="I24" s="107"/>
      <c r="J24" s="108"/>
      <c r="K24" s="104"/>
      <c r="L24" s="133" t="s">
        <v>37</v>
      </c>
      <c r="M24" s="159" t="s">
        <v>123</v>
      </c>
      <c r="N24" s="115">
        <f>'ごみ集計結果'!M14</f>
        <v>6719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54</v>
      </c>
      <c r="J26" s="110"/>
      <c r="K26" s="104"/>
      <c r="L26" s="145" t="s">
        <v>39</v>
      </c>
      <c r="M26" s="157" t="s">
        <v>124</v>
      </c>
      <c r="N26" s="120">
        <f>'ごみ集計結果'!K15</f>
        <v>0</v>
      </c>
      <c r="O26" s="144"/>
      <c r="P26" s="104" t="s">
        <v>163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188</v>
      </c>
      <c r="J27" s="115">
        <f>'ごみ集計結果'!J15</f>
        <v>15</v>
      </c>
      <c r="K27" s="104"/>
      <c r="L27" s="133" t="s">
        <v>40</v>
      </c>
      <c r="M27" s="159" t="s">
        <v>125</v>
      </c>
      <c r="N27" s="122">
        <f>'ごみ集計結果'!L15</f>
        <v>15</v>
      </c>
      <c r="O27" s="104"/>
      <c r="P27" s="294">
        <f>N12+N16+N20+N24+N6</f>
        <v>25262</v>
      </c>
      <c r="Q27" s="294"/>
    </row>
    <row r="28" spans="1:17" s="111" customFormat="1" ht="21.75" customHeight="1" thickBot="1">
      <c r="A28" s="104"/>
      <c r="B28" s="161" t="s">
        <v>165</v>
      </c>
      <c r="C28" s="146" t="s">
        <v>126</v>
      </c>
      <c r="D28" s="147">
        <f>'ごみ集計結果'!D3</f>
        <v>1121730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166</v>
      </c>
      <c r="C29" s="163" t="s">
        <v>127</v>
      </c>
      <c r="D29" s="149">
        <f>'ごみ集計結果'!D4</f>
        <v>13</v>
      </c>
      <c r="E29" s="104"/>
      <c r="F29" s="118" t="s">
        <v>167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168</v>
      </c>
      <c r="Q29" s="128"/>
    </row>
    <row r="30" spans="1:17" s="111" customFormat="1" ht="21.75" customHeight="1" thickBot="1">
      <c r="A30" s="104"/>
      <c r="B30" s="162" t="s">
        <v>164</v>
      </c>
      <c r="C30" s="164" t="s">
        <v>128</v>
      </c>
      <c r="D30" s="150">
        <f>'ごみ集計結果'!D5</f>
        <v>1121743</v>
      </c>
      <c r="E30" s="104"/>
      <c r="F30" s="114" t="s">
        <v>181</v>
      </c>
      <c r="G30" s="115">
        <f>'ごみ集計結果'!J18</f>
        <v>21200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46462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2005-09-29T02:55:33Z</dcterms:modified>
  <cp:category/>
  <cp:version/>
  <cp:contentType/>
  <cp:contentStatus/>
</cp:coreProperties>
</file>