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'ごみ処理概要'!$A$2:$AQ$76</definedName>
    <definedName name="_xlnm.Print_Area" localSheetId="2">'ごみ処理量内訳'!$A$2:$AJ$76</definedName>
    <definedName name="_xlnm.Print_Area" localSheetId="1">'ごみ搬入量内訳'!$A$2:$AH$76</definedName>
    <definedName name="_xlnm.Print_Area" localSheetId="3">'資源化量内訳'!$A$2:$BW$76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<sst xmlns="http://schemas.openxmlformats.org/spreadsheetml/2006/main" count="1471" uniqueCount="366">
  <si>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</si>
  <si>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</si>
  <si>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</si>
  <si>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</si>
  <si>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</si>
  <si>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</si>
  <si>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</si>
  <si>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</si>
  <si>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</si>
  <si>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</si>
  <si>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</si>
  <si>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</si>
  <si>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</si>
  <si>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</si>
  <si>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</si>
  <si>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</si>
  <si>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</si>
  <si>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</si>
  <si>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</si>
  <si>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</si>
  <si>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</si>
  <si>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</si>
  <si>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</si>
  <si>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</si>
  <si>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</si>
  <si>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</si>
  <si>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</si>
  <si>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</si>
  <si>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</si>
  <si>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</si>
  <si>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</si>
  <si>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</si>
  <si>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</si>
  <si>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</si>
  <si>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</si>
  <si>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</si>
  <si>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</si>
  <si>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</si>
  <si>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</si>
  <si>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</si>
  <si>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</si>
  <si>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</si>
  <si>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</si>
  <si>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</si>
  <si>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</si>
  <si>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</si>
  <si>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</si>
  <si>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</si>
  <si>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</si>
  <si>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</si>
  <si>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</si>
  <si>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</si>
  <si>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</si>
  <si>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</si>
  <si>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</si>
  <si>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</si>
  <si>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</si>
  <si>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</si>
  <si>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</si>
  <si>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</si>
  <si>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</si>
  <si>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</si>
  <si>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</si>
  <si>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</si>
  <si>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</si>
  <si>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</si>
  <si>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</si>
  <si>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</si>
  <si>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</si>
  <si>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</si>
  <si>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</si>
  <si>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</si>
  <si>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</si>
  <si>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</si>
  <si>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</si>
  <si>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</si>
  <si>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</si>
  <si>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</si>
  <si>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</si>
  <si>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</si>
  <si>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</si>
  <si>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</si>
  <si>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</si>
  <si>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</si>
  <si>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</si>
  <si>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</si>
  <si>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</si>
  <si>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</si>
  <si>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</si>
  <si>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</si>
  <si>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</si>
  <si>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</si>
  <si>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</si>
  <si>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</si>
  <si>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</si>
  <si>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</si>
  <si>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</si>
  <si>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</si>
  <si>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</si>
  <si>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</si>
  <si>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</si>
  <si>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</si>
  <si>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</si>
  <si>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</si>
  <si>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</si>
  <si>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</si>
  <si>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</si>
  <si>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</si>
  <si>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</si>
  <si>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</si>
  <si>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</si>
  <si>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</si>
  <si>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</si>
  <si>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</si>
  <si>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</si>
  <si>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</si>
  <si>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</si>
  <si>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</si>
  <si>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</si>
  <si>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</si>
  <si>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</si>
  <si>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</si>
  <si>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</si>
  <si>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</si>
  <si>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</si>
  <si>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</si>
  <si>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</si>
  <si>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</si>
  <si>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</si>
  <si>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</si>
  <si>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</si>
  <si>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</si>
  <si>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</si>
  <si>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</si>
  <si>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</si>
  <si>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</si>
  <si>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</si>
  <si>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</si>
  <si>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</si>
  <si>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</si>
  <si>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</si>
  <si>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</si>
  <si>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</si>
  <si>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</si>
  <si>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</si>
  <si>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</si>
  <si>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</si>
  <si>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</si>
  <si>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</si>
  <si>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</si>
  <si>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</si>
  <si>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</si>
  <si>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10525</t>
  </si>
  <si>
    <t>邑楽町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</si>
  <si>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</si>
  <si>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</si>
  <si>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</si>
  <si>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</si>
  <si>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</si>
  <si>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</si>
  <si>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</si>
  <si>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</si>
  <si>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</si>
  <si>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</si>
  <si>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</si>
  <si>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</si>
  <si>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</si>
  <si>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</si>
  <si>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</si>
  <si>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</si>
  <si>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</si>
  <si>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</si>
  <si>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</si>
  <si>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</si>
  <si>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</si>
  <si>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</si>
  <si>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</si>
  <si>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</si>
  <si>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</si>
  <si>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</si>
  <si>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</si>
  <si>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</si>
  <si>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</si>
  <si>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</si>
  <si>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</si>
  <si>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</si>
  <si>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</si>
  <si>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</si>
  <si>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新里村</t>
  </si>
  <si>
    <t>白沢村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</si>
  <si>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</si>
  <si>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</si>
  <si>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</si>
  <si>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千代田町</t>
  </si>
  <si>
    <t>新治村</t>
  </si>
  <si>
    <t>境町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</si>
  <si>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</si>
  <si>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</si>
  <si>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</si>
  <si>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</si>
  <si>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</si>
  <si>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</si>
  <si>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</si>
  <si>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</si>
  <si>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</si>
  <si>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</si>
  <si>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</si>
  <si>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</si>
  <si>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</si>
  <si>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</si>
  <si>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</si>
  <si>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10367</t>
  </si>
  <si>
    <t>神流町</t>
  </si>
  <si>
    <t>10524</t>
  </si>
  <si>
    <t>大泉町</t>
  </si>
  <si>
    <t>群馬県合計</t>
  </si>
  <si>
    <t>群馬県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</si>
  <si>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</si>
  <si>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</si>
  <si>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</si>
  <si>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</si>
  <si>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</si>
  <si>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</si>
  <si>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</si>
  <si>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</si>
  <si>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</si>
  <si>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</si>
  <si>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</si>
  <si>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</si>
  <si>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</si>
  <si>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</si>
  <si>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</si>
  <si>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</si>
  <si>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</si>
  <si>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</si>
  <si>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</si>
  <si>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</si>
  <si>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</si>
  <si>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</si>
  <si>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</si>
  <si>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</si>
  <si>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</si>
  <si>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</si>
  <si>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</si>
  <si>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</si>
  <si>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</si>
  <si>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</si>
  <si>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</si>
  <si>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</si>
  <si>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</si>
  <si>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</si>
  <si>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</si>
  <si>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</si>
  <si>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</si>
  <si>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</si>
  <si>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</si>
  <si>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</si>
  <si>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</si>
  <si>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</si>
  <si>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</si>
  <si>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</si>
  <si>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</si>
  <si>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</si>
  <si>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</si>
  <si>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</si>
  <si>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</si>
  <si>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</si>
  <si>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</si>
  <si>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</si>
  <si>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</si>
  <si>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</si>
  <si>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</si>
  <si>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</si>
  <si>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</si>
  <si>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</si>
  <si>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</si>
  <si>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</si>
  <si>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</si>
  <si>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</si>
  <si>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</si>
  <si>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</si>
  <si>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</si>
  <si>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</si>
  <si>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</si>
  <si>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</si>
  <si>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</si>
  <si>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</si>
  <si>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</si>
  <si>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</si>
  <si>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</si>
  <si>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</si>
  <si>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</si>
  <si>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</si>
  <si>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</si>
  <si>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</si>
  <si>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</si>
  <si>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</si>
  <si>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</si>
  <si>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</si>
  <si>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</si>
  <si>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</si>
  <si>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</si>
  <si>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</si>
  <si>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</si>
  <si>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</si>
  <si>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</si>
  <si>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</si>
  <si>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</si>
  <si>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</si>
  <si>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</si>
  <si>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</si>
  <si>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</si>
  <si>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</si>
  <si>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</si>
  <si>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</si>
  <si>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</si>
  <si>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</si>
  <si>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</si>
  <si>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</si>
  <si>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</si>
  <si>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</si>
  <si>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</si>
  <si>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</si>
  <si>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</si>
  <si>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</si>
  <si>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</si>
  <si>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</si>
  <si>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</si>
  <si>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</si>
  <si>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</si>
  <si>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</si>
  <si>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</si>
  <si>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藪塚本町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</si>
  <si>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</si>
  <si>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</si>
  <si>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</si>
  <si>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</si>
  <si>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</si>
  <si>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</si>
  <si>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昭和村</t>
  </si>
  <si>
    <t>東村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</si>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</sst>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7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218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196</v>
      </c>
      <c r="E2" s="220"/>
      <c r="F2" s="208" t="s">
        <v>197</v>
      </c>
      <c r="G2" s="220"/>
      <c r="H2" s="220"/>
      <c r="I2" s="221"/>
      <c r="J2" s="215" t="s">
        <v>321</v>
      </c>
      <c r="K2" s="216"/>
      <c r="L2" s="217"/>
      <c r="M2" s="203" t="s">
        <v>322</v>
      </c>
      <c r="N2" s="7" t="s">
        <v>198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199</v>
      </c>
      <c r="AF2" s="208" t="s">
        <v>200</v>
      </c>
      <c r="AG2" s="209"/>
      <c r="AH2" s="209"/>
      <c r="AI2" s="209"/>
      <c r="AJ2" s="209"/>
      <c r="AK2" s="209"/>
      <c r="AL2" s="210"/>
      <c r="AM2" s="211" t="s">
        <v>201</v>
      </c>
      <c r="AN2" s="208" t="s">
        <v>202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203</v>
      </c>
      <c r="F3" s="203" t="s">
        <v>204</v>
      </c>
      <c r="G3" s="203" t="s">
        <v>205</v>
      </c>
      <c r="H3" s="203" t="s">
        <v>206</v>
      </c>
      <c r="I3" s="12" t="s">
        <v>323</v>
      </c>
      <c r="J3" s="211" t="s">
        <v>26</v>
      </c>
      <c r="K3" s="211" t="s">
        <v>27</v>
      </c>
      <c r="L3" s="211" t="s">
        <v>28</v>
      </c>
      <c r="M3" s="218"/>
      <c r="N3" s="203" t="s">
        <v>207</v>
      </c>
      <c r="O3" s="203" t="s">
        <v>358</v>
      </c>
      <c r="P3" s="205" t="s">
        <v>324</v>
      </c>
      <c r="Q3" s="206"/>
      <c r="R3" s="206"/>
      <c r="S3" s="206"/>
      <c r="T3" s="206"/>
      <c r="U3" s="207"/>
      <c r="V3" s="14" t="s">
        <v>325</v>
      </c>
      <c r="W3" s="8"/>
      <c r="X3" s="8"/>
      <c r="Y3" s="8"/>
      <c r="Z3" s="8"/>
      <c r="AA3" s="8"/>
      <c r="AB3" s="8"/>
      <c r="AC3" s="15"/>
      <c r="AD3" s="12" t="s">
        <v>323</v>
      </c>
      <c r="AE3" s="212"/>
      <c r="AF3" s="203" t="s">
        <v>7</v>
      </c>
      <c r="AG3" s="203" t="s">
        <v>333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326</v>
      </c>
      <c r="AM3" s="212"/>
      <c r="AN3" s="203" t="s">
        <v>12</v>
      </c>
      <c r="AO3" s="203" t="s">
        <v>13</v>
      </c>
      <c r="AP3" s="203" t="s">
        <v>14</v>
      </c>
      <c r="AQ3" s="12" t="s">
        <v>323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323</v>
      </c>
      <c r="Q4" s="6" t="s">
        <v>15</v>
      </c>
      <c r="R4" s="6" t="s">
        <v>16</v>
      </c>
      <c r="S4" s="6" t="s">
        <v>222</v>
      </c>
      <c r="T4" s="6" t="s">
        <v>223</v>
      </c>
      <c r="U4" s="6" t="s">
        <v>224</v>
      </c>
      <c r="V4" s="12" t="s">
        <v>323</v>
      </c>
      <c r="W4" s="6" t="s">
        <v>327</v>
      </c>
      <c r="X4" s="6" t="s">
        <v>353</v>
      </c>
      <c r="Y4" s="6" t="s">
        <v>328</v>
      </c>
      <c r="Z4" s="18" t="s">
        <v>360</v>
      </c>
      <c r="AA4" s="6" t="s">
        <v>329</v>
      </c>
      <c r="AB4" s="18" t="s">
        <v>25</v>
      </c>
      <c r="AC4" s="6" t="s">
        <v>354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330</v>
      </c>
      <c r="E6" s="21" t="s">
        <v>330</v>
      </c>
      <c r="F6" s="22" t="s">
        <v>225</v>
      </c>
      <c r="G6" s="22" t="s">
        <v>225</v>
      </c>
      <c r="H6" s="22" t="s">
        <v>225</v>
      </c>
      <c r="I6" s="22" t="s">
        <v>225</v>
      </c>
      <c r="J6" s="23" t="s">
        <v>331</v>
      </c>
      <c r="K6" s="23" t="s">
        <v>331</v>
      </c>
      <c r="L6" s="23" t="s">
        <v>331</v>
      </c>
      <c r="M6" s="22" t="s">
        <v>225</v>
      </c>
      <c r="N6" s="22" t="s">
        <v>225</v>
      </c>
      <c r="O6" s="22" t="s">
        <v>225</v>
      </c>
      <c r="P6" s="22" t="s">
        <v>225</v>
      </c>
      <c r="Q6" s="22" t="s">
        <v>225</v>
      </c>
      <c r="R6" s="22" t="s">
        <v>225</v>
      </c>
      <c r="S6" s="22" t="s">
        <v>225</v>
      </c>
      <c r="T6" s="22" t="s">
        <v>225</v>
      </c>
      <c r="U6" s="22" t="s">
        <v>225</v>
      </c>
      <c r="V6" s="22" t="s">
        <v>225</v>
      </c>
      <c r="W6" s="22" t="s">
        <v>225</v>
      </c>
      <c r="X6" s="22" t="s">
        <v>225</v>
      </c>
      <c r="Y6" s="22" t="s">
        <v>225</v>
      </c>
      <c r="Z6" s="22" t="s">
        <v>225</v>
      </c>
      <c r="AA6" s="22" t="s">
        <v>225</v>
      </c>
      <c r="AB6" s="22" t="s">
        <v>225</v>
      </c>
      <c r="AC6" s="22" t="s">
        <v>225</v>
      </c>
      <c r="AD6" s="22" t="s">
        <v>225</v>
      </c>
      <c r="AE6" s="22" t="s">
        <v>226</v>
      </c>
      <c r="AF6" s="22" t="s">
        <v>225</v>
      </c>
      <c r="AG6" s="22" t="s">
        <v>225</v>
      </c>
      <c r="AH6" s="22" t="s">
        <v>225</v>
      </c>
      <c r="AI6" s="22" t="s">
        <v>225</v>
      </c>
      <c r="AJ6" s="22" t="s">
        <v>225</v>
      </c>
      <c r="AK6" s="22" t="s">
        <v>225</v>
      </c>
      <c r="AL6" s="22" t="s">
        <v>225</v>
      </c>
      <c r="AM6" s="22" t="s">
        <v>226</v>
      </c>
      <c r="AN6" s="22" t="s">
        <v>225</v>
      </c>
      <c r="AO6" s="22" t="s">
        <v>225</v>
      </c>
      <c r="AP6" s="22" t="s">
        <v>225</v>
      </c>
      <c r="AQ6" s="22" t="s">
        <v>225</v>
      </c>
    </row>
    <row r="7" spans="1:43" ht="13.5" customHeight="1">
      <c r="A7" s="185" t="s">
        <v>29</v>
      </c>
      <c r="B7" s="186" t="s">
        <v>30</v>
      </c>
      <c r="C7" s="46" t="s">
        <v>31</v>
      </c>
      <c r="D7" s="47">
        <v>285070</v>
      </c>
      <c r="E7" s="47">
        <v>285070</v>
      </c>
      <c r="F7" s="47">
        <f>'ごみ搬入量内訳'!H7</f>
        <v>109117</v>
      </c>
      <c r="G7" s="47">
        <f>'ごみ搬入量内訳'!AG7</f>
        <v>3964</v>
      </c>
      <c r="H7" s="47">
        <f>'ごみ搬入量内訳'!AH7</f>
        <v>0</v>
      </c>
      <c r="I7" s="47">
        <f aca="true" t="shared" si="0" ref="I7:I22">SUM(F7:H7)</f>
        <v>113081</v>
      </c>
      <c r="J7" s="47">
        <f aca="true" t="shared" si="1" ref="J7:J24">I7/D7/366*1000000</f>
        <v>1083.8196964756619</v>
      </c>
      <c r="K7" s="47">
        <f>('ごみ搬入量内訳'!E7+'ごみ搬入量内訳'!AH7)/'ごみ処理概要'!D7/366*1000000</f>
        <v>846.1156410437778</v>
      </c>
      <c r="L7" s="47">
        <f>'ごみ搬入量内訳'!F7/'ごみ処理概要'!D7/366*1000000</f>
        <v>237.70405543188417</v>
      </c>
      <c r="M7" s="47">
        <f>'資源化量内訳'!BP7</f>
        <v>9858</v>
      </c>
      <c r="N7" s="47">
        <f>'ごみ処理量内訳'!E7</f>
        <v>92804</v>
      </c>
      <c r="O7" s="47">
        <f>'ごみ処理量内訳'!L7</f>
        <v>339</v>
      </c>
      <c r="P7" s="47">
        <f aca="true" t="shared" si="2" ref="P7:P22">SUM(Q7:U7)</f>
        <v>19755</v>
      </c>
      <c r="Q7" s="47">
        <f>'ごみ処理量内訳'!G7</f>
        <v>16611</v>
      </c>
      <c r="R7" s="47">
        <f>'ごみ処理量内訳'!H7</f>
        <v>3144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22">SUM(W7:AC7)</f>
        <v>0</v>
      </c>
      <c r="W7" s="47">
        <f>'資源化量内訳'!M7</f>
        <v>0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0</v>
      </c>
      <c r="AC7" s="47">
        <f>'資源化量内訳'!S7</f>
        <v>0</v>
      </c>
      <c r="AD7" s="47">
        <f aca="true" t="shared" si="4" ref="AD7:AD22">N7+O7+P7+V7</f>
        <v>112898</v>
      </c>
      <c r="AE7" s="48">
        <f aca="true" t="shared" si="5" ref="AE7:AE22">(N7+P7+V7)/AD7*100</f>
        <v>99.69972895888324</v>
      </c>
      <c r="AF7" s="47">
        <f>'資源化量内訳'!AB7</f>
        <v>0</v>
      </c>
      <c r="AG7" s="47">
        <f>'資源化量内訳'!AJ7</f>
        <v>11479</v>
      </c>
      <c r="AH7" s="47">
        <f>'資源化量内訳'!AR7</f>
        <v>3036</v>
      </c>
      <c r="AI7" s="47">
        <f>'資源化量内訳'!AZ7</f>
        <v>0</v>
      </c>
      <c r="AJ7" s="47">
        <f>'資源化量内訳'!BH7</f>
        <v>0</v>
      </c>
      <c r="AK7" s="47" t="s">
        <v>190</v>
      </c>
      <c r="AL7" s="47">
        <f aca="true" t="shared" si="6" ref="AL7:AL22">SUM(AF7:AJ7)</f>
        <v>14515</v>
      </c>
      <c r="AM7" s="48">
        <f aca="true" t="shared" si="7" ref="AM7:AM22">(V7+AL7+M7)/(M7+AD7)*100</f>
        <v>19.854833979601814</v>
      </c>
      <c r="AN7" s="47">
        <f>'ごみ処理量内訳'!AC7</f>
        <v>339</v>
      </c>
      <c r="AO7" s="47">
        <f>'ごみ処理量内訳'!AD7</f>
        <v>10437</v>
      </c>
      <c r="AP7" s="47">
        <f>'ごみ処理量内訳'!AE7</f>
        <v>1805</v>
      </c>
      <c r="AQ7" s="47">
        <f aca="true" t="shared" si="8" ref="AQ7:AQ22">SUM(AN7:AP7)</f>
        <v>12581</v>
      </c>
    </row>
    <row r="8" spans="1:43" ht="13.5" customHeight="1">
      <c r="A8" s="185" t="s">
        <v>29</v>
      </c>
      <c r="B8" s="186" t="s">
        <v>32</v>
      </c>
      <c r="C8" s="46" t="s">
        <v>33</v>
      </c>
      <c r="D8" s="47">
        <v>241902</v>
      </c>
      <c r="E8" s="47">
        <v>241902</v>
      </c>
      <c r="F8" s="47">
        <f>'ごみ搬入量内訳'!H8</f>
        <v>104342</v>
      </c>
      <c r="G8" s="47">
        <f>'ごみ搬入量内訳'!AG8</f>
        <v>7628</v>
      </c>
      <c r="H8" s="47">
        <f>'ごみ搬入量内訳'!AH8</f>
        <v>0</v>
      </c>
      <c r="I8" s="47">
        <f t="shared" si="0"/>
        <v>111970</v>
      </c>
      <c r="J8" s="47">
        <f t="shared" si="1"/>
        <v>1264.6814071344343</v>
      </c>
      <c r="K8" s="47">
        <f>('ごみ搬入量内訳'!E8+'ごみ搬入量内訳'!AH8)/'ごみ処理概要'!D8/366*1000000</f>
        <v>808.4721839892442</v>
      </c>
      <c r="L8" s="47">
        <f>'ごみ搬入量内訳'!F8/'ごみ処理概要'!D8/366*1000000</f>
        <v>456.20922314519</v>
      </c>
      <c r="M8" s="47">
        <f>'資源化量内訳'!BP8</f>
        <v>8605</v>
      </c>
      <c r="N8" s="47">
        <f>'ごみ処理量内訳'!E8</f>
        <v>98139</v>
      </c>
      <c r="O8" s="47">
        <f>'ごみ処理量内訳'!L8</f>
        <v>1248</v>
      </c>
      <c r="P8" s="47">
        <f t="shared" si="2"/>
        <v>12095</v>
      </c>
      <c r="Q8" s="47">
        <f>'ごみ処理量内訳'!G8</f>
        <v>8096</v>
      </c>
      <c r="R8" s="47">
        <f>'ごみ処理量内訳'!H8</f>
        <v>3999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0</v>
      </c>
      <c r="W8" s="47">
        <f>'資源化量内訳'!M8</f>
        <v>0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0</v>
      </c>
      <c r="AC8" s="47">
        <f>'資源化量内訳'!S8</f>
        <v>0</v>
      </c>
      <c r="AD8" s="47">
        <f t="shared" si="4"/>
        <v>111482</v>
      </c>
      <c r="AE8" s="48">
        <f t="shared" si="5"/>
        <v>98.88053676826752</v>
      </c>
      <c r="AF8" s="47">
        <f>'資源化量内訳'!AB8</f>
        <v>0</v>
      </c>
      <c r="AG8" s="47">
        <f>'資源化量内訳'!AJ8</f>
        <v>2341</v>
      </c>
      <c r="AH8" s="47">
        <f>'資源化量内訳'!AR8</f>
        <v>3616</v>
      </c>
      <c r="AI8" s="47">
        <f>'資源化量内訳'!AZ8</f>
        <v>0</v>
      </c>
      <c r="AJ8" s="47">
        <f>'資源化量内訳'!BH8</f>
        <v>0</v>
      </c>
      <c r="AK8" s="47" t="s">
        <v>190</v>
      </c>
      <c r="AL8" s="47">
        <f t="shared" si="6"/>
        <v>5957</v>
      </c>
      <c r="AM8" s="48">
        <f t="shared" si="7"/>
        <v>12.126208498838341</v>
      </c>
      <c r="AN8" s="47">
        <f>'ごみ処理量内訳'!AC8</f>
        <v>1248</v>
      </c>
      <c r="AO8" s="47">
        <f>'ごみ処理量内訳'!AD8</f>
        <v>14338</v>
      </c>
      <c r="AP8" s="47">
        <f>'ごみ処理量内訳'!AE8</f>
        <v>2693</v>
      </c>
      <c r="AQ8" s="47">
        <f t="shared" si="8"/>
        <v>18279</v>
      </c>
    </row>
    <row r="9" spans="1:43" ht="13.5" customHeight="1">
      <c r="A9" s="185" t="s">
        <v>29</v>
      </c>
      <c r="B9" s="186" t="s">
        <v>34</v>
      </c>
      <c r="C9" s="46" t="s">
        <v>35</v>
      </c>
      <c r="D9" s="47">
        <v>112411</v>
      </c>
      <c r="E9" s="47">
        <v>112411</v>
      </c>
      <c r="F9" s="47">
        <f>'ごみ搬入量内訳'!H9</f>
        <v>51020</v>
      </c>
      <c r="G9" s="47">
        <f>'ごみ搬入量内訳'!AG9</f>
        <v>12316</v>
      </c>
      <c r="H9" s="47">
        <f>'ごみ搬入量内訳'!AH9</f>
        <v>0</v>
      </c>
      <c r="I9" s="47">
        <f t="shared" si="0"/>
        <v>63336</v>
      </c>
      <c r="J9" s="47">
        <f t="shared" si="1"/>
        <v>1539.4327986395356</v>
      </c>
      <c r="K9" s="47">
        <f>('ごみ搬入量内訳'!E9+'ごみ搬入量内訳'!AH9)/'ごみ処理概要'!D9/366*1000000</f>
        <v>854.9082642817416</v>
      </c>
      <c r="L9" s="47">
        <f>'ごみ搬入量内訳'!F9/'ごみ処理概要'!D9/366*1000000</f>
        <v>684.524534357794</v>
      </c>
      <c r="M9" s="47">
        <f>'資源化量内訳'!BP9</f>
        <v>2545</v>
      </c>
      <c r="N9" s="47">
        <f>'ごみ処理量内訳'!E9</f>
        <v>57581</v>
      </c>
      <c r="O9" s="47">
        <f>'ごみ処理量内訳'!L9</f>
        <v>0</v>
      </c>
      <c r="P9" s="47">
        <f t="shared" si="2"/>
        <v>4220</v>
      </c>
      <c r="Q9" s="47">
        <f>'ごみ処理量内訳'!G9</f>
        <v>3984</v>
      </c>
      <c r="R9" s="47">
        <f>'ごみ処理量内訳'!H9</f>
        <v>236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1535</v>
      </c>
      <c r="W9" s="47">
        <f>'資源化量内訳'!M9</f>
        <v>1177</v>
      </c>
      <c r="X9" s="47">
        <f>'資源化量内訳'!N9</f>
        <v>288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70</v>
      </c>
      <c r="AD9" s="47">
        <f t="shared" si="4"/>
        <v>63336</v>
      </c>
      <c r="AE9" s="48">
        <f t="shared" si="5"/>
        <v>100</v>
      </c>
      <c r="AF9" s="47">
        <f>'資源化量内訳'!AB9</f>
        <v>0</v>
      </c>
      <c r="AG9" s="47">
        <f>'資源化量内訳'!AJ9</f>
        <v>1903</v>
      </c>
      <c r="AH9" s="47">
        <f>'資源化量内訳'!AR9</f>
        <v>204</v>
      </c>
      <c r="AI9" s="47">
        <f>'資源化量内訳'!AZ9</f>
        <v>0</v>
      </c>
      <c r="AJ9" s="47">
        <f>'資源化量内訳'!BH9</f>
        <v>0</v>
      </c>
      <c r="AK9" s="47" t="s">
        <v>190</v>
      </c>
      <c r="AL9" s="47">
        <f t="shared" si="6"/>
        <v>2107</v>
      </c>
      <c r="AM9" s="48">
        <f t="shared" si="7"/>
        <v>9.391174997343695</v>
      </c>
      <c r="AN9" s="47">
        <f>'ごみ処理量内訳'!AC9</f>
        <v>0</v>
      </c>
      <c r="AO9" s="47">
        <f>'ごみ処理量内訳'!AD9</f>
        <v>7440</v>
      </c>
      <c r="AP9" s="47">
        <f>'ごみ処理量内訳'!AE9</f>
        <v>1597</v>
      </c>
      <c r="AQ9" s="47">
        <f t="shared" si="8"/>
        <v>9037</v>
      </c>
    </row>
    <row r="10" spans="1:43" ht="13.5" customHeight="1">
      <c r="A10" s="185" t="s">
        <v>29</v>
      </c>
      <c r="B10" s="186" t="s">
        <v>36</v>
      </c>
      <c r="C10" s="46" t="s">
        <v>37</v>
      </c>
      <c r="D10" s="47">
        <v>129484</v>
      </c>
      <c r="E10" s="47">
        <v>129484</v>
      </c>
      <c r="F10" s="47">
        <f>'ごみ搬入量内訳'!H10</f>
        <v>58029</v>
      </c>
      <c r="G10" s="47">
        <f>'ごみ搬入量内訳'!AG10</f>
        <v>0</v>
      </c>
      <c r="H10" s="47">
        <f>'ごみ搬入量内訳'!AH10</f>
        <v>0</v>
      </c>
      <c r="I10" s="47">
        <f t="shared" si="0"/>
        <v>58029</v>
      </c>
      <c r="J10" s="47">
        <f t="shared" si="1"/>
        <v>1224.4692805896393</v>
      </c>
      <c r="K10" s="47">
        <f>('ごみ搬入量内訳'!E10+'ごみ搬入量内訳'!AH10)/'ごみ処理概要'!D10/366*1000000</f>
        <v>915.972823952087</v>
      </c>
      <c r="L10" s="47">
        <f>'ごみ搬入量内訳'!F10/'ごみ処理概要'!D10/366*1000000</f>
        <v>308.4964566375524</v>
      </c>
      <c r="M10" s="47">
        <f>'資源化量内訳'!BP10</f>
        <v>1640</v>
      </c>
      <c r="N10" s="47">
        <f>'ごみ処理量内訳'!E10</f>
        <v>49340</v>
      </c>
      <c r="O10" s="47">
        <f>'ごみ処理量内訳'!L10</f>
        <v>132</v>
      </c>
      <c r="P10" s="47">
        <f t="shared" si="2"/>
        <v>5222</v>
      </c>
      <c r="Q10" s="47">
        <f>'ごみ処理量内訳'!G10</f>
        <v>5222</v>
      </c>
      <c r="R10" s="47">
        <f>'ごみ処理量内訳'!H10</f>
        <v>0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3222</v>
      </c>
      <c r="W10" s="47">
        <f>'資源化量内訳'!M10</f>
        <v>3120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102</v>
      </c>
      <c r="AC10" s="47">
        <f>'資源化量内訳'!S10</f>
        <v>0</v>
      </c>
      <c r="AD10" s="47">
        <f t="shared" si="4"/>
        <v>57916</v>
      </c>
      <c r="AE10" s="48">
        <f t="shared" si="5"/>
        <v>99.77208370743837</v>
      </c>
      <c r="AF10" s="47">
        <f>'資源化量内訳'!AB10</f>
        <v>149</v>
      </c>
      <c r="AG10" s="47">
        <f>'資源化量内訳'!AJ10</f>
        <v>2248</v>
      </c>
      <c r="AH10" s="47">
        <f>'資源化量内訳'!AR10</f>
        <v>0</v>
      </c>
      <c r="AI10" s="47">
        <f>'資源化量内訳'!AZ10</f>
        <v>0</v>
      </c>
      <c r="AJ10" s="47">
        <f>'資源化量内訳'!BH10</f>
        <v>0</v>
      </c>
      <c r="AK10" s="47" t="s">
        <v>190</v>
      </c>
      <c r="AL10" s="47">
        <f t="shared" si="6"/>
        <v>2397</v>
      </c>
      <c r="AM10" s="48">
        <f t="shared" si="7"/>
        <v>12.188528443817583</v>
      </c>
      <c r="AN10" s="47">
        <f>'ごみ処理量内訳'!AC10</f>
        <v>132</v>
      </c>
      <c r="AO10" s="47">
        <f>'ごみ処理量内訳'!AD10</f>
        <v>5448</v>
      </c>
      <c r="AP10" s="47">
        <f>'ごみ処理量内訳'!AE10</f>
        <v>1399</v>
      </c>
      <c r="AQ10" s="47">
        <f t="shared" si="8"/>
        <v>6979</v>
      </c>
    </row>
    <row r="11" spans="1:43" ht="13.5" customHeight="1">
      <c r="A11" s="185" t="s">
        <v>29</v>
      </c>
      <c r="B11" s="186" t="s">
        <v>38</v>
      </c>
      <c r="C11" s="46" t="s">
        <v>39</v>
      </c>
      <c r="D11" s="47">
        <v>150575</v>
      </c>
      <c r="E11" s="47">
        <v>150575</v>
      </c>
      <c r="F11" s="47">
        <f>'ごみ搬入量内訳'!H11</f>
        <v>61692</v>
      </c>
      <c r="G11" s="47">
        <f>'ごみ搬入量内訳'!AG11</f>
        <v>6720</v>
      </c>
      <c r="H11" s="47">
        <f>'ごみ搬入量内訳'!AH11</f>
        <v>4597</v>
      </c>
      <c r="I11" s="47">
        <f t="shared" si="0"/>
        <v>73009</v>
      </c>
      <c r="J11" s="47">
        <f t="shared" si="1"/>
        <v>1324.775972614994</v>
      </c>
      <c r="K11" s="47">
        <f>('ごみ搬入量内訳'!E11+'ごみ搬入量内訳'!AH11)/'ごみ処理概要'!D11/366*1000000</f>
        <v>923.0917185397687</v>
      </c>
      <c r="L11" s="47">
        <f>'ごみ搬入量内訳'!F11/'ごみ処理概要'!D11/366*1000000</f>
        <v>401.68425407522534</v>
      </c>
      <c r="M11" s="47">
        <f>'資源化量内訳'!BP11</f>
        <v>4420</v>
      </c>
      <c r="N11" s="47">
        <f>'ごみ処理量内訳'!E11</f>
        <v>62022</v>
      </c>
      <c r="O11" s="47">
        <f>'ごみ処理量内訳'!L11</f>
        <v>0</v>
      </c>
      <c r="P11" s="47">
        <f t="shared" si="2"/>
        <v>5850</v>
      </c>
      <c r="Q11" s="47">
        <f>'ごみ処理量内訳'!G11</f>
        <v>4686</v>
      </c>
      <c r="R11" s="47">
        <f>'ごみ処理量内訳'!H11</f>
        <v>1164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434</v>
      </c>
      <c r="W11" s="47">
        <f>'資源化量内訳'!M11</f>
        <v>0</v>
      </c>
      <c r="X11" s="47">
        <f>'資源化量内訳'!N11</f>
        <v>328</v>
      </c>
      <c r="Y11" s="47">
        <f>'資源化量内訳'!O11</f>
        <v>0</v>
      </c>
      <c r="Z11" s="47">
        <f>'資源化量内訳'!P11</f>
        <v>88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18</v>
      </c>
      <c r="AD11" s="47">
        <f t="shared" si="4"/>
        <v>68306</v>
      </c>
      <c r="AE11" s="48">
        <f t="shared" si="5"/>
        <v>100</v>
      </c>
      <c r="AF11" s="47">
        <f>'資源化量内訳'!AB11</f>
        <v>1964</v>
      </c>
      <c r="AG11" s="47">
        <f>'資源化量内訳'!AJ11</f>
        <v>1851</v>
      </c>
      <c r="AH11" s="47">
        <f>'資源化量内訳'!AR11</f>
        <v>1164</v>
      </c>
      <c r="AI11" s="47">
        <f>'資源化量内訳'!AZ11</f>
        <v>0</v>
      </c>
      <c r="AJ11" s="47">
        <f>'資源化量内訳'!BH11</f>
        <v>0</v>
      </c>
      <c r="AK11" s="47" t="s">
        <v>190</v>
      </c>
      <c r="AL11" s="47">
        <f t="shared" si="6"/>
        <v>4979</v>
      </c>
      <c r="AM11" s="48">
        <f t="shared" si="7"/>
        <v>13.520611610703186</v>
      </c>
      <c r="AN11" s="47">
        <f>'ごみ処理量内訳'!AC11</f>
        <v>0</v>
      </c>
      <c r="AO11" s="47">
        <f>'ごみ処理量内訳'!AD11</f>
        <v>6614</v>
      </c>
      <c r="AP11" s="47">
        <f>'ごみ処理量内訳'!AE11</f>
        <v>1656</v>
      </c>
      <c r="AQ11" s="47">
        <f t="shared" si="8"/>
        <v>8270</v>
      </c>
    </row>
    <row r="12" spans="1:43" ht="13.5" customHeight="1">
      <c r="A12" s="185" t="s">
        <v>29</v>
      </c>
      <c r="B12" s="186" t="s">
        <v>40</v>
      </c>
      <c r="C12" s="46" t="s">
        <v>41</v>
      </c>
      <c r="D12" s="47">
        <v>45901</v>
      </c>
      <c r="E12" s="47">
        <v>45901</v>
      </c>
      <c r="F12" s="47">
        <f>'ごみ搬入量内訳'!H12</f>
        <v>16639</v>
      </c>
      <c r="G12" s="47">
        <f>'ごみ搬入量内訳'!AG12</f>
        <v>2530</v>
      </c>
      <c r="H12" s="47">
        <f>'ごみ搬入量内訳'!AH12</f>
        <v>0</v>
      </c>
      <c r="I12" s="47">
        <f t="shared" si="0"/>
        <v>19169</v>
      </c>
      <c r="J12" s="47">
        <f t="shared" si="1"/>
        <v>1141.0277976490863</v>
      </c>
      <c r="K12" s="47">
        <f>('ごみ搬入量内訳'!E12+'ごみ搬入量内訳'!AH12)/'ごみ処理概要'!D12/366*1000000</f>
        <v>813.7018098942568</v>
      </c>
      <c r="L12" s="47">
        <f>'ごみ搬入量内訳'!F12/'ごみ処理概要'!D12/366*1000000</f>
        <v>327.32598775482944</v>
      </c>
      <c r="M12" s="47">
        <f>'資源化量内訳'!BP12</f>
        <v>1052</v>
      </c>
      <c r="N12" s="47">
        <f>'ごみ処理量内訳'!E12</f>
        <v>14805</v>
      </c>
      <c r="O12" s="47">
        <f>'ごみ処理量内訳'!L12</f>
        <v>1901</v>
      </c>
      <c r="P12" s="47">
        <f t="shared" si="2"/>
        <v>0</v>
      </c>
      <c r="Q12" s="47">
        <f>'ごみ処理量内訳'!G12</f>
        <v>0</v>
      </c>
      <c r="R12" s="47">
        <f>'ごみ処理量内訳'!H12</f>
        <v>0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2463</v>
      </c>
      <c r="W12" s="47">
        <f>'資源化量内訳'!M12</f>
        <v>1537</v>
      </c>
      <c r="X12" s="47">
        <f>'資源化量内訳'!N12</f>
        <v>347</v>
      </c>
      <c r="Y12" s="47">
        <f>'資源化量内訳'!O12</f>
        <v>401</v>
      </c>
      <c r="Z12" s="47">
        <f>'資源化量内訳'!P12</f>
        <v>163</v>
      </c>
      <c r="AA12" s="47">
        <f>'資源化量内訳'!Q12</f>
        <v>8</v>
      </c>
      <c r="AB12" s="47">
        <f>'資源化量内訳'!R12</f>
        <v>4</v>
      </c>
      <c r="AC12" s="47">
        <f>'資源化量内訳'!S12</f>
        <v>3</v>
      </c>
      <c r="AD12" s="47">
        <f t="shared" si="4"/>
        <v>19169</v>
      </c>
      <c r="AE12" s="48">
        <f t="shared" si="5"/>
        <v>90.08294642391361</v>
      </c>
      <c r="AF12" s="47">
        <f>'資源化量内訳'!AB12</f>
        <v>0</v>
      </c>
      <c r="AG12" s="47">
        <f>'資源化量内訳'!AJ12</f>
        <v>0</v>
      </c>
      <c r="AH12" s="47">
        <f>'資源化量内訳'!AR12</f>
        <v>0</v>
      </c>
      <c r="AI12" s="47">
        <f>'資源化量内訳'!AZ12</f>
        <v>0</v>
      </c>
      <c r="AJ12" s="47">
        <f>'資源化量内訳'!BH12</f>
        <v>0</v>
      </c>
      <c r="AK12" s="47" t="s">
        <v>190</v>
      </c>
      <c r="AL12" s="47">
        <f t="shared" si="6"/>
        <v>0</v>
      </c>
      <c r="AM12" s="48">
        <f t="shared" si="7"/>
        <v>17.382918747836406</v>
      </c>
      <c r="AN12" s="47">
        <f>'ごみ処理量内訳'!AC12</f>
        <v>1901</v>
      </c>
      <c r="AO12" s="47">
        <f>'ごみ処理量内訳'!AD12</f>
        <v>1807</v>
      </c>
      <c r="AP12" s="47">
        <f>'ごみ処理量内訳'!AE12</f>
        <v>0</v>
      </c>
      <c r="AQ12" s="47">
        <f t="shared" si="8"/>
        <v>3708</v>
      </c>
    </row>
    <row r="13" spans="1:43" ht="13.5" customHeight="1">
      <c r="A13" s="185" t="s">
        <v>29</v>
      </c>
      <c r="B13" s="186" t="s">
        <v>42</v>
      </c>
      <c r="C13" s="46" t="s">
        <v>43</v>
      </c>
      <c r="D13" s="47">
        <v>79873</v>
      </c>
      <c r="E13" s="47">
        <v>79873</v>
      </c>
      <c r="F13" s="47">
        <f>'ごみ搬入量内訳'!H13</f>
        <v>29402</v>
      </c>
      <c r="G13" s="47">
        <f>'ごみ搬入量内訳'!AG13</f>
        <v>4508</v>
      </c>
      <c r="H13" s="47">
        <f>'ごみ搬入量内訳'!AH13</f>
        <v>0</v>
      </c>
      <c r="I13" s="47">
        <f t="shared" si="0"/>
        <v>33910</v>
      </c>
      <c r="J13" s="47">
        <f t="shared" si="1"/>
        <v>1159.9698674651472</v>
      </c>
      <c r="K13" s="47">
        <f>('ごみ搬入量内訳'!E13+'ごみ搬入量内訳'!AH13)/'ごみ処理概要'!D13/366*1000000</f>
        <v>756.6656876534669</v>
      </c>
      <c r="L13" s="47">
        <f>'ごみ搬入量内訳'!F13/'ごみ処理概要'!D13/366*1000000</f>
        <v>403.3041798116805</v>
      </c>
      <c r="M13" s="47">
        <f>'資源化量内訳'!BP13</f>
        <v>2314</v>
      </c>
      <c r="N13" s="47">
        <f>'ごみ処理量内訳'!E13</f>
        <v>28959</v>
      </c>
      <c r="O13" s="47">
        <f>'ごみ処理量内訳'!L13</f>
        <v>0</v>
      </c>
      <c r="P13" s="47">
        <f t="shared" si="2"/>
        <v>3794</v>
      </c>
      <c r="Q13" s="47">
        <f>'ごみ処理量内訳'!G13</f>
        <v>3794</v>
      </c>
      <c r="R13" s="47">
        <f>'ごみ処理量内訳'!H13</f>
        <v>0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1139</v>
      </c>
      <c r="W13" s="47">
        <f>'資源化量内訳'!M13</f>
        <v>955</v>
      </c>
      <c r="X13" s="47">
        <f>'資源化量内訳'!N13</f>
        <v>0</v>
      </c>
      <c r="Y13" s="47">
        <f>'資源化量内訳'!O13</f>
        <v>0</v>
      </c>
      <c r="Z13" s="47">
        <f>'資源化量内訳'!P13</f>
        <v>0</v>
      </c>
      <c r="AA13" s="47">
        <f>'資源化量内訳'!Q13</f>
        <v>57</v>
      </c>
      <c r="AB13" s="47">
        <f>'資源化量内訳'!R13</f>
        <v>113</v>
      </c>
      <c r="AC13" s="47">
        <f>'資源化量内訳'!S13</f>
        <v>14</v>
      </c>
      <c r="AD13" s="47">
        <f t="shared" si="4"/>
        <v>33892</v>
      </c>
      <c r="AE13" s="48">
        <f t="shared" si="5"/>
        <v>100</v>
      </c>
      <c r="AF13" s="47">
        <f>'資源化量内訳'!AB13</f>
        <v>0</v>
      </c>
      <c r="AG13" s="47">
        <f>'資源化量内訳'!AJ13</f>
        <v>2257</v>
      </c>
      <c r="AH13" s="47">
        <f>'資源化量内訳'!AR13</f>
        <v>0</v>
      </c>
      <c r="AI13" s="47">
        <f>'資源化量内訳'!AZ13</f>
        <v>0</v>
      </c>
      <c r="AJ13" s="47">
        <f>'資源化量内訳'!BH13</f>
        <v>0</v>
      </c>
      <c r="AK13" s="47" t="s">
        <v>190</v>
      </c>
      <c r="AL13" s="47">
        <f t="shared" si="6"/>
        <v>2257</v>
      </c>
      <c r="AM13" s="48">
        <f t="shared" si="7"/>
        <v>15.770866707175607</v>
      </c>
      <c r="AN13" s="47">
        <f>'ごみ処理量内訳'!AC13</f>
        <v>0</v>
      </c>
      <c r="AO13" s="47">
        <f>'ごみ処理量内訳'!AD13</f>
        <v>3884</v>
      </c>
      <c r="AP13" s="47">
        <f>'ごみ処理量内訳'!AE13</f>
        <v>856</v>
      </c>
      <c r="AQ13" s="47">
        <f t="shared" si="8"/>
        <v>4740</v>
      </c>
    </row>
    <row r="14" spans="1:43" ht="13.5" customHeight="1">
      <c r="A14" s="185" t="s">
        <v>29</v>
      </c>
      <c r="B14" s="186" t="s">
        <v>44</v>
      </c>
      <c r="C14" s="46" t="s">
        <v>45</v>
      </c>
      <c r="D14" s="47">
        <v>48380</v>
      </c>
      <c r="E14" s="47">
        <v>48380</v>
      </c>
      <c r="F14" s="47">
        <f>'ごみ搬入量内訳'!H14</f>
        <v>13006</v>
      </c>
      <c r="G14" s="47">
        <f>'ごみ搬入量内訳'!AG14</f>
        <v>10723</v>
      </c>
      <c r="H14" s="47">
        <f>'ごみ搬入量内訳'!AH14</f>
        <v>0</v>
      </c>
      <c r="I14" s="47">
        <f t="shared" si="0"/>
        <v>23729</v>
      </c>
      <c r="J14" s="47">
        <f t="shared" si="1"/>
        <v>1340.0854347526526</v>
      </c>
      <c r="K14" s="47">
        <f>('ごみ搬入量内訳'!E14+'ごみ搬入量内訳'!AH14)/'ごみ処理概要'!D14/366*1000000</f>
        <v>767.7155126649906</v>
      </c>
      <c r="L14" s="47">
        <f>'ごみ搬入量内訳'!F14/'ごみ処理概要'!D14/366*1000000</f>
        <v>572.3699220876621</v>
      </c>
      <c r="M14" s="47">
        <f>'資源化量内訳'!BP14</f>
        <v>3012</v>
      </c>
      <c r="N14" s="47">
        <f>'ごみ処理量内訳'!E14</f>
        <v>21779</v>
      </c>
      <c r="O14" s="47">
        <f>'ごみ処理量内訳'!L14</f>
        <v>26</v>
      </c>
      <c r="P14" s="47">
        <f t="shared" si="2"/>
        <v>1924</v>
      </c>
      <c r="Q14" s="47">
        <f>'ごみ処理量内訳'!G14</f>
        <v>1515</v>
      </c>
      <c r="R14" s="47">
        <f>'ごみ処理量内訳'!H14</f>
        <v>409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0</v>
      </c>
      <c r="W14" s="47">
        <f>'資源化量内訳'!M14</f>
        <v>0</v>
      </c>
      <c r="X14" s="47">
        <f>'資源化量内訳'!N14</f>
        <v>0</v>
      </c>
      <c r="Y14" s="47">
        <f>'資源化量内訳'!O14</f>
        <v>0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0</v>
      </c>
      <c r="AD14" s="47">
        <f t="shared" si="4"/>
        <v>23729</v>
      </c>
      <c r="AE14" s="48">
        <f t="shared" si="5"/>
        <v>99.89042943234018</v>
      </c>
      <c r="AF14" s="47">
        <f>'資源化量内訳'!AB14</f>
        <v>0</v>
      </c>
      <c r="AG14" s="47">
        <f>'資源化量内訳'!AJ14</f>
        <v>687</v>
      </c>
      <c r="AH14" s="47">
        <f>'資源化量内訳'!AR14</f>
        <v>409</v>
      </c>
      <c r="AI14" s="47">
        <f>'資源化量内訳'!AZ14</f>
        <v>0</v>
      </c>
      <c r="AJ14" s="47">
        <f>'資源化量内訳'!BH14</f>
        <v>0</v>
      </c>
      <c r="AK14" s="47" t="s">
        <v>190</v>
      </c>
      <c r="AL14" s="47">
        <f t="shared" si="6"/>
        <v>1096</v>
      </c>
      <c r="AM14" s="48">
        <f t="shared" si="7"/>
        <v>15.362177929022849</v>
      </c>
      <c r="AN14" s="47">
        <f>'ごみ処理量内訳'!AC14</f>
        <v>26</v>
      </c>
      <c r="AO14" s="47">
        <f>'ごみ処理量内訳'!AD14</f>
        <v>2723</v>
      </c>
      <c r="AP14" s="47">
        <f>'ごみ処理量内訳'!AE14</f>
        <v>487</v>
      </c>
      <c r="AQ14" s="47">
        <f t="shared" si="8"/>
        <v>3236</v>
      </c>
    </row>
    <row r="15" spans="1:43" ht="13.5" customHeight="1">
      <c r="A15" s="185" t="s">
        <v>29</v>
      </c>
      <c r="B15" s="186" t="s">
        <v>46</v>
      </c>
      <c r="C15" s="46" t="s">
        <v>47</v>
      </c>
      <c r="D15" s="47">
        <v>63094</v>
      </c>
      <c r="E15" s="47">
        <v>63094</v>
      </c>
      <c r="F15" s="47">
        <f>'ごみ搬入量内訳'!H15</f>
        <v>21737</v>
      </c>
      <c r="G15" s="47">
        <f>'ごみ搬入量内訳'!AG15</f>
        <v>7923</v>
      </c>
      <c r="H15" s="47">
        <f>'ごみ搬入量内訳'!AH15</f>
        <v>0</v>
      </c>
      <c r="I15" s="47">
        <f t="shared" si="0"/>
        <v>29660</v>
      </c>
      <c r="J15" s="47">
        <f t="shared" si="1"/>
        <v>1284.4050363920535</v>
      </c>
      <c r="K15" s="47">
        <f>('ごみ搬入量内訳'!E15+'ごみ搬入量内訳'!AH15)/'ごみ処理概要'!D15/366*1000000</f>
        <v>962.3510830661025</v>
      </c>
      <c r="L15" s="47">
        <f>'ごみ搬入量内訳'!F15/'ごみ処理概要'!D15/366*1000000</f>
        <v>322.05395332595083</v>
      </c>
      <c r="M15" s="47">
        <f>'資源化量内訳'!BP15</f>
        <v>827</v>
      </c>
      <c r="N15" s="47">
        <f>'ごみ処理量内訳'!E15</f>
        <v>26881</v>
      </c>
      <c r="O15" s="47">
        <f>'ごみ処理量内訳'!L15</f>
        <v>0</v>
      </c>
      <c r="P15" s="47">
        <f t="shared" si="2"/>
        <v>2596</v>
      </c>
      <c r="Q15" s="47">
        <f>'ごみ処理量内訳'!G15</f>
        <v>1644</v>
      </c>
      <c r="R15" s="47">
        <f>'ごみ処理量内訳'!H15</f>
        <v>952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183</v>
      </c>
      <c r="W15" s="47">
        <f>'資源化量内訳'!M15</f>
        <v>183</v>
      </c>
      <c r="X15" s="47">
        <f>'資源化量内訳'!N15</f>
        <v>0</v>
      </c>
      <c r="Y15" s="47">
        <f>'資源化量内訳'!O15</f>
        <v>0</v>
      </c>
      <c r="Z15" s="47">
        <f>'資源化量内訳'!P15</f>
        <v>0</v>
      </c>
      <c r="AA15" s="47">
        <f>'資源化量内訳'!Q15</f>
        <v>0</v>
      </c>
      <c r="AB15" s="47">
        <f>'資源化量内訳'!R15</f>
        <v>0</v>
      </c>
      <c r="AC15" s="47">
        <f>'資源化量内訳'!S15</f>
        <v>0</v>
      </c>
      <c r="AD15" s="47">
        <f t="shared" si="4"/>
        <v>29660</v>
      </c>
      <c r="AE15" s="48">
        <f t="shared" si="5"/>
        <v>100</v>
      </c>
      <c r="AF15" s="47">
        <f>'資源化量内訳'!AB15</f>
        <v>0</v>
      </c>
      <c r="AG15" s="47">
        <f>'資源化量内訳'!AJ15</f>
        <v>507</v>
      </c>
      <c r="AH15" s="47">
        <f>'資源化量内訳'!AR15</f>
        <v>952</v>
      </c>
      <c r="AI15" s="47">
        <f>'資源化量内訳'!AZ15</f>
        <v>0</v>
      </c>
      <c r="AJ15" s="47">
        <f>'資源化量内訳'!BH15</f>
        <v>0</v>
      </c>
      <c r="AK15" s="47" t="s">
        <v>190</v>
      </c>
      <c r="AL15" s="47">
        <f t="shared" si="6"/>
        <v>1459</v>
      </c>
      <c r="AM15" s="48">
        <f t="shared" si="7"/>
        <v>8.098533801292355</v>
      </c>
      <c r="AN15" s="47">
        <f>'ごみ処理量内訳'!AC15</f>
        <v>0</v>
      </c>
      <c r="AO15" s="47">
        <f>'ごみ処理量内訳'!AD15</f>
        <v>3915</v>
      </c>
      <c r="AP15" s="47">
        <f>'ごみ処理量内訳'!AE15</f>
        <v>576</v>
      </c>
      <c r="AQ15" s="47">
        <f t="shared" si="8"/>
        <v>4491</v>
      </c>
    </row>
    <row r="16" spans="1:43" ht="13.5" customHeight="1">
      <c r="A16" s="185" t="s">
        <v>29</v>
      </c>
      <c r="B16" s="186" t="s">
        <v>48</v>
      </c>
      <c r="C16" s="46" t="s">
        <v>49</v>
      </c>
      <c r="D16" s="47">
        <v>49274</v>
      </c>
      <c r="E16" s="47">
        <v>49274</v>
      </c>
      <c r="F16" s="47">
        <f>'ごみ搬入量内訳'!H16</f>
        <v>12409</v>
      </c>
      <c r="G16" s="47">
        <f>'ごみ搬入量内訳'!AG16</f>
        <v>5500</v>
      </c>
      <c r="H16" s="47">
        <f>'ごみ搬入量内訳'!AH16</f>
        <v>0</v>
      </c>
      <c r="I16" s="47">
        <f t="shared" si="0"/>
        <v>17909</v>
      </c>
      <c r="J16" s="47">
        <f t="shared" si="1"/>
        <v>993.0530094790566</v>
      </c>
      <c r="K16" s="47">
        <f>('ごみ搬入量内訳'!E16+'ごみ搬入量内訳'!AH16)/'ごみ処理概要'!D16/366*1000000</f>
        <v>695.0095717689708</v>
      </c>
      <c r="L16" s="47">
        <f>'ごみ搬入量内訳'!F16/'ごみ処理概要'!D16/366*1000000</f>
        <v>298.043437710086</v>
      </c>
      <c r="M16" s="47">
        <f>'資源化量内訳'!BP16</f>
        <v>1510</v>
      </c>
      <c r="N16" s="47">
        <f>'ごみ処理量内訳'!E16</f>
        <v>13686</v>
      </c>
      <c r="O16" s="47">
        <f>'ごみ処理量内訳'!L16</f>
        <v>0</v>
      </c>
      <c r="P16" s="47">
        <f t="shared" si="2"/>
        <v>2979</v>
      </c>
      <c r="Q16" s="47">
        <f>'ごみ処理量内訳'!G16</f>
        <v>0</v>
      </c>
      <c r="R16" s="47">
        <f>'ごみ処理量内訳'!H16</f>
        <v>2979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1222</v>
      </c>
      <c r="W16" s="47">
        <f>'資源化量内訳'!M16</f>
        <v>1216</v>
      </c>
      <c r="X16" s="47">
        <f>'資源化量内訳'!N16</f>
        <v>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6</v>
      </c>
      <c r="AC16" s="47">
        <f>'資源化量内訳'!S16</f>
        <v>0</v>
      </c>
      <c r="AD16" s="47">
        <f t="shared" si="4"/>
        <v>17887</v>
      </c>
      <c r="AE16" s="48">
        <f t="shared" si="5"/>
        <v>100</v>
      </c>
      <c r="AF16" s="47">
        <f>'資源化量内訳'!AB16</f>
        <v>0</v>
      </c>
      <c r="AG16" s="47">
        <f>'資源化量内訳'!AJ16</f>
        <v>0</v>
      </c>
      <c r="AH16" s="47">
        <f>'資源化量内訳'!AR16</f>
        <v>1311</v>
      </c>
      <c r="AI16" s="47">
        <f>'資源化量内訳'!AZ16</f>
        <v>0</v>
      </c>
      <c r="AJ16" s="47">
        <f>'資源化量内訳'!BH16</f>
        <v>0</v>
      </c>
      <c r="AK16" s="47" t="s">
        <v>190</v>
      </c>
      <c r="AL16" s="47">
        <f t="shared" si="6"/>
        <v>1311</v>
      </c>
      <c r="AM16" s="48">
        <f t="shared" si="7"/>
        <v>20.843429396298397</v>
      </c>
      <c r="AN16" s="47">
        <f>'ごみ処理量内訳'!AC16</f>
        <v>0</v>
      </c>
      <c r="AO16" s="47">
        <f>'ごみ処理量内訳'!AD16</f>
        <v>1921</v>
      </c>
      <c r="AP16" s="47">
        <f>'ごみ処理量内訳'!AE16</f>
        <v>996</v>
      </c>
      <c r="AQ16" s="47">
        <f t="shared" si="8"/>
        <v>2917</v>
      </c>
    </row>
    <row r="17" spans="1:43" ht="13.5" customHeight="1">
      <c r="A17" s="185" t="s">
        <v>29</v>
      </c>
      <c r="B17" s="186" t="s">
        <v>50</v>
      </c>
      <c r="C17" s="46" t="s">
        <v>51</v>
      </c>
      <c r="D17" s="47">
        <v>47280</v>
      </c>
      <c r="E17" s="47">
        <v>47280</v>
      </c>
      <c r="F17" s="47">
        <f>'ごみ搬入量内訳'!H17</f>
        <v>14457</v>
      </c>
      <c r="G17" s="47">
        <f>'ごみ搬入量内訳'!AG17</f>
        <v>1563</v>
      </c>
      <c r="H17" s="47">
        <f>'ごみ搬入量内訳'!AH17</f>
        <v>0</v>
      </c>
      <c r="I17" s="47">
        <f t="shared" si="0"/>
        <v>16020</v>
      </c>
      <c r="J17" s="47">
        <f t="shared" si="1"/>
        <v>925.7718232503952</v>
      </c>
      <c r="K17" s="47">
        <f>('ごみ搬入量内訳'!E17+'ごみ搬入量内訳'!AH17)/'ごみ処理概要'!D17/366*1000000</f>
        <v>768.8182482224257</v>
      </c>
      <c r="L17" s="47">
        <f>'ごみ搬入量内訳'!F17/'ごみ処理概要'!D17/366*1000000</f>
        <v>156.95357502796963</v>
      </c>
      <c r="M17" s="47">
        <f>'資源化量内訳'!BP17</f>
        <v>1744</v>
      </c>
      <c r="N17" s="47">
        <f>'ごみ処理量内訳'!E17</f>
        <v>14550</v>
      </c>
      <c r="O17" s="47">
        <f>'ごみ処理量内訳'!L17</f>
        <v>0</v>
      </c>
      <c r="P17" s="47">
        <f t="shared" si="2"/>
        <v>1452</v>
      </c>
      <c r="Q17" s="47">
        <f>'ごみ処理量内訳'!G17</f>
        <v>1452</v>
      </c>
      <c r="R17" s="47">
        <f>'ごみ処理量内訳'!H17</f>
        <v>0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18</v>
      </c>
      <c r="W17" s="47">
        <f>'資源化量内訳'!M17</f>
        <v>0</v>
      </c>
      <c r="X17" s="47">
        <f>'資源化量内訳'!N17</f>
        <v>0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0</v>
      </c>
      <c r="AC17" s="47">
        <f>'資源化量内訳'!S17</f>
        <v>18</v>
      </c>
      <c r="AD17" s="47">
        <f t="shared" si="4"/>
        <v>16020</v>
      </c>
      <c r="AE17" s="48">
        <f t="shared" si="5"/>
        <v>100</v>
      </c>
      <c r="AF17" s="47">
        <f>'資源化量内訳'!AB17</f>
        <v>47</v>
      </c>
      <c r="AG17" s="47">
        <f>'資源化量内訳'!AJ17</f>
        <v>543</v>
      </c>
      <c r="AH17" s="47">
        <f>'資源化量内訳'!AR17</f>
        <v>0</v>
      </c>
      <c r="AI17" s="47">
        <f>'資源化量内訳'!AZ17</f>
        <v>0</v>
      </c>
      <c r="AJ17" s="47">
        <f>'資源化量内訳'!BH17</f>
        <v>0</v>
      </c>
      <c r="AK17" s="47" t="s">
        <v>190</v>
      </c>
      <c r="AL17" s="47">
        <f t="shared" si="6"/>
        <v>590</v>
      </c>
      <c r="AM17" s="48">
        <f t="shared" si="7"/>
        <v>13.240261202431885</v>
      </c>
      <c r="AN17" s="47">
        <f>'ごみ処理量内訳'!AC17</f>
        <v>0</v>
      </c>
      <c r="AO17" s="47">
        <f>'ごみ処理量内訳'!AD17</f>
        <v>1794</v>
      </c>
      <c r="AP17" s="47">
        <f>'ごみ処理量内訳'!AE17</f>
        <v>692</v>
      </c>
      <c r="AQ17" s="47">
        <f t="shared" si="8"/>
        <v>2486</v>
      </c>
    </row>
    <row r="18" spans="1:43" ht="13.5" customHeight="1">
      <c r="A18" s="185" t="s">
        <v>29</v>
      </c>
      <c r="B18" s="186" t="s">
        <v>52</v>
      </c>
      <c r="C18" s="46" t="s">
        <v>53</v>
      </c>
      <c r="D18" s="47">
        <v>10231</v>
      </c>
      <c r="E18" s="47">
        <v>10231</v>
      </c>
      <c r="F18" s="47">
        <f>'ごみ搬入量内訳'!H18</f>
        <v>2291</v>
      </c>
      <c r="G18" s="47">
        <f>'ごみ搬入量内訳'!AG18</f>
        <v>558</v>
      </c>
      <c r="H18" s="47">
        <f>'ごみ搬入量内訳'!AH18</f>
        <v>0</v>
      </c>
      <c r="I18" s="47">
        <f t="shared" si="0"/>
        <v>2849</v>
      </c>
      <c r="J18" s="47">
        <f t="shared" si="1"/>
        <v>760.8398988822678</v>
      </c>
      <c r="K18" s="47">
        <f>('ごみ搬入量内訳'!E18+'ごみ搬入量内訳'!AH18)/'ごみ処理概要'!D18/366*1000000</f>
        <v>611.8231689502545</v>
      </c>
      <c r="L18" s="47">
        <f>'ごみ搬入量内訳'!F18/'ごみ処理概要'!D18/366*1000000</f>
        <v>149.01672993201313</v>
      </c>
      <c r="M18" s="47">
        <f>'資源化量内訳'!BP18</f>
        <v>0</v>
      </c>
      <c r="N18" s="47">
        <f>'ごみ処理量内訳'!E18</f>
        <v>2510</v>
      </c>
      <c r="O18" s="47">
        <f>'ごみ処理量内訳'!L18</f>
        <v>0</v>
      </c>
      <c r="P18" s="47">
        <f t="shared" si="2"/>
        <v>339</v>
      </c>
      <c r="Q18" s="47">
        <f>'ごみ処理量内訳'!G18</f>
        <v>308</v>
      </c>
      <c r="R18" s="47">
        <f>'ごみ処理量内訳'!H18</f>
        <v>31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0</v>
      </c>
      <c r="W18" s="47">
        <f>'資源化量内訳'!M18</f>
        <v>0</v>
      </c>
      <c r="X18" s="47">
        <f>'資源化量内訳'!N18</f>
        <v>0</v>
      </c>
      <c r="Y18" s="47">
        <f>'資源化量内訳'!O18</f>
        <v>0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2849</v>
      </c>
      <c r="AE18" s="48">
        <f t="shared" si="5"/>
        <v>100</v>
      </c>
      <c r="AF18" s="47">
        <f>'資源化量内訳'!AB18</f>
        <v>0</v>
      </c>
      <c r="AG18" s="47">
        <f>'資源化量内訳'!AJ18</f>
        <v>140</v>
      </c>
      <c r="AH18" s="47">
        <f>'資源化量内訳'!AR18</f>
        <v>31</v>
      </c>
      <c r="AI18" s="47">
        <f>'資源化量内訳'!AZ18</f>
        <v>0</v>
      </c>
      <c r="AJ18" s="47">
        <f>'資源化量内訳'!BH18</f>
        <v>0</v>
      </c>
      <c r="AK18" s="47" t="s">
        <v>190</v>
      </c>
      <c r="AL18" s="47">
        <f t="shared" si="6"/>
        <v>171</v>
      </c>
      <c r="AM18" s="48">
        <f t="shared" si="7"/>
        <v>6.002106002106002</v>
      </c>
      <c r="AN18" s="47">
        <f>'ごみ処理量内訳'!AC18</f>
        <v>0</v>
      </c>
      <c r="AO18" s="47">
        <f>'ごみ処理量内訳'!AD18</f>
        <v>317</v>
      </c>
      <c r="AP18" s="47">
        <f>'ごみ処理量内訳'!AE18</f>
        <v>99</v>
      </c>
      <c r="AQ18" s="47">
        <f t="shared" si="8"/>
        <v>416</v>
      </c>
    </row>
    <row r="19" spans="1:43" ht="13.5" customHeight="1">
      <c r="A19" s="185" t="s">
        <v>29</v>
      </c>
      <c r="B19" s="186" t="s">
        <v>54</v>
      </c>
      <c r="C19" s="46" t="s">
        <v>55</v>
      </c>
      <c r="D19" s="47">
        <v>12291</v>
      </c>
      <c r="E19" s="47">
        <v>12291</v>
      </c>
      <c r="F19" s="47">
        <f>'ごみ搬入量内訳'!H19</f>
        <v>2375</v>
      </c>
      <c r="G19" s="47">
        <f>'ごみ搬入量内訳'!AG19</f>
        <v>424</v>
      </c>
      <c r="H19" s="47">
        <f>'ごみ搬入量内訳'!AH19</f>
        <v>0</v>
      </c>
      <c r="I19" s="47">
        <f t="shared" si="0"/>
        <v>2799</v>
      </c>
      <c r="J19" s="47">
        <f t="shared" si="1"/>
        <v>622.2065725820972</v>
      </c>
      <c r="K19" s="47">
        <f>('ごみ搬入量内訳'!E19+'ごみ搬入量内訳'!AH19)/'ごみ処理概要'!D19/366*1000000</f>
        <v>493.9417664442373</v>
      </c>
      <c r="L19" s="47">
        <f>'ごみ搬入量内訳'!F19/'ごみ処理概要'!D19/366*1000000</f>
        <v>128.26480613786</v>
      </c>
      <c r="M19" s="47">
        <f>'資源化量内訳'!BP19</f>
        <v>203</v>
      </c>
      <c r="N19" s="47">
        <f>'ごみ処理量内訳'!E19</f>
        <v>2395</v>
      </c>
      <c r="O19" s="47">
        <f>'ごみ処理量内訳'!L19</f>
        <v>14</v>
      </c>
      <c r="P19" s="47">
        <f t="shared" si="2"/>
        <v>390</v>
      </c>
      <c r="Q19" s="47">
        <f>'ごみ処理量内訳'!G19</f>
        <v>350</v>
      </c>
      <c r="R19" s="47">
        <f>'ごみ処理量内訳'!H19</f>
        <v>40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0</v>
      </c>
      <c r="W19" s="47">
        <f>'資源化量内訳'!M19</f>
        <v>0</v>
      </c>
      <c r="X19" s="47">
        <f>'資源化量内訳'!N19</f>
        <v>0</v>
      </c>
      <c r="Y19" s="47">
        <f>'資源化量内訳'!O19</f>
        <v>0</v>
      </c>
      <c r="Z19" s="47">
        <f>'資源化量内訳'!P19</f>
        <v>0</v>
      </c>
      <c r="AA19" s="47">
        <f>'資源化量内訳'!Q19</f>
        <v>0</v>
      </c>
      <c r="AB19" s="47">
        <f>'資源化量内訳'!R19</f>
        <v>0</v>
      </c>
      <c r="AC19" s="47">
        <f>'資源化量内訳'!S19</f>
        <v>0</v>
      </c>
      <c r="AD19" s="47">
        <f t="shared" si="4"/>
        <v>2799</v>
      </c>
      <c r="AE19" s="48">
        <f t="shared" si="5"/>
        <v>99.49982136477314</v>
      </c>
      <c r="AF19" s="47">
        <f>'資源化量内訳'!AB19</f>
        <v>0</v>
      </c>
      <c r="AG19" s="47">
        <f>'資源化量内訳'!AJ19</f>
        <v>159</v>
      </c>
      <c r="AH19" s="47">
        <f>'資源化量内訳'!AR19</f>
        <v>40</v>
      </c>
      <c r="AI19" s="47">
        <f>'資源化量内訳'!AZ19</f>
        <v>0</v>
      </c>
      <c r="AJ19" s="47">
        <f>'資源化量内訳'!BH19</f>
        <v>0</v>
      </c>
      <c r="AK19" s="47" t="s">
        <v>190</v>
      </c>
      <c r="AL19" s="47">
        <f t="shared" si="6"/>
        <v>199</v>
      </c>
      <c r="AM19" s="48">
        <f t="shared" si="7"/>
        <v>13.391072618254496</v>
      </c>
      <c r="AN19" s="47">
        <f>'ごみ処理量内訳'!AC19</f>
        <v>14</v>
      </c>
      <c r="AO19" s="47">
        <f>'ごみ処理量内訳'!AD19</f>
        <v>304</v>
      </c>
      <c r="AP19" s="47">
        <f>'ごみ処理量内訳'!AE19</f>
        <v>113</v>
      </c>
      <c r="AQ19" s="47">
        <f t="shared" si="8"/>
        <v>431</v>
      </c>
    </row>
    <row r="20" spans="1:43" ht="13.5" customHeight="1">
      <c r="A20" s="185" t="s">
        <v>29</v>
      </c>
      <c r="B20" s="186" t="s">
        <v>56</v>
      </c>
      <c r="C20" s="46" t="s">
        <v>57</v>
      </c>
      <c r="D20" s="47">
        <v>22090</v>
      </c>
      <c r="E20" s="47">
        <v>22090</v>
      </c>
      <c r="F20" s="47">
        <f>'ごみ搬入量内訳'!H20</f>
        <v>4020</v>
      </c>
      <c r="G20" s="47">
        <f>'ごみ搬入量内訳'!AG20</f>
        <v>457</v>
      </c>
      <c r="H20" s="47">
        <f>'ごみ搬入量内訳'!AH20</f>
        <v>0</v>
      </c>
      <c r="I20" s="47">
        <f t="shared" si="0"/>
        <v>4477</v>
      </c>
      <c r="J20" s="47">
        <f t="shared" si="1"/>
        <v>553.7456060279977</v>
      </c>
      <c r="K20" s="47">
        <f>('ごみ搬入量内訳'!E20+'ごみ搬入量内訳'!AH20)/'ごみ処理概要'!D20/366*1000000</f>
        <v>434.140513102138</v>
      </c>
      <c r="L20" s="47">
        <f>'ごみ搬入量内訳'!F20/'ごみ処理概要'!D20/366*1000000</f>
        <v>119.60509292585968</v>
      </c>
      <c r="M20" s="47">
        <f>'資源化量内訳'!BP20</f>
        <v>644</v>
      </c>
      <c r="N20" s="47">
        <f>'ごみ処理量内訳'!E20</f>
        <v>3883</v>
      </c>
      <c r="O20" s="47">
        <f>'ごみ処理量内訳'!L20</f>
        <v>1</v>
      </c>
      <c r="P20" s="47">
        <f t="shared" si="2"/>
        <v>586</v>
      </c>
      <c r="Q20" s="47">
        <f>'ごみ処理量内訳'!G20</f>
        <v>560</v>
      </c>
      <c r="R20" s="47">
        <f>'ごみ処理量内訳'!H20</f>
        <v>26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0</v>
      </c>
      <c r="W20" s="47">
        <f>'資源化量内訳'!M20</f>
        <v>0</v>
      </c>
      <c r="X20" s="47">
        <f>'資源化量内訳'!N20</f>
        <v>0</v>
      </c>
      <c r="Y20" s="47">
        <f>'資源化量内訳'!O20</f>
        <v>0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4470</v>
      </c>
      <c r="AE20" s="48">
        <f t="shared" si="5"/>
        <v>99.97762863534676</v>
      </c>
      <c r="AF20" s="47">
        <f>'資源化量内訳'!AB20</f>
        <v>0</v>
      </c>
      <c r="AG20" s="47">
        <f>'資源化量内訳'!AJ20</f>
        <v>365</v>
      </c>
      <c r="AH20" s="47">
        <f>'資源化量内訳'!AR20</f>
        <v>26</v>
      </c>
      <c r="AI20" s="47">
        <f>'資源化量内訳'!AZ20</f>
        <v>0</v>
      </c>
      <c r="AJ20" s="47">
        <f>'資源化量内訳'!BH20</f>
        <v>0</v>
      </c>
      <c r="AK20" s="47" t="s">
        <v>190</v>
      </c>
      <c r="AL20" s="47">
        <f t="shared" si="6"/>
        <v>391</v>
      </c>
      <c r="AM20" s="48">
        <f t="shared" si="7"/>
        <v>20.238560813453265</v>
      </c>
      <c r="AN20" s="47">
        <f>'ごみ処理量内訳'!AC20</f>
        <v>1</v>
      </c>
      <c r="AO20" s="47">
        <f>'ごみ処理量内訳'!AD20</f>
        <v>543</v>
      </c>
      <c r="AP20" s="47">
        <f>'ごみ処理量内訳'!AE20</f>
        <v>131</v>
      </c>
      <c r="AQ20" s="47">
        <f t="shared" si="8"/>
        <v>675</v>
      </c>
    </row>
    <row r="21" spans="1:43" ht="13.5" customHeight="1">
      <c r="A21" s="185" t="s">
        <v>29</v>
      </c>
      <c r="B21" s="186" t="s">
        <v>58</v>
      </c>
      <c r="C21" s="46" t="s">
        <v>59</v>
      </c>
      <c r="D21" s="47">
        <v>16893</v>
      </c>
      <c r="E21" s="47">
        <v>16893</v>
      </c>
      <c r="F21" s="47">
        <f>'ごみ搬入量内訳'!H21</f>
        <v>4194</v>
      </c>
      <c r="G21" s="47">
        <f>'ごみ搬入量内訳'!AG21</f>
        <v>891</v>
      </c>
      <c r="H21" s="47">
        <f>'ごみ搬入量内訳'!AH21</f>
        <v>0</v>
      </c>
      <c r="I21" s="47">
        <f t="shared" si="0"/>
        <v>5085</v>
      </c>
      <c r="J21" s="47">
        <f t="shared" si="1"/>
        <v>822.4378513556395</v>
      </c>
      <c r="K21" s="47">
        <f>('ごみ搬入量内訳'!E21+'ごみ搬入量内訳'!AH21)/'ごみ処理概要'!D21/366*1000000</f>
        <v>542.6310700684702</v>
      </c>
      <c r="L21" s="47">
        <f>'ごみ搬入量内訳'!F21/'ごみ処理概要'!D21/366*1000000</f>
        <v>279.80678128716943</v>
      </c>
      <c r="M21" s="47">
        <f>'資源化量内訳'!BP21</f>
        <v>0</v>
      </c>
      <c r="N21" s="47">
        <f>'ごみ処理量内訳'!E21</f>
        <v>4551</v>
      </c>
      <c r="O21" s="47">
        <f>'ごみ処理量内訳'!L21</f>
        <v>0</v>
      </c>
      <c r="P21" s="47">
        <f t="shared" si="2"/>
        <v>528</v>
      </c>
      <c r="Q21" s="47">
        <f>'ごみ処理量内訳'!G21</f>
        <v>501</v>
      </c>
      <c r="R21" s="47">
        <f>'ごみ処理量内訳'!H21</f>
        <v>27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0</v>
      </c>
      <c r="W21" s="47">
        <f>'資源化量内訳'!M21</f>
        <v>0</v>
      </c>
      <c r="X21" s="47">
        <f>'資源化量内訳'!N21</f>
        <v>0</v>
      </c>
      <c r="Y21" s="47">
        <f>'資源化量内訳'!O21</f>
        <v>0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0</v>
      </c>
      <c r="AC21" s="47">
        <f>'資源化量内訳'!S21</f>
        <v>0</v>
      </c>
      <c r="AD21" s="47">
        <f t="shared" si="4"/>
        <v>5079</v>
      </c>
      <c r="AE21" s="48">
        <f t="shared" si="5"/>
        <v>100</v>
      </c>
      <c r="AF21" s="47">
        <f>'資源化量内訳'!AB21</f>
        <v>0</v>
      </c>
      <c r="AG21" s="47">
        <f>'資源化量内訳'!AJ21</f>
        <v>309</v>
      </c>
      <c r="AH21" s="47">
        <f>'資源化量内訳'!AR21</f>
        <v>27</v>
      </c>
      <c r="AI21" s="47">
        <f>'資源化量内訳'!AZ21</f>
        <v>0</v>
      </c>
      <c r="AJ21" s="47">
        <f>'資源化量内訳'!BH21</f>
        <v>0</v>
      </c>
      <c r="AK21" s="47" t="s">
        <v>190</v>
      </c>
      <c r="AL21" s="47">
        <f t="shared" si="6"/>
        <v>336</v>
      </c>
      <c r="AM21" s="48">
        <f t="shared" si="7"/>
        <v>6.61547548730065</v>
      </c>
      <c r="AN21" s="47">
        <f>'ごみ処理量内訳'!AC21</f>
        <v>0</v>
      </c>
      <c r="AO21" s="47">
        <f>'ごみ処理量内訳'!AD21</f>
        <v>637</v>
      </c>
      <c r="AP21" s="47">
        <f>'ごみ処理量内訳'!AE21</f>
        <v>135</v>
      </c>
      <c r="AQ21" s="47">
        <f t="shared" si="8"/>
        <v>772</v>
      </c>
    </row>
    <row r="22" spans="1:43" ht="13.5" customHeight="1">
      <c r="A22" s="185" t="s">
        <v>29</v>
      </c>
      <c r="B22" s="186" t="s">
        <v>60</v>
      </c>
      <c r="C22" s="46" t="s">
        <v>61</v>
      </c>
      <c r="D22" s="47">
        <v>8444</v>
      </c>
      <c r="E22" s="47">
        <v>8444</v>
      </c>
      <c r="F22" s="47">
        <f>'ごみ搬入量内訳'!H22</f>
        <v>1334</v>
      </c>
      <c r="G22" s="47">
        <f>'ごみ搬入量内訳'!AG22</f>
        <v>178</v>
      </c>
      <c r="H22" s="47">
        <f>'ごみ搬入量内訳'!AH22</f>
        <v>0</v>
      </c>
      <c r="I22" s="47">
        <f t="shared" si="0"/>
        <v>1512</v>
      </c>
      <c r="J22" s="47">
        <f t="shared" si="1"/>
        <v>489.2405898843684</v>
      </c>
      <c r="K22" s="47">
        <f>('ごみ搬入量内訳'!E22+'ごみ搬入量内訳'!AH22)/'ごみ処理概要'!D22/366*1000000</f>
        <v>365.3125833197433</v>
      </c>
      <c r="L22" s="47">
        <f>'ごみ搬入量内訳'!F22/'ごみ処理概要'!D22/366*1000000</f>
        <v>123.92800656462505</v>
      </c>
      <c r="M22" s="47">
        <f>'資源化量内訳'!BP22</f>
        <v>9</v>
      </c>
      <c r="N22" s="47">
        <f>'ごみ処理量内訳'!E22</f>
        <v>1258</v>
      </c>
      <c r="O22" s="47">
        <f>'ごみ処理量内訳'!L22</f>
        <v>0</v>
      </c>
      <c r="P22" s="47">
        <f t="shared" si="2"/>
        <v>250</v>
      </c>
      <c r="Q22" s="47">
        <f>'ごみ処理量内訳'!G22</f>
        <v>242</v>
      </c>
      <c r="R22" s="47">
        <f>'ごみ処理量内訳'!H22</f>
        <v>8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0</v>
      </c>
      <c r="W22" s="47">
        <f>'資源化量内訳'!M22</f>
        <v>0</v>
      </c>
      <c r="X22" s="47">
        <f>'資源化量内訳'!N22</f>
        <v>0</v>
      </c>
      <c r="Y22" s="47">
        <f>'資源化量内訳'!O22</f>
        <v>0</v>
      </c>
      <c r="Z22" s="47">
        <f>'資源化量内訳'!P22</f>
        <v>0</v>
      </c>
      <c r="AA22" s="47">
        <f>'資源化量内訳'!Q22</f>
        <v>0</v>
      </c>
      <c r="AB22" s="47">
        <f>'資源化量内訳'!R22</f>
        <v>0</v>
      </c>
      <c r="AC22" s="47">
        <f>'資源化量内訳'!S22</f>
        <v>0</v>
      </c>
      <c r="AD22" s="47">
        <f t="shared" si="4"/>
        <v>1508</v>
      </c>
      <c r="AE22" s="48">
        <f t="shared" si="5"/>
        <v>100</v>
      </c>
      <c r="AF22" s="47">
        <f>'資源化量内訳'!AB22</f>
        <v>0</v>
      </c>
      <c r="AG22" s="47">
        <f>'資源化量内訳'!AJ22</f>
        <v>157</v>
      </c>
      <c r="AH22" s="47">
        <f>'資源化量内訳'!AR22</f>
        <v>8</v>
      </c>
      <c r="AI22" s="47">
        <f>'資源化量内訳'!AZ22</f>
        <v>0</v>
      </c>
      <c r="AJ22" s="47">
        <f>'資源化量内訳'!BH22</f>
        <v>0</v>
      </c>
      <c r="AK22" s="47" t="s">
        <v>190</v>
      </c>
      <c r="AL22" s="47">
        <f t="shared" si="6"/>
        <v>165</v>
      </c>
      <c r="AM22" s="48">
        <f t="shared" si="7"/>
        <v>11.47000659195781</v>
      </c>
      <c r="AN22" s="47">
        <f>'ごみ処理量内訳'!AC22</f>
        <v>0</v>
      </c>
      <c r="AO22" s="47">
        <f>'ごみ処理量内訳'!AD22</f>
        <v>176</v>
      </c>
      <c r="AP22" s="47">
        <f>'ごみ処理量内訳'!AE22</f>
        <v>57</v>
      </c>
      <c r="AQ22" s="47">
        <f t="shared" si="8"/>
        <v>233</v>
      </c>
    </row>
    <row r="23" spans="1:43" ht="13.5" customHeight="1">
      <c r="A23" s="185" t="s">
        <v>29</v>
      </c>
      <c r="B23" s="186" t="s">
        <v>62</v>
      </c>
      <c r="C23" s="46" t="s">
        <v>63</v>
      </c>
      <c r="D23" s="47">
        <v>11478</v>
      </c>
      <c r="E23" s="47">
        <v>11478</v>
      </c>
      <c r="F23" s="47">
        <f>'ごみ搬入量内訳'!H23</f>
        <v>2289</v>
      </c>
      <c r="G23" s="47">
        <f>'ごみ搬入量内訳'!AG23</f>
        <v>401</v>
      </c>
      <c r="H23" s="47">
        <f>'ごみ搬入量内訳'!AH23</f>
        <v>0</v>
      </c>
      <c r="I23" s="47">
        <f aca="true" t="shared" si="9" ref="I23:I75">SUM(F23:H23)</f>
        <v>2690</v>
      </c>
      <c r="J23" s="47">
        <f t="shared" si="1"/>
        <v>640.3316584732779</v>
      </c>
      <c r="K23" s="47">
        <f>('ごみ搬入量内訳'!E23+'ごみ搬入量内訳'!AH23)/'ごみ処理概要'!D23/366*1000000</f>
        <v>482.2720966791305</v>
      </c>
      <c r="L23" s="47">
        <f>'ごみ搬入量内訳'!F23/'ごみ処理概要'!D23/366*1000000</f>
        <v>158.0595617941474</v>
      </c>
      <c r="M23" s="47">
        <f>'資源化量内訳'!BP23</f>
        <v>0</v>
      </c>
      <c r="N23" s="47">
        <f>'ごみ処理量内訳'!E23</f>
        <v>2244</v>
      </c>
      <c r="O23" s="47">
        <f>'ごみ処理量内訳'!L23</f>
        <v>32</v>
      </c>
      <c r="P23" s="47">
        <f aca="true" t="shared" si="10" ref="P23:P75">SUM(Q23:U23)</f>
        <v>410</v>
      </c>
      <c r="Q23" s="47">
        <f>'ごみ処理量内訳'!G23</f>
        <v>399</v>
      </c>
      <c r="R23" s="47">
        <f>'ごみ処理量内訳'!H23</f>
        <v>11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aca="true" t="shared" si="11" ref="V23:V75">SUM(W23:AC23)</f>
        <v>0</v>
      </c>
      <c r="W23" s="47">
        <f>'資源化量内訳'!M23</f>
        <v>0</v>
      </c>
      <c r="X23" s="47">
        <f>'資源化量内訳'!N23</f>
        <v>0</v>
      </c>
      <c r="Y23" s="47">
        <f>'資源化量内訳'!O23</f>
        <v>0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aca="true" t="shared" si="12" ref="AD23:AD75">N23+O23+P23+V23</f>
        <v>2686</v>
      </c>
      <c r="AE23" s="48">
        <f aca="true" t="shared" si="13" ref="AE23:AE76">(N23+P23+V23)/AD23*100</f>
        <v>98.80863737900223</v>
      </c>
      <c r="AF23" s="47">
        <f>'資源化量内訳'!AB23</f>
        <v>0</v>
      </c>
      <c r="AG23" s="47">
        <f>'資源化量内訳'!AJ23</f>
        <v>231</v>
      </c>
      <c r="AH23" s="47">
        <f>'資源化量内訳'!AR23</f>
        <v>11</v>
      </c>
      <c r="AI23" s="47">
        <f>'資源化量内訳'!AZ23</f>
        <v>0</v>
      </c>
      <c r="AJ23" s="47">
        <f>'資源化量内訳'!BH23</f>
        <v>0</v>
      </c>
      <c r="AK23" s="47" t="s">
        <v>190</v>
      </c>
      <c r="AL23" s="47">
        <f aca="true" t="shared" si="14" ref="AL23:AL75">SUM(AF23:AJ23)</f>
        <v>242</v>
      </c>
      <c r="AM23" s="48">
        <f aca="true" t="shared" si="15" ref="AM23:AM75">(V23+AL23+M23)/(M23+AD23)*100</f>
        <v>9.009679821295608</v>
      </c>
      <c r="AN23" s="47">
        <f>'ごみ処理量内訳'!AC23</f>
        <v>32</v>
      </c>
      <c r="AO23" s="47">
        <f>'ごみ処理量内訳'!AD23</f>
        <v>314</v>
      </c>
      <c r="AP23" s="47">
        <f>'ごみ処理量内訳'!AE23</f>
        <v>122</v>
      </c>
      <c r="AQ23" s="47">
        <f aca="true" t="shared" si="16" ref="AQ23:AQ75">SUM(AN23:AP23)</f>
        <v>468</v>
      </c>
    </row>
    <row r="24" spans="1:43" ht="13.5" customHeight="1">
      <c r="A24" s="185" t="s">
        <v>29</v>
      </c>
      <c r="B24" s="186" t="s">
        <v>64</v>
      </c>
      <c r="C24" s="46" t="s">
        <v>188</v>
      </c>
      <c r="D24" s="47">
        <v>16534</v>
      </c>
      <c r="E24" s="47">
        <v>16534</v>
      </c>
      <c r="F24" s="47">
        <f>'ごみ搬入量内訳'!H24</f>
        <v>4627</v>
      </c>
      <c r="G24" s="47">
        <f>'ごみ搬入量内訳'!AG24</f>
        <v>1069</v>
      </c>
      <c r="H24" s="47">
        <f>'ごみ搬入量内訳'!AH24</f>
        <v>0</v>
      </c>
      <c r="I24" s="47">
        <f t="shared" si="9"/>
        <v>5696</v>
      </c>
      <c r="J24" s="47">
        <f t="shared" si="1"/>
        <v>941.2629448442387</v>
      </c>
      <c r="K24" s="47">
        <f>('ごみ搬入量内訳'!E24+'ごみ搬入量内訳'!AH24)/'ごみ処理概要'!D24/366*1000000</f>
        <v>781.1358743466848</v>
      </c>
      <c r="L24" s="47">
        <f>'ごみ搬入量内訳'!F24/'ごみ処理概要'!D24/366*1000000</f>
        <v>160.12707049755397</v>
      </c>
      <c r="M24" s="47">
        <f>'資源化量内訳'!BP24</f>
        <v>0</v>
      </c>
      <c r="N24" s="47">
        <f>'ごみ処理量内訳'!E24</f>
        <v>5093</v>
      </c>
      <c r="O24" s="47">
        <f>'ごみ処理量内訳'!L24</f>
        <v>0</v>
      </c>
      <c r="P24" s="47">
        <f t="shared" si="10"/>
        <v>589</v>
      </c>
      <c r="Q24" s="47">
        <f>'ごみ処理量内訳'!G24</f>
        <v>568</v>
      </c>
      <c r="R24" s="47">
        <f>'ごみ処理量内訳'!H24</f>
        <v>21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11"/>
        <v>7</v>
      </c>
      <c r="W24" s="47">
        <f>'資源化量内訳'!M24</f>
        <v>7</v>
      </c>
      <c r="X24" s="47">
        <f>'資源化量内訳'!N24</f>
        <v>0</v>
      </c>
      <c r="Y24" s="47">
        <f>'資源化量内訳'!O24</f>
        <v>0</v>
      </c>
      <c r="Z24" s="47">
        <f>'資源化量内訳'!P24</f>
        <v>0</v>
      </c>
      <c r="AA24" s="47">
        <f>'資源化量内訳'!Q24</f>
        <v>0</v>
      </c>
      <c r="AB24" s="47">
        <f>'資源化量内訳'!R24</f>
        <v>0</v>
      </c>
      <c r="AC24" s="47">
        <f>'資源化量内訳'!S24</f>
        <v>0</v>
      </c>
      <c r="AD24" s="47">
        <f t="shared" si="12"/>
        <v>5689</v>
      </c>
      <c r="AE24" s="48">
        <f t="shared" si="13"/>
        <v>100</v>
      </c>
      <c r="AF24" s="47">
        <f>'資源化量内訳'!AB24</f>
        <v>0</v>
      </c>
      <c r="AG24" s="47">
        <f>'資源化量内訳'!AJ24</f>
        <v>219</v>
      </c>
      <c r="AH24" s="47">
        <f>'資源化量内訳'!AR24</f>
        <v>17</v>
      </c>
      <c r="AI24" s="47">
        <f>'資源化量内訳'!AZ24</f>
        <v>0</v>
      </c>
      <c r="AJ24" s="47">
        <f>'資源化量内訳'!BH24</f>
        <v>0</v>
      </c>
      <c r="AK24" s="47" t="s">
        <v>190</v>
      </c>
      <c r="AL24" s="47">
        <f t="shared" si="14"/>
        <v>236</v>
      </c>
      <c r="AM24" s="48">
        <f t="shared" si="15"/>
        <v>4.271400949200211</v>
      </c>
      <c r="AN24" s="47">
        <f>'ごみ処理量内訳'!AC24</f>
        <v>0</v>
      </c>
      <c r="AO24" s="47">
        <f>'ごみ処理量内訳'!AD24</f>
        <v>657</v>
      </c>
      <c r="AP24" s="47">
        <f>'ごみ処理量内訳'!AE24</f>
        <v>228</v>
      </c>
      <c r="AQ24" s="47">
        <f t="shared" si="16"/>
        <v>885</v>
      </c>
    </row>
    <row r="25" spans="1:43" ht="13.5" customHeight="1">
      <c r="A25" s="185" t="s">
        <v>29</v>
      </c>
      <c r="B25" s="186" t="s">
        <v>65</v>
      </c>
      <c r="C25" s="46" t="s">
        <v>66</v>
      </c>
      <c r="D25" s="47">
        <v>2704</v>
      </c>
      <c r="E25" s="47">
        <v>2704</v>
      </c>
      <c r="F25" s="47">
        <f>'ごみ搬入量内訳'!H25</f>
        <v>636</v>
      </c>
      <c r="G25" s="47">
        <f>'ごみ搬入量内訳'!AG25</f>
        <v>37</v>
      </c>
      <c r="H25" s="47">
        <f>'ごみ搬入量内訳'!AH25</f>
        <v>0</v>
      </c>
      <c r="I25" s="47">
        <f t="shared" si="9"/>
        <v>673</v>
      </c>
      <c r="J25" s="47">
        <f aca="true" t="shared" si="17" ref="J25:J76">I25/D25/366*1000000</f>
        <v>680.0287774436576</v>
      </c>
      <c r="K25" s="47">
        <f>('ごみ搬入量内訳'!E25+'ごみ搬入量内訳'!AH25)/'ごみ処理概要'!D25/366*1000000</f>
        <v>560.7963915025706</v>
      </c>
      <c r="L25" s="47">
        <f>'ごみ搬入量内訳'!F25/'ごみ処理概要'!D25/366*1000000</f>
        <v>119.23238594108707</v>
      </c>
      <c r="M25" s="47">
        <f>'資源化量内訳'!BP25</f>
        <v>66</v>
      </c>
      <c r="N25" s="47">
        <f>'ごみ処理量内訳'!E25</f>
        <v>573</v>
      </c>
      <c r="O25" s="47">
        <f>'ごみ処理量内訳'!L25</f>
        <v>0</v>
      </c>
      <c r="P25" s="47">
        <f t="shared" si="10"/>
        <v>98</v>
      </c>
      <c r="Q25" s="47">
        <f>'ごみ処理量内訳'!G25</f>
        <v>97</v>
      </c>
      <c r="R25" s="47">
        <f>'ごみ処理量内訳'!H25</f>
        <v>1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11"/>
        <v>0</v>
      </c>
      <c r="W25" s="47">
        <f>'資源化量内訳'!M25</f>
        <v>0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0</v>
      </c>
      <c r="AC25" s="47">
        <f>'資源化量内訳'!S25</f>
        <v>0</v>
      </c>
      <c r="AD25" s="47">
        <f t="shared" si="12"/>
        <v>671</v>
      </c>
      <c r="AE25" s="48">
        <f t="shared" si="13"/>
        <v>100</v>
      </c>
      <c r="AF25" s="47">
        <f>'資源化量内訳'!AB25</f>
        <v>0</v>
      </c>
      <c r="AG25" s="47">
        <f>'資源化量内訳'!AJ25</f>
        <v>38</v>
      </c>
      <c r="AH25" s="47">
        <f>'資源化量内訳'!AR25</f>
        <v>1</v>
      </c>
      <c r="AI25" s="47">
        <f>'資源化量内訳'!AZ25</f>
        <v>0</v>
      </c>
      <c r="AJ25" s="47">
        <f>'資源化量内訳'!BH25</f>
        <v>0</v>
      </c>
      <c r="AK25" s="47" t="s">
        <v>190</v>
      </c>
      <c r="AL25" s="47">
        <f t="shared" si="14"/>
        <v>39</v>
      </c>
      <c r="AM25" s="48">
        <f t="shared" si="15"/>
        <v>14.246947082767978</v>
      </c>
      <c r="AN25" s="47">
        <f>'ごみ処理量内訳'!AC25</f>
        <v>0</v>
      </c>
      <c r="AO25" s="47">
        <f>'ごみ処理量内訳'!AD25</f>
        <v>73</v>
      </c>
      <c r="AP25" s="47">
        <f>'ごみ処理量内訳'!AE25</f>
        <v>49</v>
      </c>
      <c r="AQ25" s="47">
        <f t="shared" si="16"/>
        <v>122</v>
      </c>
    </row>
    <row r="26" spans="1:43" ht="13.5" customHeight="1">
      <c r="A26" s="185" t="s">
        <v>29</v>
      </c>
      <c r="B26" s="186" t="s">
        <v>67</v>
      </c>
      <c r="C26" s="46" t="s">
        <v>340</v>
      </c>
      <c r="D26" s="47">
        <v>3117</v>
      </c>
      <c r="E26" s="47">
        <v>3107</v>
      </c>
      <c r="F26" s="47">
        <f>'ごみ搬入量内訳'!H26</f>
        <v>720</v>
      </c>
      <c r="G26" s="47">
        <f>'ごみ搬入量内訳'!AG26</f>
        <v>130</v>
      </c>
      <c r="H26" s="47">
        <f>'ごみ搬入量内訳'!AH26</f>
        <v>3</v>
      </c>
      <c r="I26" s="47">
        <f t="shared" si="9"/>
        <v>853</v>
      </c>
      <c r="J26" s="47">
        <f t="shared" si="17"/>
        <v>747.7064783112527</v>
      </c>
      <c r="K26" s="47">
        <f>('ごみ搬入量内訳'!E26+'ごみ搬入量内訳'!AH26)/'ごみ処理概要'!D26/366*1000000</f>
        <v>661.8035065943678</v>
      </c>
      <c r="L26" s="47">
        <f>'ごみ搬入量内訳'!F26/'ごみ処理概要'!D26/366*1000000</f>
        <v>85.90297171688485</v>
      </c>
      <c r="M26" s="47">
        <f>'資源化量内訳'!BP26</f>
        <v>1</v>
      </c>
      <c r="N26" s="47">
        <f>'ごみ処理量内訳'!E26</f>
        <v>699</v>
      </c>
      <c r="O26" s="47">
        <f>'ごみ処理量内訳'!L26</f>
        <v>0</v>
      </c>
      <c r="P26" s="47">
        <f t="shared" si="10"/>
        <v>148</v>
      </c>
      <c r="Q26" s="47">
        <f>'ごみ処理量内訳'!G26</f>
        <v>146</v>
      </c>
      <c r="R26" s="47">
        <f>'ごみ処理量内訳'!H26</f>
        <v>2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11"/>
        <v>0</v>
      </c>
      <c r="W26" s="47">
        <f>'資源化量内訳'!M26</f>
        <v>0</v>
      </c>
      <c r="X26" s="47">
        <f>'資源化量内訳'!N26</f>
        <v>0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0</v>
      </c>
      <c r="AC26" s="47">
        <f>'資源化量内訳'!S26</f>
        <v>0</v>
      </c>
      <c r="AD26" s="47">
        <f t="shared" si="12"/>
        <v>847</v>
      </c>
      <c r="AE26" s="48">
        <f t="shared" si="13"/>
        <v>100</v>
      </c>
      <c r="AF26" s="47">
        <f>'資源化量内訳'!AB26</f>
        <v>0</v>
      </c>
      <c r="AG26" s="47">
        <f>'資源化量内訳'!AJ26</f>
        <v>60</v>
      </c>
      <c r="AH26" s="47">
        <f>'資源化量内訳'!AR26</f>
        <v>2</v>
      </c>
      <c r="AI26" s="47">
        <f>'資源化量内訳'!AZ26</f>
        <v>0</v>
      </c>
      <c r="AJ26" s="47">
        <f>'資源化量内訳'!BH26</f>
        <v>0</v>
      </c>
      <c r="AK26" s="47" t="s">
        <v>190</v>
      </c>
      <c r="AL26" s="47">
        <f t="shared" si="14"/>
        <v>62</v>
      </c>
      <c r="AM26" s="48">
        <f t="shared" si="15"/>
        <v>7.429245283018868</v>
      </c>
      <c r="AN26" s="47">
        <f>'ごみ処理量内訳'!AC26</f>
        <v>0</v>
      </c>
      <c r="AO26" s="47">
        <f>'ごみ処理量内訳'!AD26</f>
        <v>90</v>
      </c>
      <c r="AP26" s="47">
        <f>'ごみ処理量内訳'!AE26</f>
        <v>41</v>
      </c>
      <c r="AQ26" s="47">
        <f t="shared" si="16"/>
        <v>131</v>
      </c>
    </row>
    <row r="27" spans="1:43" ht="13.5" customHeight="1">
      <c r="A27" s="185" t="s">
        <v>29</v>
      </c>
      <c r="B27" s="186" t="s">
        <v>68</v>
      </c>
      <c r="C27" s="46" t="s">
        <v>69</v>
      </c>
      <c r="D27" s="47">
        <v>22053</v>
      </c>
      <c r="E27" s="47">
        <v>22053</v>
      </c>
      <c r="F27" s="47">
        <f>'ごみ搬入量内訳'!H27</f>
        <v>6462</v>
      </c>
      <c r="G27" s="47">
        <f>'ごみ搬入量内訳'!AG27</f>
        <v>0</v>
      </c>
      <c r="H27" s="47">
        <f>'ごみ搬入量内訳'!AH27</f>
        <v>0</v>
      </c>
      <c r="I27" s="47">
        <f t="shared" si="9"/>
        <v>6462</v>
      </c>
      <c r="J27" s="47">
        <f t="shared" si="17"/>
        <v>800.6048022907555</v>
      </c>
      <c r="K27" s="47">
        <f>('ごみ搬入量内訳'!E27+'ごみ搬入量内訳'!AH27)/'ごみ処理概要'!D27/366*1000000</f>
        <v>655.1529239420482</v>
      </c>
      <c r="L27" s="47">
        <f>'ごみ搬入量内訳'!F27/'ごみ処理概要'!D27/366*1000000</f>
        <v>145.45187834870737</v>
      </c>
      <c r="M27" s="47">
        <f>'資源化量内訳'!BP27</f>
        <v>655</v>
      </c>
      <c r="N27" s="47">
        <f>'ごみ処理量内訳'!E27</f>
        <v>5416</v>
      </c>
      <c r="O27" s="47">
        <f>'ごみ処理量内訳'!L27</f>
        <v>0</v>
      </c>
      <c r="P27" s="47">
        <f t="shared" si="10"/>
        <v>739</v>
      </c>
      <c r="Q27" s="47">
        <f>'ごみ処理量内訳'!G27</f>
        <v>573</v>
      </c>
      <c r="R27" s="47">
        <f>'ごみ処理量内訳'!H27</f>
        <v>166</v>
      </c>
      <c r="S27" s="47">
        <f>'ごみ処理量内訳'!I27</f>
        <v>0</v>
      </c>
      <c r="T27" s="47">
        <f>'ごみ処理量内訳'!J27</f>
        <v>0</v>
      </c>
      <c r="U27" s="47">
        <f>'ごみ処理量内訳'!K27</f>
        <v>0</v>
      </c>
      <c r="V27" s="47">
        <f t="shared" si="11"/>
        <v>269</v>
      </c>
      <c r="W27" s="47">
        <f>'資源化量内訳'!M27</f>
        <v>68</v>
      </c>
      <c r="X27" s="47">
        <f>'資源化量内訳'!N27</f>
        <v>84</v>
      </c>
      <c r="Y27" s="47">
        <f>'資源化量内訳'!O27</f>
        <v>117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0</v>
      </c>
      <c r="AD27" s="47">
        <f t="shared" si="12"/>
        <v>6424</v>
      </c>
      <c r="AE27" s="48">
        <f t="shared" si="13"/>
        <v>100</v>
      </c>
      <c r="AF27" s="47">
        <f>'資源化量内訳'!AB27</f>
        <v>0</v>
      </c>
      <c r="AG27" s="47">
        <f>'資源化量内訳'!AJ27</f>
        <v>158</v>
      </c>
      <c r="AH27" s="47">
        <f>'資源化量内訳'!AR27</f>
        <v>150</v>
      </c>
      <c r="AI27" s="47">
        <f>'資源化量内訳'!AZ27</f>
        <v>0</v>
      </c>
      <c r="AJ27" s="47">
        <f>'資源化量内訳'!BH27</f>
        <v>0</v>
      </c>
      <c r="AK27" s="47" t="s">
        <v>190</v>
      </c>
      <c r="AL27" s="47">
        <f t="shared" si="14"/>
        <v>308</v>
      </c>
      <c r="AM27" s="48">
        <f t="shared" si="15"/>
        <v>17.403588077412063</v>
      </c>
      <c r="AN27" s="47">
        <f>'ごみ処理量内訳'!AC27</f>
        <v>0</v>
      </c>
      <c r="AO27" s="47">
        <f>'ごみ処理量内訳'!AD27</f>
        <v>799</v>
      </c>
      <c r="AP27" s="47">
        <f>'ごみ処理量内訳'!AE27</f>
        <v>194</v>
      </c>
      <c r="AQ27" s="47">
        <f t="shared" si="16"/>
        <v>993</v>
      </c>
    </row>
    <row r="28" spans="1:43" ht="13.5" customHeight="1">
      <c r="A28" s="185" t="s">
        <v>29</v>
      </c>
      <c r="B28" s="186" t="s">
        <v>70</v>
      </c>
      <c r="C28" s="46" t="s">
        <v>71</v>
      </c>
      <c r="D28" s="47">
        <v>4563</v>
      </c>
      <c r="E28" s="47">
        <v>4563</v>
      </c>
      <c r="F28" s="47">
        <f>'ごみ搬入量内訳'!H28</f>
        <v>1306</v>
      </c>
      <c r="G28" s="47">
        <f>'ごみ搬入量内訳'!AG28</f>
        <v>61</v>
      </c>
      <c r="H28" s="47">
        <f>'ごみ搬入量内訳'!AH28</f>
        <v>0</v>
      </c>
      <c r="I28" s="47">
        <f t="shared" si="9"/>
        <v>1367</v>
      </c>
      <c r="J28" s="47">
        <f t="shared" si="17"/>
        <v>818.5344461090574</v>
      </c>
      <c r="K28" s="47">
        <f>('ごみ搬入量内訳'!E28+'ごみ搬入量内訳'!AH28)/'ごみ処理概要'!D28/366*1000000</f>
        <v>655.0670695269266</v>
      </c>
      <c r="L28" s="47">
        <f>'ごみ搬入量内訳'!F28/'ごみ処理概要'!D28/366*1000000</f>
        <v>163.4673765821307</v>
      </c>
      <c r="M28" s="47">
        <f>'資源化量内訳'!BP28</f>
        <v>0</v>
      </c>
      <c r="N28" s="47">
        <f>'ごみ処理量内訳'!E28</f>
        <v>1034</v>
      </c>
      <c r="O28" s="47">
        <f>'ごみ処理量内訳'!L28</f>
        <v>0</v>
      </c>
      <c r="P28" s="47">
        <f t="shared" si="10"/>
        <v>335</v>
      </c>
      <c r="Q28" s="47">
        <f>'ごみ処理量内訳'!G28</f>
        <v>177</v>
      </c>
      <c r="R28" s="47">
        <f>'ごみ処理量内訳'!H28</f>
        <v>158</v>
      </c>
      <c r="S28" s="47">
        <f>'ごみ処理量内訳'!I28</f>
        <v>0</v>
      </c>
      <c r="T28" s="47">
        <f>'ごみ処理量内訳'!J28</f>
        <v>0</v>
      </c>
      <c r="U28" s="47">
        <f>'ごみ処理量内訳'!K28</f>
        <v>0</v>
      </c>
      <c r="V28" s="47">
        <f t="shared" si="11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12"/>
        <v>1369</v>
      </c>
      <c r="AE28" s="48">
        <f t="shared" si="13"/>
        <v>100</v>
      </c>
      <c r="AF28" s="47">
        <f>'資源化量内訳'!AB28</f>
        <v>0</v>
      </c>
      <c r="AG28" s="47">
        <f>'資源化量内訳'!AJ28</f>
        <v>55</v>
      </c>
      <c r="AH28" s="47">
        <f>'資源化量内訳'!AR28</f>
        <v>143</v>
      </c>
      <c r="AI28" s="47">
        <f>'資源化量内訳'!AZ28</f>
        <v>0</v>
      </c>
      <c r="AJ28" s="47">
        <f>'資源化量内訳'!BH28</f>
        <v>0</v>
      </c>
      <c r="AK28" s="47" t="s">
        <v>190</v>
      </c>
      <c r="AL28" s="47">
        <f t="shared" si="14"/>
        <v>198</v>
      </c>
      <c r="AM28" s="48">
        <f t="shared" si="15"/>
        <v>14.463111760409058</v>
      </c>
      <c r="AN28" s="47">
        <f>'ごみ処理量内訳'!AC28</f>
        <v>0</v>
      </c>
      <c r="AO28" s="47">
        <f>'ごみ処理量内訳'!AD28</f>
        <v>155</v>
      </c>
      <c r="AP28" s="47">
        <f>'ごみ処理量内訳'!AE28</f>
        <v>57</v>
      </c>
      <c r="AQ28" s="47">
        <f t="shared" si="16"/>
        <v>212</v>
      </c>
    </row>
    <row r="29" spans="1:43" ht="13.5" customHeight="1">
      <c r="A29" s="185" t="s">
        <v>29</v>
      </c>
      <c r="B29" s="186" t="s">
        <v>72</v>
      </c>
      <c r="C29" s="46" t="s">
        <v>73</v>
      </c>
      <c r="D29" s="47">
        <v>19130</v>
      </c>
      <c r="E29" s="47">
        <v>19130</v>
      </c>
      <c r="F29" s="47">
        <f>'ごみ搬入量内訳'!H29</f>
        <v>4867</v>
      </c>
      <c r="G29" s="47">
        <f>'ごみ搬入量内訳'!AG29</f>
        <v>210</v>
      </c>
      <c r="H29" s="47">
        <f>'ごみ搬入量内訳'!AH29</f>
        <v>0</v>
      </c>
      <c r="I29" s="47">
        <f t="shared" si="9"/>
        <v>5077</v>
      </c>
      <c r="J29" s="47">
        <f t="shared" si="17"/>
        <v>725.1220438815237</v>
      </c>
      <c r="K29" s="47">
        <f>('ごみ搬入量内訳'!E29+'ごみ搬入量内訳'!AH29)/'ごみ処理概要'!D29/366*1000000</f>
        <v>725.1220438815237</v>
      </c>
      <c r="L29" s="47">
        <f>'ごみ搬入量内訳'!F29/'ごみ処理概要'!D29/366*1000000</f>
        <v>0</v>
      </c>
      <c r="M29" s="47">
        <f>'資源化量内訳'!BP29</f>
        <v>902</v>
      </c>
      <c r="N29" s="47">
        <f>'ごみ処理量内訳'!E29</f>
        <v>4414</v>
      </c>
      <c r="O29" s="47">
        <f>'ごみ処理量内訳'!L29</f>
        <v>0</v>
      </c>
      <c r="P29" s="47">
        <f t="shared" si="10"/>
        <v>639</v>
      </c>
      <c r="Q29" s="47">
        <f>'ごみ処理量内訳'!G29</f>
        <v>478</v>
      </c>
      <c r="R29" s="47">
        <f>'ごみ処理量内訳'!H29</f>
        <v>161</v>
      </c>
      <c r="S29" s="47">
        <f>'ごみ処理量内訳'!I29</f>
        <v>0</v>
      </c>
      <c r="T29" s="47">
        <f>'ごみ処理量内訳'!J29</f>
        <v>0</v>
      </c>
      <c r="U29" s="47">
        <f>'ごみ処理量内訳'!K29</f>
        <v>0</v>
      </c>
      <c r="V29" s="47">
        <f t="shared" si="11"/>
        <v>0</v>
      </c>
      <c r="W29" s="47">
        <f>'資源化量内訳'!M29</f>
        <v>0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12"/>
        <v>5053</v>
      </c>
      <c r="AE29" s="48">
        <f t="shared" si="13"/>
        <v>100</v>
      </c>
      <c r="AF29" s="47">
        <f>'資源化量内訳'!AB29</f>
        <v>0</v>
      </c>
      <c r="AG29" s="47">
        <f>'資源化量内訳'!AJ29</f>
        <v>134</v>
      </c>
      <c r="AH29" s="47">
        <f>'資源化量内訳'!AR29</f>
        <v>145</v>
      </c>
      <c r="AI29" s="47">
        <f>'資源化量内訳'!AZ29</f>
        <v>0</v>
      </c>
      <c r="AJ29" s="47">
        <f>'資源化量内訳'!BH29</f>
        <v>0</v>
      </c>
      <c r="AK29" s="47" t="s">
        <v>190</v>
      </c>
      <c r="AL29" s="47">
        <f t="shared" si="14"/>
        <v>279</v>
      </c>
      <c r="AM29" s="48">
        <f t="shared" si="15"/>
        <v>19.832073887489504</v>
      </c>
      <c r="AN29" s="47">
        <f>'ごみ処理量内訳'!AC29</f>
        <v>0</v>
      </c>
      <c r="AO29" s="47">
        <f>'ごみ処理量内訳'!AD29</f>
        <v>651</v>
      </c>
      <c r="AP29" s="47">
        <f>'ごみ処理量内訳'!AE29</f>
        <v>161</v>
      </c>
      <c r="AQ29" s="47">
        <f t="shared" si="16"/>
        <v>812</v>
      </c>
    </row>
    <row r="30" spans="1:43" ht="13.5" customHeight="1">
      <c r="A30" s="185" t="s">
        <v>29</v>
      </c>
      <c r="B30" s="186" t="s">
        <v>74</v>
      </c>
      <c r="C30" s="46" t="s">
        <v>75</v>
      </c>
      <c r="D30" s="47">
        <v>36273</v>
      </c>
      <c r="E30" s="47">
        <v>36273</v>
      </c>
      <c r="F30" s="47">
        <f>'ごみ搬入量内訳'!H30</f>
        <v>11799</v>
      </c>
      <c r="G30" s="47">
        <f>'ごみ搬入量内訳'!AG30</f>
        <v>0</v>
      </c>
      <c r="H30" s="47">
        <f>'ごみ搬入量内訳'!AH30</f>
        <v>0</v>
      </c>
      <c r="I30" s="47">
        <f t="shared" si="9"/>
        <v>11799</v>
      </c>
      <c r="J30" s="47">
        <f t="shared" si="17"/>
        <v>888.7520998547898</v>
      </c>
      <c r="K30" s="47">
        <f>('ごみ搬入量内訳'!E30+'ごみ搬入量内訳'!AH30)/'ごみ処理概要'!D30/366*1000000</f>
        <v>764.8435309708902</v>
      </c>
      <c r="L30" s="47">
        <f>'ごみ搬入量内訳'!F30/'ごみ処理概要'!D30/366*1000000</f>
        <v>123.9085688838994</v>
      </c>
      <c r="M30" s="47">
        <f>'資源化量内訳'!BP30</f>
        <v>914</v>
      </c>
      <c r="N30" s="47">
        <f>'ごみ処理量内訳'!E30</f>
        <v>9916</v>
      </c>
      <c r="O30" s="47">
        <f>'ごみ処理量内訳'!L30</f>
        <v>0</v>
      </c>
      <c r="P30" s="47">
        <f t="shared" si="10"/>
        <v>881</v>
      </c>
      <c r="Q30" s="47">
        <f>'ごみ処理量内訳'!G30</f>
        <v>842</v>
      </c>
      <c r="R30" s="47">
        <f>'ごみ処理量内訳'!H30</f>
        <v>39</v>
      </c>
      <c r="S30" s="47">
        <f>'ごみ処理量内訳'!I30</f>
        <v>0</v>
      </c>
      <c r="T30" s="47">
        <f>'ごみ処理量内訳'!J30</f>
        <v>0</v>
      </c>
      <c r="U30" s="47">
        <f>'ごみ処理量内訳'!K30</f>
        <v>0</v>
      </c>
      <c r="V30" s="47">
        <f t="shared" si="11"/>
        <v>996</v>
      </c>
      <c r="W30" s="47">
        <f>'資源化量内訳'!M30</f>
        <v>734</v>
      </c>
      <c r="X30" s="47">
        <f>'資源化量内訳'!N30</f>
        <v>72</v>
      </c>
      <c r="Y30" s="47">
        <f>'資源化量内訳'!O30</f>
        <v>160</v>
      </c>
      <c r="Z30" s="47">
        <f>'資源化量内訳'!P30</f>
        <v>28</v>
      </c>
      <c r="AA30" s="47">
        <f>'資源化量内訳'!Q30</f>
        <v>0</v>
      </c>
      <c r="AB30" s="47">
        <f>'資源化量内訳'!R30</f>
        <v>2</v>
      </c>
      <c r="AC30" s="47">
        <f>'資源化量内訳'!S30</f>
        <v>0</v>
      </c>
      <c r="AD30" s="47">
        <f t="shared" si="12"/>
        <v>11793</v>
      </c>
      <c r="AE30" s="48">
        <f t="shared" si="13"/>
        <v>100</v>
      </c>
      <c r="AF30" s="47">
        <f>'資源化量内訳'!AB30</f>
        <v>0</v>
      </c>
      <c r="AG30" s="47">
        <f>'資源化量内訳'!AJ30</f>
        <v>221</v>
      </c>
      <c r="AH30" s="47">
        <f>'資源化量内訳'!AR30</f>
        <v>34</v>
      </c>
      <c r="AI30" s="47">
        <f>'資源化量内訳'!AZ30</f>
        <v>0</v>
      </c>
      <c r="AJ30" s="47">
        <f>'資源化量内訳'!BH30</f>
        <v>0</v>
      </c>
      <c r="AK30" s="47" t="s">
        <v>190</v>
      </c>
      <c r="AL30" s="47">
        <f t="shared" si="14"/>
        <v>255</v>
      </c>
      <c r="AM30" s="48">
        <f t="shared" si="15"/>
        <v>17.03785315180609</v>
      </c>
      <c r="AN30" s="47">
        <f>'ごみ処理量内訳'!AC30</f>
        <v>0</v>
      </c>
      <c r="AO30" s="47">
        <f>'ごみ処理量内訳'!AD30</f>
        <v>1439</v>
      </c>
      <c r="AP30" s="47">
        <f>'ごみ処理量内訳'!AE30</f>
        <v>291</v>
      </c>
      <c r="AQ30" s="47">
        <f t="shared" si="16"/>
        <v>1730</v>
      </c>
    </row>
    <row r="31" spans="1:43" ht="13.5" customHeight="1">
      <c r="A31" s="185" t="s">
        <v>29</v>
      </c>
      <c r="B31" s="186" t="s">
        <v>76</v>
      </c>
      <c r="C31" s="46" t="s">
        <v>77</v>
      </c>
      <c r="D31" s="47">
        <v>11958</v>
      </c>
      <c r="E31" s="47">
        <v>11958</v>
      </c>
      <c r="F31" s="47">
        <f>'ごみ搬入量内訳'!H31</f>
        <v>2942</v>
      </c>
      <c r="G31" s="47">
        <f>'ごみ搬入量内訳'!AG31</f>
        <v>664</v>
      </c>
      <c r="H31" s="47">
        <f>'ごみ搬入量内訳'!AH31</f>
        <v>0</v>
      </c>
      <c r="I31" s="47">
        <f t="shared" si="9"/>
        <v>3606</v>
      </c>
      <c r="J31" s="47">
        <f t="shared" si="17"/>
        <v>823.9219782901357</v>
      </c>
      <c r="K31" s="47">
        <f>('ごみ搬入量内訳'!E31+'ごみ搬入量内訳'!AH31)/'ごみ処理概要'!D31/366*1000000</f>
        <v>672.2070050276149</v>
      </c>
      <c r="L31" s="47">
        <f>'ごみ搬入量内訳'!F31/'ごみ処理概要'!D31/366*1000000</f>
        <v>151.71497326252083</v>
      </c>
      <c r="M31" s="47">
        <f>'資源化量内訳'!BP31</f>
        <v>338</v>
      </c>
      <c r="N31" s="47">
        <f>'ごみ処理量内訳'!E31</f>
        <v>3200</v>
      </c>
      <c r="O31" s="47">
        <f>'ごみ処理量内訳'!L31</f>
        <v>1</v>
      </c>
      <c r="P31" s="47">
        <f t="shared" si="10"/>
        <v>405</v>
      </c>
      <c r="Q31" s="47">
        <f>'ごみ処理量内訳'!G31</f>
        <v>330</v>
      </c>
      <c r="R31" s="47">
        <f>'ごみ処理量内訳'!H31</f>
        <v>75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11"/>
        <v>0</v>
      </c>
      <c r="W31" s="47">
        <f>'資源化量内訳'!M31</f>
        <v>0</v>
      </c>
      <c r="X31" s="47">
        <f>'資源化量内訳'!N31</f>
        <v>0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12"/>
        <v>3606</v>
      </c>
      <c r="AE31" s="48">
        <f t="shared" si="13"/>
        <v>99.9722684414864</v>
      </c>
      <c r="AF31" s="47">
        <f>'資源化量内訳'!AB31</f>
        <v>0</v>
      </c>
      <c r="AG31" s="47">
        <f>'資源化量内訳'!AJ31</f>
        <v>150</v>
      </c>
      <c r="AH31" s="47">
        <f>'資源化量内訳'!AR31</f>
        <v>75</v>
      </c>
      <c r="AI31" s="47">
        <f>'資源化量内訳'!AZ31</f>
        <v>0</v>
      </c>
      <c r="AJ31" s="47">
        <f>'資源化量内訳'!BH31</f>
        <v>0</v>
      </c>
      <c r="AK31" s="47" t="s">
        <v>190</v>
      </c>
      <c r="AL31" s="47">
        <f t="shared" si="14"/>
        <v>225</v>
      </c>
      <c r="AM31" s="48">
        <f t="shared" si="15"/>
        <v>14.274847870182555</v>
      </c>
      <c r="AN31" s="47">
        <f>'ごみ処理量内訳'!AC31</f>
        <v>1</v>
      </c>
      <c r="AO31" s="47">
        <f>'ごみ処理量内訳'!AD31</f>
        <v>403</v>
      </c>
      <c r="AP31" s="47">
        <f>'ごみ処理量内訳'!AE31</f>
        <v>106</v>
      </c>
      <c r="AQ31" s="47">
        <f t="shared" si="16"/>
        <v>510</v>
      </c>
    </row>
    <row r="32" spans="1:43" ht="13.5" customHeight="1">
      <c r="A32" s="185" t="s">
        <v>29</v>
      </c>
      <c r="B32" s="186" t="s">
        <v>78</v>
      </c>
      <c r="C32" s="46" t="s">
        <v>79</v>
      </c>
      <c r="D32" s="47">
        <v>2079</v>
      </c>
      <c r="E32" s="47">
        <v>2079</v>
      </c>
      <c r="F32" s="47">
        <f>'ごみ搬入量内訳'!H32</f>
        <v>505</v>
      </c>
      <c r="G32" s="47">
        <f>'ごみ搬入量内訳'!AG32</f>
        <v>35</v>
      </c>
      <c r="H32" s="47">
        <f>'ごみ搬入量内訳'!AH32</f>
        <v>0</v>
      </c>
      <c r="I32" s="47">
        <f t="shared" si="9"/>
        <v>540</v>
      </c>
      <c r="J32" s="47">
        <f t="shared" si="17"/>
        <v>709.6728408203817</v>
      </c>
      <c r="K32" s="47">
        <f>('ごみ搬入量内訳'!E32+'ごみ搬入量内訳'!AH32)/'ごみ処理概要'!D32/366*1000000</f>
        <v>643.9623925962725</v>
      </c>
      <c r="L32" s="47">
        <f>'ごみ搬入量内訳'!F32/'ごみ処理概要'!D32/366*1000000</f>
        <v>65.71044822410943</v>
      </c>
      <c r="M32" s="47">
        <f>'資源化量内訳'!BP32</f>
        <v>10</v>
      </c>
      <c r="N32" s="47">
        <f>'ごみ処理量内訳'!E32</f>
        <v>451</v>
      </c>
      <c r="O32" s="47">
        <f>'ごみ処理量内訳'!L32</f>
        <v>2</v>
      </c>
      <c r="P32" s="47">
        <f t="shared" si="10"/>
        <v>87</v>
      </c>
      <c r="Q32" s="47">
        <f>'ごみ処理量内訳'!G32</f>
        <v>75</v>
      </c>
      <c r="R32" s="47">
        <f>'ごみ処理量内訳'!H32</f>
        <v>12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11"/>
        <v>0</v>
      </c>
      <c r="W32" s="47">
        <f>'資源化量内訳'!M32</f>
        <v>0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12"/>
        <v>540</v>
      </c>
      <c r="AE32" s="48">
        <f t="shared" si="13"/>
        <v>99.62962962962963</v>
      </c>
      <c r="AF32" s="47">
        <f>'資源化量内訳'!AB32</f>
        <v>0</v>
      </c>
      <c r="AG32" s="47">
        <f>'資源化量内訳'!AJ32</f>
        <v>34</v>
      </c>
      <c r="AH32" s="47">
        <f>'資源化量内訳'!AR32</f>
        <v>12</v>
      </c>
      <c r="AI32" s="47">
        <f>'資源化量内訳'!AZ32</f>
        <v>0</v>
      </c>
      <c r="AJ32" s="47">
        <f>'資源化量内訳'!BH32</f>
        <v>0</v>
      </c>
      <c r="AK32" s="47" t="s">
        <v>190</v>
      </c>
      <c r="AL32" s="47">
        <f t="shared" si="14"/>
        <v>46</v>
      </c>
      <c r="AM32" s="48">
        <f t="shared" si="15"/>
        <v>10.181818181818182</v>
      </c>
      <c r="AN32" s="47">
        <f>'ごみ処理量内訳'!AC32</f>
        <v>2</v>
      </c>
      <c r="AO32" s="47">
        <f>'ごみ処理量内訳'!AD32</f>
        <v>58</v>
      </c>
      <c r="AP32" s="47">
        <f>'ごみ処理量内訳'!AE32</f>
        <v>24</v>
      </c>
      <c r="AQ32" s="47">
        <f t="shared" si="16"/>
        <v>84</v>
      </c>
    </row>
    <row r="33" spans="1:43" ht="13.5" customHeight="1">
      <c r="A33" s="185" t="s">
        <v>29</v>
      </c>
      <c r="B33" s="186" t="s">
        <v>80</v>
      </c>
      <c r="C33" s="46" t="s">
        <v>81</v>
      </c>
      <c r="D33" s="47">
        <v>3919</v>
      </c>
      <c r="E33" s="47">
        <v>3919</v>
      </c>
      <c r="F33" s="47">
        <f>'ごみ搬入量内訳'!H33</f>
        <v>2740</v>
      </c>
      <c r="G33" s="47">
        <f>'ごみ搬入量内訳'!AG33</f>
        <v>1400</v>
      </c>
      <c r="H33" s="47">
        <f>'ごみ搬入量内訳'!AH33</f>
        <v>0</v>
      </c>
      <c r="I33" s="47">
        <f t="shared" si="9"/>
        <v>4140</v>
      </c>
      <c r="J33" s="47">
        <f t="shared" si="17"/>
        <v>2886.3167669905756</v>
      </c>
      <c r="K33" s="47">
        <f>('ごみ搬入量内訳'!E33+'ごみ搬入量内訳'!AH33)/'ごみ処理概要'!D33/366*1000000</f>
        <v>1910.2676187328927</v>
      </c>
      <c r="L33" s="47">
        <f>'ごみ搬入量内訳'!F33/'ごみ処理概要'!D33/366*1000000</f>
        <v>976.0491482576826</v>
      </c>
      <c r="M33" s="47">
        <f>'資源化量内訳'!BP33</f>
        <v>83</v>
      </c>
      <c r="N33" s="47">
        <f>'ごみ処理量内訳'!E33</f>
        <v>3685</v>
      </c>
      <c r="O33" s="47">
        <f>'ごみ処理量内訳'!L33</f>
        <v>2</v>
      </c>
      <c r="P33" s="47">
        <f t="shared" si="10"/>
        <v>453</v>
      </c>
      <c r="Q33" s="47">
        <f>'ごみ処理量内訳'!G33</f>
        <v>421</v>
      </c>
      <c r="R33" s="47">
        <f>'ごみ処理量内訳'!H33</f>
        <v>32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11"/>
        <v>0</v>
      </c>
      <c r="W33" s="47">
        <f>'資源化量内訳'!M33</f>
        <v>0</v>
      </c>
      <c r="X33" s="47">
        <f>'資源化量内訳'!N33</f>
        <v>0</v>
      </c>
      <c r="Y33" s="47">
        <f>'資源化量内訳'!O33</f>
        <v>0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12"/>
        <v>4140</v>
      </c>
      <c r="AE33" s="48">
        <f t="shared" si="13"/>
        <v>99.95169082125604</v>
      </c>
      <c r="AF33" s="47">
        <f>'資源化量内訳'!AB33</f>
        <v>0</v>
      </c>
      <c r="AG33" s="47">
        <f>'資源化量内訳'!AJ33</f>
        <v>191</v>
      </c>
      <c r="AH33" s="47">
        <f>'資源化量内訳'!AR33</f>
        <v>32</v>
      </c>
      <c r="AI33" s="47">
        <f>'資源化量内訳'!AZ33</f>
        <v>0</v>
      </c>
      <c r="AJ33" s="47">
        <f>'資源化量内訳'!BH33</f>
        <v>0</v>
      </c>
      <c r="AK33" s="47" t="s">
        <v>190</v>
      </c>
      <c r="AL33" s="47">
        <f t="shared" si="14"/>
        <v>223</v>
      </c>
      <c r="AM33" s="48">
        <f t="shared" si="15"/>
        <v>7.246033625384797</v>
      </c>
      <c r="AN33" s="47">
        <f>'ごみ処理量内訳'!AC33</f>
        <v>2</v>
      </c>
      <c r="AO33" s="47">
        <f>'ごみ処理量内訳'!AD33</f>
        <v>465</v>
      </c>
      <c r="AP33" s="47">
        <f>'ごみ処理量内訳'!AE33</f>
        <v>135</v>
      </c>
      <c r="AQ33" s="47">
        <f t="shared" si="16"/>
        <v>602</v>
      </c>
    </row>
    <row r="34" spans="1:43" ht="13.5" customHeight="1">
      <c r="A34" s="185" t="s">
        <v>29</v>
      </c>
      <c r="B34" s="186" t="s">
        <v>82</v>
      </c>
      <c r="C34" s="46" t="s">
        <v>83</v>
      </c>
      <c r="D34" s="47">
        <v>13740</v>
      </c>
      <c r="E34" s="47">
        <v>13740</v>
      </c>
      <c r="F34" s="47">
        <f>'ごみ搬入量内訳'!H34</f>
        <v>2997</v>
      </c>
      <c r="G34" s="47">
        <f>'ごみ搬入量内訳'!AG34</f>
        <v>935</v>
      </c>
      <c r="H34" s="47">
        <f>'ごみ搬入量内訳'!AH34</f>
        <v>0</v>
      </c>
      <c r="I34" s="47">
        <f t="shared" si="9"/>
        <v>3932</v>
      </c>
      <c r="J34" s="47">
        <f t="shared" si="17"/>
        <v>781.8900581446218</v>
      </c>
      <c r="K34" s="47">
        <f>('ごみ搬入量内訳'!E34+'ごみ搬入量内訳'!AH34)/'ごみ処理概要'!D34/366*1000000</f>
        <v>595.9624883670986</v>
      </c>
      <c r="L34" s="47">
        <f>'ごみ搬入量内訳'!F34/'ごみ処理概要'!D34/366*1000000</f>
        <v>185.92756977752325</v>
      </c>
      <c r="M34" s="47">
        <f>'資源化量内訳'!BP34</f>
        <v>152</v>
      </c>
      <c r="N34" s="47">
        <f>'ごみ処理量内訳'!E34</f>
        <v>3457</v>
      </c>
      <c r="O34" s="47">
        <f>'ごみ処理量内訳'!L34</f>
        <v>2</v>
      </c>
      <c r="P34" s="47">
        <f t="shared" si="10"/>
        <v>473</v>
      </c>
      <c r="Q34" s="47">
        <f>'ごみ処理量内訳'!G34</f>
        <v>437</v>
      </c>
      <c r="R34" s="47">
        <f>'ごみ処理量内訳'!H34</f>
        <v>36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11"/>
        <v>0</v>
      </c>
      <c r="W34" s="47">
        <f>'資源化量内訳'!M34</f>
        <v>0</v>
      </c>
      <c r="X34" s="47">
        <f>'資源化量内訳'!N34</f>
        <v>0</v>
      </c>
      <c r="Y34" s="47">
        <f>'資源化量内訳'!O34</f>
        <v>0</v>
      </c>
      <c r="Z34" s="47">
        <f>'資源化量内訳'!P34</f>
        <v>0</v>
      </c>
      <c r="AA34" s="47">
        <f>'資源化量内訳'!Q34</f>
        <v>0</v>
      </c>
      <c r="AB34" s="47">
        <f>'資源化量内訳'!R34</f>
        <v>0</v>
      </c>
      <c r="AC34" s="47">
        <f>'資源化量内訳'!S34</f>
        <v>0</v>
      </c>
      <c r="AD34" s="47">
        <f t="shared" si="12"/>
        <v>3932</v>
      </c>
      <c r="AE34" s="48">
        <f t="shared" si="13"/>
        <v>99.94913530010173</v>
      </c>
      <c r="AF34" s="47">
        <f>'資源化量内訳'!AB34</f>
        <v>0</v>
      </c>
      <c r="AG34" s="47">
        <f>'資源化量内訳'!AJ34</f>
        <v>198</v>
      </c>
      <c r="AH34" s="47">
        <f>'資源化量内訳'!AR34</f>
        <v>36</v>
      </c>
      <c r="AI34" s="47">
        <f>'資源化量内訳'!AZ34</f>
        <v>0</v>
      </c>
      <c r="AJ34" s="47">
        <f>'資源化量内訳'!BH34</f>
        <v>0</v>
      </c>
      <c r="AK34" s="47" t="s">
        <v>190</v>
      </c>
      <c r="AL34" s="47">
        <f t="shared" si="14"/>
        <v>234</v>
      </c>
      <c r="AM34" s="48">
        <f t="shared" si="15"/>
        <v>9.451518119490695</v>
      </c>
      <c r="AN34" s="47">
        <f>'ごみ処理量内訳'!AC34</f>
        <v>2</v>
      </c>
      <c r="AO34" s="47">
        <f>'ごみ処理量内訳'!AD34</f>
        <v>438</v>
      </c>
      <c r="AP34" s="47">
        <f>'ごみ処理量内訳'!AE34</f>
        <v>141</v>
      </c>
      <c r="AQ34" s="47">
        <f t="shared" si="16"/>
        <v>581</v>
      </c>
    </row>
    <row r="35" spans="1:43" ht="13.5" customHeight="1">
      <c r="A35" s="185" t="s">
        <v>29</v>
      </c>
      <c r="B35" s="186" t="s">
        <v>84</v>
      </c>
      <c r="C35" s="46" t="s">
        <v>85</v>
      </c>
      <c r="D35" s="47">
        <v>17503</v>
      </c>
      <c r="E35" s="47">
        <v>17503</v>
      </c>
      <c r="F35" s="47">
        <f>'ごみ搬入量内訳'!H35</f>
        <v>4523</v>
      </c>
      <c r="G35" s="47">
        <f>'ごみ搬入量内訳'!AG35</f>
        <v>2484</v>
      </c>
      <c r="H35" s="47">
        <f>'ごみ搬入量内訳'!AH35</f>
        <v>0</v>
      </c>
      <c r="I35" s="47">
        <f t="shared" si="9"/>
        <v>7007</v>
      </c>
      <c r="J35" s="47">
        <f t="shared" si="17"/>
        <v>1093.801562199017</v>
      </c>
      <c r="K35" s="47">
        <f>('ごみ搬入量内訳'!E35+'ごみ搬入量内訳'!AH35)/'ごみ処理概要'!D35/366*1000000</f>
        <v>706.0460205260674</v>
      </c>
      <c r="L35" s="47">
        <f>'ごみ搬入量内訳'!F35/'ごみ処理概要'!D35/366*1000000</f>
        <v>387.75554167294973</v>
      </c>
      <c r="M35" s="47">
        <f>'資源化量内訳'!BP35</f>
        <v>355</v>
      </c>
      <c r="N35" s="47">
        <f>'ごみ処理量内訳'!E35</f>
        <v>6346</v>
      </c>
      <c r="O35" s="47">
        <f>'ごみ処理量内訳'!L35</f>
        <v>3</v>
      </c>
      <c r="P35" s="47">
        <f t="shared" si="10"/>
        <v>658</v>
      </c>
      <c r="Q35" s="47">
        <f>'ごみ処理量内訳'!G35</f>
        <v>528</v>
      </c>
      <c r="R35" s="47">
        <f>'ごみ処理量内訳'!H35</f>
        <v>130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t="shared" si="11"/>
        <v>0</v>
      </c>
      <c r="W35" s="47">
        <f>'資源化量内訳'!M35</f>
        <v>0</v>
      </c>
      <c r="X35" s="47">
        <f>'資源化量内訳'!N35</f>
        <v>0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0</v>
      </c>
      <c r="AC35" s="47">
        <f>'資源化量内訳'!S35</f>
        <v>0</v>
      </c>
      <c r="AD35" s="47">
        <f t="shared" si="12"/>
        <v>7007</v>
      </c>
      <c r="AE35" s="48">
        <f t="shared" si="13"/>
        <v>99.95718567147138</v>
      </c>
      <c r="AF35" s="47">
        <f>'資源化量内訳'!AB35</f>
        <v>0</v>
      </c>
      <c r="AG35" s="47">
        <f>'資源化量内訳'!AJ35</f>
        <v>239</v>
      </c>
      <c r="AH35" s="47">
        <f>'資源化量内訳'!AR35</f>
        <v>130</v>
      </c>
      <c r="AI35" s="47">
        <f>'資源化量内訳'!AZ35</f>
        <v>0</v>
      </c>
      <c r="AJ35" s="47">
        <f>'資源化量内訳'!BH35</f>
        <v>0</v>
      </c>
      <c r="AK35" s="47" t="s">
        <v>190</v>
      </c>
      <c r="AL35" s="47">
        <f t="shared" si="14"/>
        <v>369</v>
      </c>
      <c r="AM35" s="48">
        <f t="shared" si="15"/>
        <v>9.834284161912525</v>
      </c>
      <c r="AN35" s="47">
        <f>'ごみ処理量内訳'!AC35</f>
        <v>3</v>
      </c>
      <c r="AO35" s="47">
        <f>'ごみ処理量内訳'!AD35</f>
        <v>796</v>
      </c>
      <c r="AP35" s="47">
        <f>'ごみ処理量内訳'!AE35</f>
        <v>170</v>
      </c>
      <c r="AQ35" s="47">
        <f t="shared" si="16"/>
        <v>969</v>
      </c>
    </row>
    <row r="36" spans="1:43" ht="13.5" customHeight="1">
      <c r="A36" s="185" t="s">
        <v>29</v>
      </c>
      <c r="B36" s="186" t="s">
        <v>86</v>
      </c>
      <c r="C36" s="46" t="s">
        <v>87</v>
      </c>
      <c r="D36" s="47">
        <v>12569</v>
      </c>
      <c r="E36" s="47">
        <v>12569</v>
      </c>
      <c r="F36" s="47">
        <f>'ごみ搬入量内訳'!H36</f>
        <v>4347</v>
      </c>
      <c r="G36" s="47">
        <f>'ごみ搬入量内訳'!AG36</f>
        <v>371</v>
      </c>
      <c r="H36" s="47">
        <f>'ごみ搬入量内訳'!AH36</f>
        <v>0</v>
      </c>
      <c r="I36" s="47">
        <f t="shared" si="9"/>
        <v>4718</v>
      </c>
      <c r="J36" s="47">
        <f t="shared" si="17"/>
        <v>1025.5955432026144</v>
      </c>
      <c r="K36" s="47">
        <f>('ごみ搬入量内訳'!E36+'ごみ搬入量内訳'!AH36)/'ごみ処理概要'!D36/366*1000000</f>
        <v>857.5613433519105</v>
      </c>
      <c r="L36" s="47">
        <f>'ごみ搬入量内訳'!F36/'ごみ処理概要'!D36/366*1000000</f>
        <v>168.03419985070389</v>
      </c>
      <c r="M36" s="47">
        <f>'資源化量内訳'!BP36</f>
        <v>156</v>
      </c>
      <c r="N36" s="47">
        <f>'ごみ処理量内訳'!E36</f>
        <v>4023</v>
      </c>
      <c r="O36" s="47">
        <f>'ごみ処理量内訳'!L36</f>
        <v>0</v>
      </c>
      <c r="P36" s="47">
        <f t="shared" si="10"/>
        <v>695</v>
      </c>
      <c r="Q36" s="47">
        <f>'ごみ処理量内訳'!G36</f>
        <v>183</v>
      </c>
      <c r="R36" s="47">
        <f>'ごみ処理量内訳'!H36</f>
        <v>512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0</v>
      </c>
      <c r="V36" s="47">
        <f t="shared" si="11"/>
        <v>0</v>
      </c>
      <c r="W36" s="47">
        <f>'資源化量内訳'!M36</f>
        <v>0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12"/>
        <v>4718</v>
      </c>
      <c r="AE36" s="48">
        <f t="shared" si="13"/>
        <v>100</v>
      </c>
      <c r="AF36" s="47">
        <f>'資源化量内訳'!AB36</f>
        <v>0</v>
      </c>
      <c r="AG36" s="47">
        <f>'資源化量内訳'!AJ36</f>
        <v>0</v>
      </c>
      <c r="AH36" s="47">
        <f>'資源化量内訳'!AR36</f>
        <v>512</v>
      </c>
      <c r="AI36" s="47">
        <f>'資源化量内訳'!AZ36</f>
        <v>0</v>
      </c>
      <c r="AJ36" s="47">
        <f>'資源化量内訳'!BH36</f>
        <v>0</v>
      </c>
      <c r="AK36" s="47" t="s">
        <v>190</v>
      </c>
      <c r="AL36" s="47">
        <f t="shared" si="14"/>
        <v>512</v>
      </c>
      <c r="AM36" s="48">
        <f t="shared" si="15"/>
        <v>13.705375461633157</v>
      </c>
      <c r="AN36" s="47">
        <f>'ごみ処理量内訳'!AC36</f>
        <v>0</v>
      </c>
      <c r="AO36" s="47">
        <f>'ごみ処理量内訳'!AD36</f>
        <v>582</v>
      </c>
      <c r="AP36" s="47">
        <f>'ごみ処理量内訳'!AE36</f>
        <v>183</v>
      </c>
      <c r="AQ36" s="47">
        <f t="shared" si="16"/>
        <v>765</v>
      </c>
    </row>
    <row r="37" spans="1:43" ht="13.5" customHeight="1">
      <c r="A37" s="185" t="s">
        <v>29</v>
      </c>
      <c r="B37" s="186" t="s">
        <v>88</v>
      </c>
      <c r="C37" s="46" t="s">
        <v>89</v>
      </c>
      <c r="D37" s="47">
        <v>7021</v>
      </c>
      <c r="E37" s="47">
        <v>7021</v>
      </c>
      <c r="F37" s="47">
        <f>'ごみ搬入量内訳'!H37</f>
        <v>1918</v>
      </c>
      <c r="G37" s="47">
        <f>'ごみ搬入量内訳'!AG37</f>
        <v>364</v>
      </c>
      <c r="H37" s="47">
        <f>'ごみ搬入量内訳'!AH37</f>
        <v>0</v>
      </c>
      <c r="I37" s="47">
        <f t="shared" si="9"/>
        <v>2282</v>
      </c>
      <c r="J37" s="47">
        <f t="shared" si="17"/>
        <v>888.0462437823143</v>
      </c>
      <c r="K37" s="47">
        <f>('ごみ搬入量内訳'!E37+'ごみ搬入量内訳'!AH37)/'ごみ処理概要'!D37/366*1000000</f>
        <v>787.2557191812541</v>
      </c>
      <c r="L37" s="47">
        <f>'ごみ搬入量内訳'!F37/'ごみ処理概要'!D37/366*1000000</f>
        <v>100.79052460106021</v>
      </c>
      <c r="M37" s="47">
        <f>'資源化量内訳'!BP37</f>
        <v>165</v>
      </c>
      <c r="N37" s="47">
        <f>'ごみ処理量内訳'!E37</f>
        <v>0</v>
      </c>
      <c r="O37" s="47">
        <f>'ごみ処理量内訳'!L37</f>
        <v>0</v>
      </c>
      <c r="P37" s="47">
        <f t="shared" si="10"/>
        <v>2277</v>
      </c>
      <c r="Q37" s="47">
        <f>'ごみ処理量内訳'!G37</f>
        <v>0</v>
      </c>
      <c r="R37" s="47">
        <f>'ごみ処理量内訳'!H37</f>
        <v>442</v>
      </c>
      <c r="S37" s="47">
        <f>'ごみ処理量内訳'!I37</f>
        <v>0</v>
      </c>
      <c r="T37" s="47">
        <f>'ごみ処理量内訳'!J37</f>
        <v>1835</v>
      </c>
      <c r="U37" s="47">
        <f>'ごみ処理量内訳'!K37</f>
        <v>0</v>
      </c>
      <c r="V37" s="47">
        <f t="shared" si="11"/>
        <v>0</v>
      </c>
      <c r="W37" s="47">
        <f>'資源化量内訳'!M37</f>
        <v>0</v>
      </c>
      <c r="X37" s="47">
        <f>'資源化量内訳'!N37</f>
        <v>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12"/>
        <v>2277</v>
      </c>
      <c r="AE37" s="48">
        <f t="shared" si="13"/>
        <v>100</v>
      </c>
      <c r="AF37" s="47">
        <f>'資源化量内訳'!AB37</f>
        <v>0</v>
      </c>
      <c r="AG37" s="47">
        <f>'資源化量内訳'!AJ37</f>
        <v>0</v>
      </c>
      <c r="AH37" s="47">
        <f>'資源化量内訳'!AR37</f>
        <v>377</v>
      </c>
      <c r="AI37" s="47">
        <f>'資源化量内訳'!AZ37</f>
        <v>0</v>
      </c>
      <c r="AJ37" s="47">
        <f>'資源化量内訳'!BH37</f>
        <v>762</v>
      </c>
      <c r="AK37" s="47" t="s">
        <v>190</v>
      </c>
      <c r="AL37" s="47">
        <f t="shared" si="14"/>
        <v>1139</v>
      </c>
      <c r="AM37" s="48">
        <f t="shared" si="15"/>
        <v>53.3988533988534</v>
      </c>
      <c r="AN37" s="47">
        <f>'ごみ処理量内訳'!AC37</f>
        <v>0</v>
      </c>
      <c r="AO37" s="47">
        <f>'ごみ処理量内訳'!AD37</f>
        <v>0</v>
      </c>
      <c r="AP37" s="47">
        <f>'ごみ処理量内訳'!AE37</f>
        <v>65</v>
      </c>
      <c r="AQ37" s="47">
        <f t="shared" si="16"/>
        <v>65</v>
      </c>
    </row>
    <row r="38" spans="1:43" ht="13.5" customHeight="1">
      <c r="A38" s="185" t="s">
        <v>29</v>
      </c>
      <c r="B38" s="186" t="s">
        <v>90</v>
      </c>
      <c r="C38" s="46" t="s">
        <v>91</v>
      </c>
      <c r="D38" s="47">
        <v>25082</v>
      </c>
      <c r="E38" s="47">
        <v>23032</v>
      </c>
      <c r="F38" s="47">
        <f>'ごみ搬入量内訳'!H38</f>
        <v>9079</v>
      </c>
      <c r="G38" s="47">
        <f>'ごみ搬入量内訳'!AG38</f>
        <v>468</v>
      </c>
      <c r="H38" s="47">
        <f>'ごみ搬入量内訳'!AH38</f>
        <v>42</v>
      </c>
      <c r="I38" s="47">
        <f t="shared" si="9"/>
        <v>9589</v>
      </c>
      <c r="J38" s="47">
        <f t="shared" si="17"/>
        <v>1044.552011478852</v>
      </c>
      <c r="K38" s="47">
        <f>('ごみ搬入量内訳'!E38+'ごみ搬入量内訳'!AH38)/'ごみ処理概要'!D38/366*1000000</f>
        <v>883.3321786507469</v>
      </c>
      <c r="L38" s="47">
        <f>'ごみ搬入量内訳'!F38/'ごみ処理概要'!D38/366*1000000</f>
        <v>161.21983282810524</v>
      </c>
      <c r="M38" s="47">
        <f>'資源化量内訳'!BP38</f>
        <v>240</v>
      </c>
      <c r="N38" s="47">
        <f>'ごみ処理量内訳'!E38</f>
        <v>8574</v>
      </c>
      <c r="O38" s="47">
        <f>'ごみ処理量内訳'!L38</f>
        <v>0</v>
      </c>
      <c r="P38" s="47">
        <f t="shared" si="10"/>
        <v>959</v>
      </c>
      <c r="Q38" s="47">
        <f>'ごみ処理量内訳'!G38</f>
        <v>959</v>
      </c>
      <c r="R38" s="47">
        <f>'ごみ処理量内訳'!H38</f>
        <v>0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11"/>
        <v>13</v>
      </c>
      <c r="W38" s="47">
        <f>'資源化量内訳'!M38</f>
        <v>0</v>
      </c>
      <c r="X38" s="47">
        <f>'資源化量内訳'!N38</f>
        <v>0</v>
      </c>
      <c r="Y38" s="47">
        <f>'資源化量内訳'!O38</f>
        <v>13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12"/>
        <v>9546</v>
      </c>
      <c r="AE38" s="48">
        <f t="shared" si="13"/>
        <v>100</v>
      </c>
      <c r="AF38" s="47">
        <f>'資源化量内訳'!AB38</f>
        <v>0</v>
      </c>
      <c r="AG38" s="47">
        <f>'資源化量内訳'!AJ38</f>
        <v>407</v>
      </c>
      <c r="AH38" s="47">
        <f>'資源化量内訳'!AR38</f>
        <v>0</v>
      </c>
      <c r="AI38" s="47">
        <f>'資源化量内訳'!AZ38</f>
        <v>0</v>
      </c>
      <c r="AJ38" s="47">
        <f>'資源化量内訳'!BH38</f>
        <v>0</v>
      </c>
      <c r="AK38" s="47" t="s">
        <v>190</v>
      </c>
      <c r="AL38" s="47">
        <f t="shared" si="14"/>
        <v>407</v>
      </c>
      <c r="AM38" s="48">
        <f t="shared" si="15"/>
        <v>6.7443286327406495</v>
      </c>
      <c r="AN38" s="47">
        <f>'ごみ処理量内訳'!AC38</f>
        <v>0</v>
      </c>
      <c r="AO38" s="47">
        <f>'ごみ処理量内訳'!AD38</f>
        <v>989</v>
      </c>
      <c r="AP38" s="47">
        <f>'ごみ処理量内訳'!AE38</f>
        <v>407</v>
      </c>
      <c r="AQ38" s="47">
        <f t="shared" si="16"/>
        <v>1396</v>
      </c>
    </row>
    <row r="39" spans="1:43" ht="13.5" customHeight="1">
      <c r="A39" s="185" t="s">
        <v>29</v>
      </c>
      <c r="B39" s="186" t="s">
        <v>92</v>
      </c>
      <c r="C39" s="46" t="s">
        <v>93</v>
      </c>
      <c r="D39" s="47">
        <v>2166</v>
      </c>
      <c r="E39" s="47">
        <v>2166</v>
      </c>
      <c r="F39" s="47">
        <f>'ごみ搬入量内訳'!H39</f>
        <v>472</v>
      </c>
      <c r="G39" s="47">
        <f>'ごみ搬入量内訳'!AG39</f>
        <v>11</v>
      </c>
      <c r="H39" s="47">
        <f>'ごみ搬入量内訳'!AH39</f>
        <v>0</v>
      </c>
      <c r="I39" s="47">
        <f t="shared" si="9"/>
        <v>483</v>
      </c>
      <c r="J39" s="47">
        <f t="shared" si="17"/>
        <v>609.2669118871381</v>
      </c>
      <c r="K39" s="47">
        <f>('ごみ搬入量内訳'!E39+'ごみ搬入量内訳'!AH39)/'ごみ処理概要'!D39/366*1000000</f>
        <v>609.2669118871381</v>
      </c>
      <c r="L39" s="47">
        <f>'ごみ搬入量内訳'!F39/'ごみ処理概要'!D39/366*1000000</f>
        <v>0</v>
      </c>
      <c r="M39" s="47">
        <f>'資源化量内訳'!BP39</f>
        <v>0</v>
      </c>
      <c r="N39" s="47">
        <f>'ごみ処理量内訳'!E39</f>
        <v>0</v>
      </c>
      <c r="O39" s="47">
        <f>'ごみ処理量内訳'!L39</f>
        <v>0</v>
      </c>
      <c r="P39" s="47">
        <f t="shared" si="10"/>
        <v>392</v>
      </c>
      <c r="Q39" s="47">
        <f>'ごみ処理量内訳'!G39</f>
        <v>0</v>
      </c>
      <c r="R39" s="47">
        <f>'ごみ処理量内訳'!H39</f>
        <v>0</v>
      </c>
      <c r="S39" s="47">
        <f>'ごみ処理量内訳'!I39</f>
        <v>99</v>
      </c>
      <c r="T39" s="47">
        <f>'ごみ処理量内訳'!J39</f>
        <v>293</v>
      </c>
      <c r="U39" s="47">
        <f>'ごみ処理量内訳'!K39</f>
        <v>0</v>
      </c>
      <c r="V39" s="47">
        <f t="shared" si="11"/>
        <v>91</v>
      </c>
      <c r="W39" s="47">
        <f>'資源化量内訳'!M39</f>
        <v>11</v>
      </c>
      <c r="X39" s="47">
        <f>'資源化量内訳'!N39</f>
        <v>17</v>
      </c>
      <c r="Y39" s="47">
        <f>'資源化量内訳'!O39</f>
        <v>35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28</v>
      </c>
      <c r="AD39" s="47">
        <f t="shared" si="12"/>
        <v>483</v>
      </c>
      <c r="AE39" s="48">
        <f t="shared" si="13"/>
        <v>100</v>
      </c>
      <c r="AF39" s="47">
        <f>'資源化量内訳'!AB39</f>
        <v>0</v>
      </c>
      <c r="AG39" s="47">
        <f>'資源化量内訳'!AJ39</f>
        <v>0</v>
      </c>
      <c r="AH39" s="47">
        <f>'資源化量内訳'!AR39</f>
        <v>0</v>
      </c>
      <c r="AI39" s="47">
        <f>'資源化量内訳'!AZ39</f>
        <v>99</v>
      </c>
      <c r="AJ39" s="47">
        <f>'資源化量内訳'!BH39</f>
        <v>293</v>
      </c>
      <c r="AK39" s="47" t="s">
        <v>190</v>
      </c>
      <c r="AL39" s="47">
        <f t="shared" si="14"/>
        <v>392</v>
      </c>
      <c r="AM39" s="48">
        <f t="shared" si="15"/>
        <v>100</v>
      </c>
      <c r="AN39" s="47">
        <f>'ごみ処理量内訳'!AC39</f>
        <v>0</v>
      </c>
      <c r="AO39" s="47">
        <f>'ごみ処理量内訳'!AD39</f>
        <v>0</v>
      </c>
      <c r="AP39" s="47">
        <f>'ごみ処理量内訳'!AE39</f>
        <v>0</v>
      </c>
      <c r="AQ39" s="47">
        <f t="shared" si="16"/>
        <v>0</v>
      </c>
    </row>
    <row r="40" spans="1:43" ht="13.5" customHeight="1">
      <c r="A40" s="185" t="s">
        <v>29</v>
      </c>
      <c r="B40" s="186" t="s">
        <v>211</v>
      </c>
      <c r="C40" s="46" t="s">
        <v>212</v>
      </c>
      <c r="D40" s="47">
        <v>3007</v>
      </c>
      <c r="E40" s="47">
        <v>3007</v>
      </c>
      <c r="F40" s="47">
        <f>'ごみ搬入量内訳'!H40</f>
        <v>687</v>
      </c>
      <c r="G40" s="47">
        <f>'ごみ搬入量内訳'!AG40</f>
        <v>104</v>
      </c>
      <c r="H40" s="47">
        <f>'ごみ搬入量内訳'!AH40</f>
        <v>0</v>
      </c>
      <c r="I40" s="47">
        <f t="shared" si="9"/>
        <v>791</v>
      </c>
      <c r="J40" s="47">
        <f t="shared" si="17"/>
        <v>718.7237066153475</v>
      </c>
      <c r="K40" s="47">
        <f>('ごみ搬入量内訳'!E40+'ごみ搬入量内訳'!AH40)/'ごみ処理概要'!D40/366*1000000</f>
        <v>708.7288130973085</v>
      </c>
      <c r="L40" s="47">
        <f>'ごみ搬入量内訳'!F40/'ごみ処理概要'!D40/366*1000000</f>
        <v>9.994893518038966</v>
      </c>
      <c r="M40" s="47">
        <f>'資源化量内訳'!BP40</f>
        <v>0</v>
      </c>
      <c r="N40" s="47">
        <f>'ごみ処理量内訳'!E40</f>
        <v>0</v>
      </c>
      <c r="O40" s="47">
        <f>'ごみ処理量内訳'!L40</f>
        <v>0</v>
      </c>
      <c r="P40" s="47">
        <f t="shared" si="10"/>
        <v>789</v>
      </c>
      <c r="Q40" s="47">
        <f>'ごみ処理量内訳'!G40</f>
        <v>0</v>
      </c>
      <c r="R40" s="47">
        <f>'ごみ処理量内訳'!H40</f>
        <v>264</v>
      </c>
      <c r="S40" s="47">
        <f>'ごみ処理量内訳'!I40</f>
        <v>0</v>
      </c>
      <c r="T40" s="47">
        <f>'ごみ処理量内訳'!J40</f>
        <v>525</v>
      </c>
      <c r="U40" s="47">
        <f>'ごみ処理量内訳'!K40</f>
        <v>0</v>
      </c>
      <c r="V40" s="47">
        <f t="shared" si="11"/>
        <v>0</v>
      </c>
      <c r="W40" s="47">
        <f>'資源化量内訳'!M40</f>
        <v>0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12"/>
        <v>789</v>
      </c>
      <c r="AE40" s="48">
        <f t="shared" si="13"/>
        <v>100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252</v>
      </c>
      <c r="AI40" s="47">
        <f>'資源化量内訳'!AZ40</f>
        <v>0</v>
      </c>
      <c r="AJ40" s="47">
        <f>'資源化量内訳'!BH40</f>
        <v>260</v>
      </c>
      <c r="AK40" s="47" t="s">
        <v>190</v>
      </c>
      <c r="AL40" s="47">
        <f t="shared" si="14"/>
        <v>512</v>
      </c>
      <c r="AM40" s="48">
        <f t="shared" si="15"/>
        <v>64.89226869455005</v>
      </c>
      <c r="AN40" s="47">
        <f>'ごみ処理量内訳'!AC40</f>
        <v>0</v>
      </c>
      <c r="AO40" s="47">
        <f>'ごみ処理量内訳'!AD40</f>
        <v>0</v>
      </c>
      <c r="AP40" s="47">
        <f>'ごみ処理量内訳'!AE40</f>
        <v>28</v>
      </c>
      <c r="AQ40" s="47">
        <f t="shared" si="16"/>
        <v>28</v>
      </c>
    </row>
    <row r="41" spans="1:43" ht="13.5" customHeight="1">
      <c r="A41" s="185" t="s">
        <v>29</v>
      </c>
      <c r="B41" s="186" t="s">
        <v>94</v>
      </c>
      <c r="C41" s="46" t="s">
        <v>95</v>
      </c>
      <c r="D41" s="47">
        <v>4913</v>
      </c>
      <c r="E41" s="47">
        <v>4913</v>
      </c>
      <c r="F41" s="47">
        <f>'ごみ搬入量内訳'!H41</f>
        <v>974</v>
      </c>
      <c r="G41" s="47">
        <f>'ごみ搬入量内訳'!AG41</f>
        <v>30</v>
      </c>
      <c r="H41" s="47">
        <f>'ごみ搬入量内訳'!AH41</f>
        <v>400</v>
      </c>
      <c r="I41" s="47">
        <f t="shared" si="9"/>
        <v>1404</v>
      </c>
      <c r="J41" s="47">
        <f t="shared" si="17"/>
        <v>780.7990176614069</v>
      </c>
      <c r="K41" s="47">
        <f>('ごみ搬入量内訳'!E41+'ごみ搬入量内訳'!AH41)/'ごみ処理概要'!D41/366*1000000</f>
        <v>766.3397765936029</v>
      </c>
      <c r="L41" s="47">
        <f>'ごみ搬入量内訳'!F41/'ごみ処理概要'!D41/366*1000000</f>
        <v>14.45924106780383</v>
      </c>
      <c r="M41" s="47">
        <f>'資源化量内訳'!BP41</f>
        <v>100</v>
      </c>
      <c r="N41" s="47">
        <f>'ごみ処理量内訳'!E41</f>
        <v>704</v>
      </c>
      <c r="O41" s="47">
        <f>'ごみ処理量内訳'!L41</f>
        <v>224</v>
      </c>
      <c r="P41" s="47">
        <f t="shared" si="10"/>
        <v>5</v>
      </c>
      <c r="Q41" s="47">
        <f>'ごみ処理量内訳'!G41</f>
        <v>5</v>
      </c>
      <c r="R41" s="47">
        <f>'ごみ処理量内訳'!H41</f>
        <v>0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11"/>
        <v>70</v>
      </c>
      <c r="W41" s="47">
        <f>'資源化量内訳'!M41</f>
        <v>70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0</v>
      </c>
      <c r="AC41" s="47">
        <f>'資源化量内訳'!S41</f>
        <v>0</v>
      </c>
      <c r="AD41" s="47">
        <f t="shared" si="12"/>
        <v>1003</v>
      </c>
      <c r="AE41" s="48">
        <f t="shared" si="13"/>
        <v>77.66699900299102</v>
      </c>
      <c r="AF41" s="47">
        <f>'資源化量内訳'!AB41</f>
        <v>0</v>
      </c>
      <c r="AG41" s="47">
        <f>'資源化量内訳'!AJ41</f>
        <v>5</v>
      </c>
      <c r="AH41" s="47">
        <f>'資源化量内訳'!AR41</f>
        <v>0</v>
      </c>
      <c r="AI41" s="47">
        <f>'資源化量内訳'!AZ41</f>
        <v>0</v>
      </c>
      <c r="AJ41" s="47">
        <f>'資源化量内訳'!BH41</f>
        <v>0</v>
      </c>
      <c r="AK41" s="47" t="s">
        <v>190</v>
      </c>
      <c r="AL41" s="47">
        <f t="shared" si="14"/>
        <v>5</v>
      </c>
      <c r="AM41" s="48">
        <f t="shared" si="15"/>
        <v>15.86582048957389</v>
      </c>
      <c r="AN41" s="47">
        <f>'ごみ処理量内訳'!AC41</f>
        <v>224</v>
      </c>
      <c r="AO41" s="47">
        <f>'ごみ処理量内訳'!AD41</f>
        <v>85</v>
      </c>
      <c r="AP41" s="47">
        <f>'ごみ処理量内訳'!AE41</f>
        <v>0</v>
      </c>
      <c r="AQ41" s="47">
        <f t="shared" si="16"/>
        <v>309</v>
      </c>
    </row>
    <row r="42" spans="1:43" ht="13.5" customHeight="1">
      <c r="A42" s="185" t="s">
        <v>29</v>
      </c>
      <c r="B42" s="186" t="s">
        <v>96</v>
      </c>
      <c r="C42" s="46" t="s">
        <v>97</v>
      </c>
      <c r="D42" s="47">
        <v>10600</v>
      </c>
      <c r="E42" s="47">
        <v>10600</v>
      </c>
      <c r="F42" s="47">
        <f>'ごみ搬入量内訳'!H42</f>
        <v>1999</v>
      </c>
      <c r="G42" s="47">
        <f>'ごみ搬入量内訳'!AG42</f>
        <v>640</v>
      </c>
      <c r="H42" s="47">
        <f>'ごみ搬入量内訳'!AH42</f>
        <v>0</v>
      </c>
      <c r="I42" s="47">
        <f t="shared" si="9"/>
        <v>2639</v>
      </c>
      <c r="J42" s="47">
        <f t="shared" si="17"/>
        <v>680.224765439736</v>
      </c>
      <c r="K42" s="47">
        <f>('ごみ搬入量内訳'!E42+'ごみ搬入量内訳'!AH42)/'ごみ処理概要'!D42/366*1000000</f>
        <v>680.224765439736</v>
      </c>
      <c r="L42" s="47">
        <f>'ごみ搬入量内訳'!F42/'ごみ処理概要'!D42/366*1000000</f>
        <v>0</v>
      </c>
      <c r="M42" s="47">
        <f>'資源化量内訳'!BP42</f>
        <v>251</v>
      </c>
      <c r="N42" s="47">
        <f>'ごみ処理量内訳'!E42</f>
        <v>2047</v>
      </c>
      <c r="O42" s="47">
        <f>'ごみ処理量内訳'!L42</f>
        <v>0</v>
      </c>
      <c r="P42" s="47">
        <f t="shared" si="10"/>
        <v>427</v>
      </c>
      <c r="Q42" s="47">
        <f>'ごみ処理量内訳'!G42</f>
        <v>0</v>
      </c>
      <c r="R42" s="47">
        <f>'ごみ処理量内訳'!H42</f>
        <v>427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11"/>
        <v>160</v>
      </c>
      <c r="W42" s="47">
        <f>'資源化量内訳'!M42</f>
        <v>160</v>
      </c>
      <c r="X42" s="47">
        <f>'資源化量内訳'!N42</f>
        <v>0</v>
      </c>
      <c r="Y42" s="47">
        <f>'資源化量内訳'!O42</f>
        <v>0</v>
      </c>
      <c r="Z42" s="47">
        <f>'資源化量内訳'!P42</f>
        <v>0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12"/>
        <v>2634</v>
      </c>
      <c r="AE42" s="48">
        <f t="shared" si="13"/>
        <v>100</v>
      </c>
      <c r="AF42" s="47">
        <f>'資源化量内訳'!AB42</f>
        <v>0</v>
      </c>
      <c r="AG42" s="47">
        <f>'資源化量内訳'!AJ42</f>
        <v>0</v>
      </c>
      <c r="AH42" s="47">
        <f>'資源化量内訳'!AR42</f>
        <v>246</v>
      </c>
      <c r="AI42" s="47">
        <f>'資源化量内訳'!AZ42</f>
        <v>0</v>
      </c>
      <c r="AJ42" s="47">
        <f>'資源化量内訳'!BH42</f>
        <v>0</v>
      </c>
      <c r="AK42" s="47" t="s">
        <v>190</v>
      </c>
      <c r="AL42" s="47">
        <f t="shared" si="14"/>
        <v>246</v>
      </c>
      <c r="AM42" s="48">
        <f t="shared" si="15"/>
        <v>22.772963604852688</v>
      </c>
      <c r="AN42" s="47">
        <f>'ごみ処理量内訳'!AC42</f>
        <v>0</v>
      </c>
      <c r="AO42" s="47">
        <f>'ごみ処理量内訳'!AD42</f>
        <v>304</v>
      </c>
      <c r="AP42" s="47">
        <f>'ごみ処理量内訳'!AE42</f>
        <v>181</v>
      </c>
      <c r="AQ42" s="47">
        <f t="shared" si="16"/>
        <v>485</v>
      </c>
    </row>
    <row r="43" spans="1:43" ht="13.5" customHeight="1">
      <c r="A43" s="185" t="s">
        <v>29</v>
      </c>
      <c r="B43" s="186" t="s">
        <v>98</v>
      </c>
      <c r="C43" s="46" t="s">
        <v>99</v>
      </c>
      <c r="D43" s="47">
        <v>3106</v>
      </c>
      <c r="E43" s="47">
        <v>3035</v>
      </c>
      <c r="F43" s="47">
        <f>'ごみ搬入量内訳'!H43</f>
        <v>598</v>
      </c>
      <c r="G43" s="47">
        <f>'ごみ搬入量内訳'!AG43</f>
        <v>191</v>
      </c>
      <c r="H43" s="47">
        <f>'ごみ搬入量内訳'!AH43</f>
        <v>12</v>
      </c>
      <c r="I43" s="47">
        <f t="shared" si="9"/>
        <v>801</v>
      </c>
      <c r="J43" s="47">
        <f t="shared" si="17"/>
        <v>704.6119092607645</v>
      </c>
      <c r="K43" s="47">
        <f>('ごみ搬入量内訳'!E43+'ごみ搬入量内訳'!AH43)/'ごみ処理概要'!D43/366*1000000</f>
        <v>704.6119092607645</v>
      </c>
      <c r="L43" s="47">
        <f>'ごみ搬入量内訳'!F43/'ごみ処理概要'!D43/366*1000000</f>
        <v>0</v>
      </c>
      <c r="M43" s="47">
        <f>'資源化量内訳'!BP43</f>
        <v>11</v>
      </c>
      <c r="N43" s="47">
        <f>'ごみ処理量内訳'!E43</f>
        <v>612</v>
      </c>
      <c r="O43" s="47">
        <f>'ごみ処理量内訳'!L43</f>
        <v>0</v>
      </c>
      <c r="P43" s="47">
        <f t="shared" si="10"/>
        <v>127</v>
      </c>
      <c r="Q43" s="47">
        <f>'ごみ処理量内訳'!G43</f>
        <v>0</v>
      </c>
      <c r="R43" s="47">
        <f>'ごみ処理量内訳'!H43</f>
        <v>127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11"/>
        <v>48</v>
      </c>
      <c r="W43" s="47">
        <f>'資源化量内訳'!M43</f>
        <v>48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12"/>
        <v>787</v>
      </c>
      <c r="AE43" s="48">
        <f t="shared" si="13"/>
        <v>100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73</v>
      </c>
      <c r="AI43" s="47">
        <f>'資源化量内訳'!AZ43</f>
        <v>0</v>
      </c>
      <c r="AJ43" s="47">
        <f>'資源化量内訳'!BH43</f>
        <v>0</v>
      </c>
      <c r="AK43" s="47" t="s">
        <v>190</v>
      </c>
      <c r="AL43" s="47">
        <f t="shared" si="14"/>
        <v>73</v>
      </c>
      <c r="AM43" s="48">
        <f t="shared" si="15"/>
        <v>16.541353383458645</v>
      </c>
      <c r="AN43" s="47">
        <f>'ごみ処理量内訳'!AC43</f>
        <v>0</v>
      </c>
      <c r="AO43" s="47">
        <f>'ごみ処理量内訳'!AD43</f>
        <v>91</v>
      </c>
      <c r="AP43" s="47">
        <f>'ごみ処理量内訳'!AE43</f>
        <v>54</v>
      </c>
      <c r="AQ43" s="47">
        <f t="shared" si="16"/>
        <v>145</v>
      </c>
    </row>
    <row r="44" spans="1:43" ht="13.5" customHeight="1">
      <c r="A44" s="185" t="s">
        <v>29</v>
      </c>
      <c r="B44" s="186" t="s">
        <v>100</v>
      </c>
      <c r="C44" s="46" t="s">
        <v>101</v>
      </c>
      <c r="D44" s="47">
        <v>14494</v>
      </c>
      <c r="E44" s="47">
        <v>14494</v>
      </c>
      <c r="F44" s="47">
        <f>'ごみ搬入量内訳'!H44</f>
        <v>2855</v>
      </c>
      <c r="G44" s="47">
        <f>'ごみ搬入量内訳'!AG44</f>
        <v>372</v>
      </c>
      <c r="H44" s="47">
        <f>'ごみ搬入量内訳'!AH44</f>
        <v>0</v>
      </c>
      <c r="I44" s="47">
        <f t="shared" si="9"/>
        <v>3227</v>
      </c>
      <c r="J44" s="47">
        <f t="shared" si="17"/>
        <v>608.3165372368139</v>
      </c>
      <c r="K44" s="47">
        <f>('ごみ搬入量内訳'!E44+'ごみ搬入量内訳'!AH44)/'ごみ処理概要'!D44/366*1000000</f>
        <v>538.1914204558736</v>
      </c>
      <c r="L44" s="47">
        <f>'ごみ搬入量内訳'!F44/'ごみ処理概要'!D44/366*1000000</f>
        <v>70.12511678094043</v>
      </c>
      <c r="M44" s="47">
        <f>'資源化量内訳'!BP44</f>
        <v>180</v>
      </c>
      <c r="N44" s="47">
        <f>'ごみ処理量内訳'!E44</f>
        <v>2078</v>
      </c>
      <c r="O44" s="47">
        <f>'ごみ処理量内訳'!L44</f>
        <v>431</v>
      </c>
      <c r="P44" s="47">
        <f t="shared" si="10"/>
        <v>0</v>
      </c>
      <c r="Q44" s="47">
        <f>'ごみ処理量内訳'!G44</f>
        <v>0</v>
      </c>
      <c r="R44" s="47">
        <f>'ごみ処理量内訳'!H44</f>
        <v>0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11"/>
        <v>713</v>
      </c>
      <c r="W44" s="47">
        <f>'資源化量内訳'!M44</f>
        <v>465</v>
      </c>
      <c r="X44" s="47">
        <f>'資源化量内訳'!N44</f>
        <v>118</v>
      </c>
      <c r="Y44" s="47">
        <f>'資源化量内訳'!O44</f>
        <v>110</v>
      </c>
      <c r="Z44" s="47">
        <f>'資源化量内訳'!P44</f>
        <v>20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0</v>
      </c>
      <c r="AD44" s="47">
        <f t="shared" si="12"/>
        <v>3222</v>
      </c>
      <c r="AE44" s="48">
        <f t="shared" si="13"/>
        <v>86.62321539416511</v>
      </c>
      <c r="AF44" s="47">
        <f>'資源化量内訳'!AB44</f>
        <v>0</v>
      </c>
      <c r="AG44" s="47">
        <f>'資源化量内訳'!AJ44</f>
        <v>0</v>
      </c>
      <c r="AH44" s="47">
        <f>'資源化量内訳'!AR44</f>
        <v>0</v>
      </c>
      <c r="AI44" s="47">
        <f>'資源化量内訳'!AZ44</f>
        <v>0</v>
      </c>
      <c r="AJ44" s="47">
        <f>'資源化量内訳'!BH44</f>
        <v>0</v>
      </c>
      <c r="AK44" s="47" t="s">
        <v>190</v>
      </c>
      <c r="AL44" s="47">
        <f t="shared" si="14"/>
        <v>0</v>
      </c>
      <c r="AM44" s="48">
        <f t="shared" si="15"/>
        <v>26.249265138154026</v>
      </c>
      <c r="AN44" s="47">
        <f>'ごみ処理量内訳'!AC44</f>
        <v>431</v>
      </c>
      <c r="AO44" s="47">
        <f>'ごみ処理量内訳'!AD44</f>
        <v>278</v>
      </c>
      <c r="AP44" s="47">
        <f>'ごみ処理量内訳'!AE44</f>
        <v>0</v>
      </c>
      <c r="AQ44" s="47">
        <f t="shared" si="16"/>
        <v>709</v>
      </c>
    </row>
    <row r="45" spans="1:43" ht="13.5" customHeight="1">
      <c r="A45" s="185" t="s">
        <v>29</v>
      </c>
      <c r="B45" s="186" t="s">
        <v>102</v>
      </c>
      <c r="C45" s="46" t="s">
        <v>103</v>
      </c>
      <c r="D45" s="47">
        <v>16706</v>
      </c>
      <c r="E45" s="47">
        <v>16706</v>
      </c>
      <c r="F45" s="47">
        <f>'ごみ搬入量内訳'!H45</f>
        <v>4871</v>
      </c>
      <c r="G45" s="47">
        <f>'ごみ搬入量内訳'!AG45</f>
        <v>418</v>
      </c>
      <c r="H45" s="47">
        <f>'ごみ搬入量内訳'!AH45</f>
        <v>0</v>
      </c>
      <c r="I45" s="47">
        <f t="shared" si="9"/>
        <v>5289</v>
      </c>
      <c r="J45" s="47">
        <f t="shared" si="17"/>
        <v>865.0077620095265</v>
      </c>
      <c r="K45" s="47">
        <f>('ごみ搬入量内訳'!E45+'ごみ搬入量内訳'!AH45)/'ごみ処理概要'!D45/366*1000000</f>
        <v>725.1738356495065</v>
      </c>
      <c r="L45" s="47">
        <f>'ごみ搬入量内訳'!F45/'ごみ処理概要'!D45/366*1000000</f>
        <v>139.83392636001986</v>
      </c>
      <c r="M45" s="47">
        <f>'資源化量内訳'!BP45</f>
        <v>419</v>
      </c>
      <c r="N45" s="47">
        <f>'ごみ処理量内訳'!E45</f>
        <v>4800</v>
      </c>
      <c r="O45" s="47">
        <f>'ごみ処理量内訳'!L45</f>
        <v>0</v>
      </c>
      <c r="P45" s="47">
        <f t="shared" si="10"/>
        <v>482</v>
      </c>
      <c r="Q45" s="47">
        <f>'ごみ処理量内訳'!G45</f>
        <v>482</v>
      </c>
      <c r="R45" s="47">
        <f>'ごみ処理量内訳'!H45</f>
        <v>0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11"/>
        <v>7</v>
      </c>
      <c r="W45" s="47">
        <f>'資源化量内訳'!M45</f>
        <v>0</v>
      </c>
      <c r="X45" s="47">
        <f>'資源化量内訳'!N45</f>
        <v>0</v>
      </c>
      <c r="Y45" s="47">
        <f>'資源化量内訳'!O45</f>
        <v>0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7</v>
      </c>
      <c r="AD45" s="47">
        <f t="shared" si="12"/>
        <v>5289</v>
      </c>
      <c r="AE45" s="48">
        <f t="shared" si="13"/>
        <v>100</v>
      </c>
      <c r="AF45" s="47">
        <f>'資源化量内訳'!AB45</f>
        <v>16</v>
      </c>
      <c r="AG45" s="47">
        <f>'資源化量内訳'!AJ45</f>
        <v>180</v>
      </c>
      <c r="AH45" s="47">
        <f>'資源化量内訳'!AR45</f>
        <v>0</v>
      </c>
      <c r="AI45" s="47">
        <f>'資源化量内訳'!AZ45</f>
        <v>0</v>
      </c>
      <c r="AJ45" s="47">
        <f>'資源化量内訳'!BH45</f>
        <v>0</v>
      </c>
      <c r="AK45" s="47" t="s">
        <v>190</v>
      </c>
      <c r="AL45" s="47">
        <f t="shared" si="14"/>
        <v>196</v>
      </c>
      <c r="AM45" s="48">
        <f t="shared" si="15"/>
        <v>10.89698668535389</v>
      </c>
      <c r="AN45" s="47">
        <f>'ごみ処理量内訳'!AC45</f>
        <v>0</v>
      </c>
      <c r="AO45" s="47">
        <f>'ごみ処理量内訳'!AD45</f>
        <v>598</v>
      </c>
      <c r="AP45" s="47">
        <f>'ごみ処理量内訳'!AE45</f>
        <v>230</v>
      </c>
      <c r="AQ45" s="47">
        <f t="shared" si="16"/>
        <v>828</v>
      </c>
    </row>
    <row r="46" spans="1:43" ht="13.5" customHeight="1">
      <c r="A46" s="185" t="s">
        <v>29</v>
      </c>
      <c r="B46" s="186" t="s">
        <v>104</v>
      </c>
      <c r="C46" s="46" t="s">
        <v>105</v>
      </c>
      <c r="D46" s="47">
        <v>17951</v>
      </c>
      <c r="E46" s="47">
        <v>17951</v>
      </c>
      <c r="F46" s="47">
        <f>'ごみ搬入量内訳'!H46</f>
        <v>5610</v>
      </c>
      <c r="G46" s="47">
        <f>'ごみ搬入量内訳'!AG46</f>
        <v>1629</v>
      </c>
      <c r="H46" s="47">
        <f>'ごみ搬入量内訳'!AH46</f>
        <v>0</v>
      </c>
      <c r="I46" s="47">
        <f t="shared" si="9"/>
        <v>7239</v>
      </c>
      <c r="J46" s="47">
        <f t="shared" si="17"/>
        <v>1101.8154155529032</v>
      </c>
      <c r="K46" s="47">
        <f>('ごみ搬入量内訳'!E46+'ごみ搬入量内訳'!AH46)/'ごみ処理概要'!D46/366*1000000</f>
        <v>786.1412655519747</v>
      </c>
      <c r="L46" s="47">
        <f>'ごみ搬入量内訳'!F46/'ごみ処理概要'!D46/366*1000000</f>
        <v>315.6741500009285</v>
      </c>
      <c r="M46" s="47">
        <f>'資源化量内訳'!BP46</f>
        <v>176</v>
      </c>
      <c r="N46" s="47">
        <f>'ごみ処理量内訳'!E46</f>
        <v>5932</v>
      </c>
      <c r="O46" s="47">
        <f>'ごみ処理量内訳'!L46</f>
        <v>0</v>
      </c>
      <c r="P46" s="47">
        <f t="shared" si="10"/>
        <v>787</v>
      </c>
      <c r="Q46" s="47">
        <f>'ごみ処理量内訳'!G46</f>
        <v>787</v>
      </c>
      <c r="R46" s="47">
        <f>'ごみ処理量内訳'!H46</f>
        <v>0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11"/>
        <v>514</v>
      </c>
      <c r="W46" s="47">
        <f>'資源化量内訳'!M46</f>
        <v>514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12"/>
        <v>7233</v>
      </c>
      <c r="AE46" s="48">
        <f t="shared" si="13"/>
        <v>100</v>
      </c>
      <c r="AF46" s="47">
        <f>'資源化量内訳'!AB46</f>
        <v>0</v>
      </c>
      <c r="AG46" s="47">
        <f>'資源化量内訳'!AJ46</f>
        <v>367</v>
      </c>
      <c r="AH46" s="47">
        <f>'資源化量内訳'!AR46</f>
        <v>0</v>
      </c>
      <c r="AI46" s="47">
        <f>'資源化量内訳'!AZ46</f>
        <v>0</v>
      </c>
      <c r="AJ46" s="47">
        <f>'資源化量内訳'!BH46</f>
        <v>0</v>
      </c>
      <c r="AK46" s="47" t="s">
        <v>190</v>
      </c>
      <c r="AL46" s="47">
        <f t="shared" si="14"/>
        <v>367</v>
      </c>
      <c r="AM46" s="48">
        <f t="shared" si="15"/>
        <v>14.266432716965852</v>
      </c>
      <c r="AN46" s="47">
        <f>'ごみ処理量内訳'!AC46</f>
        <v>0</v>
      </c>
      <c r="AO46" s="47">
        <f>'ごみ処理量内訳'!AD46</f>
        <v>623</v>
      </c>
      <c r="AP46" s="47">
        <f>'ごみ処理量内訳'!AE46</f>
        <v>293</v>
      </c>
      <c r="AQ46" s="47">
        <f t="shared" si="16"/>
        <v>916</v>
      </c>
    </row>
    <row r="47" spans="1:43" ht="13.5" customHeight="1">
      <c r="A47" s="185" t="s">
        <v>29</v>
      </c>
      <c r="B47" s="186" t="s">
        <v>106</v>
      </c>
      <c r="C47" s="46" t="s">
        <v>340</v>
      </c>
      <c r="D47" s="47">
        <v>2412</v>
      </c>
      <c r="E47" s="47">
        <v>2412</v>
      </c>
      <c r="F47" s="47">
        <f>'ごみ搬入量内訳'!H47</f>
        <v>445</v>
      </c>
      <c r="G47" s="47">
        <f>'ごみ搬入量内訳'!AG47</f>
        <v>55</v>
      </c>
      <c r="H47" s="47">
        <f>'ごみ搬入量内訳'!AH47</f>
        <v>0</v>
      </c>
      <c r="I47" s="47">
        <f t="shared" si="9"/>
        <v>500</v>
      </c>
      <c r="J47" s="47">
        <f t="shared" si="17"/>
        <v>566.3848335734805</v>
      </c>
      <c r="K47" s="47">
        <f>('ごみ搬入量内訳'!E47+'ごみ搬入量内訳'!AH47)/'ごみ処理概要'!D47/366*1000000</f>
        <v>463.30279386310707</v>
      </c>
      <c r="L47" s="47">
        <f>'ごみ搬入量内訳'!F47/'ごみ処理概要'!D47/366*1000000</f>
        <v>103.08203971037346</v>
      </c>
      <c r="M47" s="47">
        <f>'資源化量内訳'!BP47</f>
        <v>38</v>
      </c>
      <c r="N47" s="47">
        <f>'ごみ処理量内訳'!E47</f>
        <v>383</v>
      </c>
      <c r="O47" s="47">
        <f>'ごみ処理量内訳'!L47</f>
        <v>0</v>
      </c>
      <c r="P47" s="47">
        <f t="shared" si="10"/>
        <v>82</v>
      </c>
      <c r="Q47" s="47">
        <f>'ごみ処理量内訳'!G47</f>
        <v>82</v>
      </c>
      <c r="R47" s="47">
        <f>'ごみ処理量内訳'!H47</f>
        <v>0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11"/>
        <v>34</v>
      </c>
      <c r="W47" s="47">
        <f>'資源化量内訳'!M47</f>
        <v>34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12"/>
        <v>499</v>
      </c>
      <c r="AE47" s="48">
        <f t="shared" si="13"/>
        <v>100</v>
      </c>
      <c r="AF47" s="47">
        <f>'資源化量内訳'!AB47</f>
        <v>0</v>
      </c>
      <c r="AG47" s="47">
        <f>'資源化量内訳'!AJ47</f>
        <v>39</v>
      </c>
      <c r="AH47" s="47">
        <f>'資源化量内訳'!AR47</f>
        <v>0</v>
      </c>
      <c r="AI47" s="47">
        <f>'資源化量内訳'!AZ47</f>
        <v>0</v>
      </c>
      <c r="AJ47" s="47">
        <f>'資源化量内訳'!BH47</f>
        <v>0</v>
      </c>
      <c r="AK47" s="47" t="s">
        <v>190</v>
      </c>
      <c r="AL47" s="47">
        <f t="shared" si="14"/>
        <v>39</v>
      </c>
      <c r="AM47" s="48">
        <f t="shared" si="15"/>
        <v>20.670391061452513</v>
      </c>
      <c r="AN47" s="47">
        <f>'ごみ処理量内訳'!AC47</f>
        <v>0</v>
      </c>
      <c r="AO47" s="47">
        <f>'ごみ処理量内訳'!AD47</f>
        <v>40</v>
      </c>
      <c r="AP47" s="47">
        <f>'ごみ処理量内訳'!AE47</f>
        <v>30</v>
      </c>
      <c r="AQ47" s="47">
        <f t="shared" si="16"/>
        <v>70</v>
      </c>
    </row>
    <row r="48" spans="1:43" ht="13.5" customHeight="1">
      <c r="A48" s="185" t="s">
        <v>29</v>
      </c>
      <c r="B48" s="186" t="s">
        <v>107</v>
      </c>
      <c r="C48" s="46" t="s">
        <v>108</v>
      </c>
      <c r="D48" s="47">
        <v>14960</v>
      </c>
      <c r="E48" s="47">
        <v>14960</v>
      </c>
      <c r="F48" s="47">
        <f>'ごみ搬入量内訳'!H48</f>
        <v>4575</v>
      </c>
      <c r="G48" s="47">
        <f>'ごみ搬入量内訳'!AG48</f>
        <v>733</v>
      </c>
      <c r="H48" s="47">
        <f>'ごみ搬入量内訳'!AH48</f>
        <v>0</v>
      </c>
      <c r="I48" s="47">
        <f t="shared" si="9"/>
        <v>5308</v>
      </c>
      <c r="J48" s="47">
        <f t="shared" si="17"/>
        <v>969.4339732912539</v>
      </c>
      <c r="K48" s="47">
        <f>('ごみ搬入量内訳'!E48+'ごみ搬入量内訳'!AH48)/'ごみ処理概要'!D48/366*1000000</f>
        <v>673.0151076824172</v>
      </c>
      <c r="L48" s="47">
        <f>'ごみ搬入量内訳'!F48/'ごみ処理概要'!D48/366*1000000</f>
        <v>296.41886560883665</v>
      </c>
      <c r="M48" s="47">
        <f>'資源化量内訳'!BP48</f>
        <v>262</v>
      </c>
      <c r="N48" s="47">
        <f>'ごみ処理量内訳'!E48</f>
        <v>4314</v>
      </c>
      <c r="O48" s="47">
        <f>'ごみ処理量内訳'!L48</f>
        <v>0</v>
      </c>
      <c r="P48" s="47">
        <f t="shared" si="10"/>
        <v>615</v>
      </c>
      <c r="Q48" s="47">
        <f>'ごみ処理量内訳'!G48</f>
        <v>615</v>
      </c>
      <c r="R48" s="47">
        <f>'ごみ処理量内訳'!H48</f>
        <v>0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11"/>
        <v>375</v>
      </c>
      <c r="W48" s="47">
        <f>'資源化量内訳'!M48</f>
        <v>375</v>
      </c>
      <c r="X48" s="47">
        <f>'資源化量内訳'!N48</f>
        <v>0</v>
      </c>
      <c r="Y48" s="47">
        <f>'資源化量内訳'!O48</f>
        <v>0</v>
      </c>
      <c r="Z48" s="47">
        <f>'資源化量内訳'!P48</f>
        <v>0</v>
      </c>
      <c r="AA48" s="47">
        <f>'資源化量内訳'!Q48</f>
        <v>0</v>
      </c>
      <c r="AB48" s="47">
        <f>'資源化量内訳'!R48</f>
        <v>0</v>
      </c>
      <c r="AC48" s="47">
        <f>'資源化量内訳'!S48</f>
        <v>0</v>
      </c>
      <c r="AD48" s="47">
        <f t="shared" si="12"/>
        <v>5304</v>
      </c>
      <c r="AE48" s="48">
        <f t="shared" si="13"/>
        <v>100</v>
      </c>
      <c r="AF48" s="47">
        <f>'資源化量内訳'!AB48</f>
        <v>0</v>
      </c>
      <c r="AG48" s="47">
        <f>'資源化量内訳'!AJ48</f>
        <v>286</v>
      </c>
      <c r="AH48" s="47">
        <f>'資源化量内訳'!AR48</f>
        <v>0</v>
      </c>
      <c r="AI48" s="47">
        <f>'資源化量内訳'!AZ48</f>
        <v>0</v>
      </c>
      <c r="AJ48" s="47">
        <f>'資源化量内訳'!BH48</f>
        <v>0</v>
      </c>
      <c r="AK48" s="47" t="s">
        <v>190</v>
      </c>
      <c r="AL48" s="47">
        <f t="shared" si="14"/>
        <v>286</v>
      </c>
      <c r="AM48" s="48">
        <f t="shared" si="15"/>
        <v>16.582824290334173</v>
      </c>
      <c r="AN48" s="47">
        <f>'ごみ処理量内訳'!AC48</f>
        <v>0</v>
      </c>
      <c r="AO48" s="47">
        <f>'ごみ処理量内訳'!AD48</f>
        <v>454</v>
      </c>
      <c r="AP48" s="47">
        <f>'ごみ処理量内訳'!AE48</f>
        <v>229</v>
      </c>
      <c r="AQ48" s="47">
        <f t="shared" si="16"/>
        <v>683</v>
      </c>
    </row>
    <row r="49" spans="1:43" ht="13.5" customHeight="1">
      <c r="A49" s="185" t="s">
        <v>29</v>
      </c>
      <c r="B49" s="186" t="s">
        <v>109</v>
      </c>
      <c r="C49" s="46" t="s">
        <v>110</v>
      </c>
      <c r="D49" s="47">
        <v>6692</v>
      </c>
      <c r="E49" s="47">
        <v>6666</v>
      </c>
      <c r="F49" s="47">
        <f>'ごみ搬入量内訳'!H49</f>
        <v>3634</v>
      </c>
      <c r="G49" s="47">
        <f>'ごみ搬入量内訳'!AG49</f>
        <v>0</v>
      </c>
      <c r="H49" s="47">
        <f>'ごみ搬入量内訳'!AH49</f>
        <v>14</v>
      </c>
      <c r="I49" s="47">
        <f t="shared" si="9"/>
        <v>3648</v>
      </c>
      <c r="J49" s="47">
        <f t="shared" si="17"/>
        <v>1489.4221629937385</v>
      </c>
      <c r="K49" s="47">
        <f>('ごみ搬入量内訳'!E49+'ごみ搬入量内訳'!AH49)/'ごみ処理概要'!D49/366*1000000</f>
        <v>1205.256092422565</v>
      </c>
      <c r="L49" s="47">
        <f>'ごみ搬入量内訳'!F49/'ごみ処理概要'!D49/366*1000000</f>
        <v>284.1660705711738</v>
      </c>
      <c r="M49" s="47">
        <f>'資源化量内訳'!BP49</f>
        <v>47</v>
      </c>
      <c r="N49" s="47">
        <f>'ごみ処理量内訳'!E49</f>
        <v>3098</v>
      </c>
      <c r="O49" s="47">
        <f>'ごみ処理量内訳'!L49</f>
        <v>0</v>
      </c>
      <c r="P49" s="47">
        <f t="shared" si="10"/>
        <v>447</v>
      </c>
      <c r="Q49" s="47">
        <f>'ごみ処理量内訳'!G49</f>
        <v>447</v>
      </c>
      <c r="R49" s="47">
        <f>'ごみ処理量内訳'!H49</f>
        <v>0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11"/>
        <v>89</v>
      </c>
      <c r="W49" s="47">
        <f>'資源化量内訳'!M49</f>
        <v>85</v>
      </c>
      <c r="X49" s="47">
        <f>'資源化量内訳'!N49</f>
        <v>0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4</v>
      </c>
      <c r="AD49" s="47">
        <f t="shared" si="12"/>
        <v>3634</v>
      </c>
      <c r="AE49" s="48">
        <f t="shared" si="13"/>
        <v>100</v>
      </c>
      <c r="AF49" s="47">
        <f>'資源化量内訳'!AB49</f>
        <v>0</v>
      </c>
      <c r="AG49" s="47">
        <f>'資源化量内訳'!AJ49</f>
        <v>149</v>
      </c>
      <c r="AH49" s="47">
        <f>'資源化量内訳'!AR49</f>
        <v>0</v>
      </c>
      <c r="AI49" s="47">
        <f>'資源化量内訳'!AZ49</f>
        <v>0</v>
      </c>
      <c r="AJ49" s="47">
        <f>'資源化量内訳'!BH49</f>
        <v>0</v>
      </c>
      <c r="AK49" s="47" t="s">
        <v>190</v>
      </c>
      <c r="AL49" s="47">
        <f t="shared" si="14"/>
        <v>149</v>
      </c>
      <c r="AM49" s="48">
        <f t="shared" si="15"/>
        <v>7.742461287693561</v>
      </c>
      <c r="AN49" s="47">
        <f>'ごみ処理量内訳'!AC49</f>
        <v>0</v>
      </c>
      <c r="AO49" s="47">
        <f>'ごみ処理量内訳'!AD49</f>
        <v>402</v>
      </c>
      <c r="AP49" s="47">
        <f>'ごみ処理量内訳'!AE49</f>
        <v>173</v>
      </c>
      <c r="AQ49" s="47">
        <f t="shared" si="16"/>
        <v>575</v>
      </c>
    </row>
    <row r="50" spans="1:43" ht="13.5" customHeight="1">
      <c r="A50" s="185" t="s">
        <v>29</v>
      </c>
      <c r="B50" s="186" t="s">
        <v>111</v>
      </c>
      <c r="C50" s="46" t="s">
        <v>112</v>
      </c>
      <c r="D50" s="47">
        <v>10581</v>
      </c>
      <c r="E50" s="47">
        <v>10538</v>
      </c>
      <c r="F50" s="47">
        <f>'ごみ搬入量内訳'!H50</f>
        <v>6531</v>
      </c>
      <c r="G50" s="47">
        <f>'ごみ搬入量内訳'!AG50</f>
        <v>0</v>
      </c>
      <c r="H50" s="47">
        <f>'ごみ搬入量内訳'!AH50</f>
        <v>27</v>
      </c>
      <c r="I50" s="47">
        <f t="shared" si="9"/>
        <v>6558</v>
      </c>
      <c r="J50" s="47">
        <f t="shared" si="17"/>
        <v>1693.415819571425</v>
      </c>
      <c r="K50" s="47">
        <f>('ごみ搬入量内訳'!E50+'ごみ搬入量内訳'!AH50)/'ごみ処理概要'!D50/366*1000000</f>
        <v>1027.9793195660022</v>
      </c>
      <c r="L50" s="47">
        <f>'ごみ搬入量内訳'!F50/'ごみ処理概要'!D50/366*1000000</f>
        <v>665.4365000054227</v>
      </c>
      <c r="M50" s="47">
        <f>'資源化量内訳'!BP50</f>
        <v>0</v>
      </c>
      <c r="N50" s="47">
        <f>'ごみ処理量内訳'!E50</f>
        <v>5650</v>
      </c>
      <c r="O50" s="47">
        <f>'ごみ処理量内訳'!L50</f>
        <v>0</v>
      </c>
      <c r="P50" s="47">
        <f t="shared" si="10"/>
        <v>764</v>
      </c>
      <c r="Q50" s="47">
        <f>'ごみ処理量内訳'!G50</f>
        <v>764</v>
      </c>
      <c r="R50" s="47">
        <f>'ごみ処理量内訳'!H50</f>
        <v>0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11"/>
        <v>117</v>
      </c>
      <c r="W50" s="47">
        <f>'資源化量内訳'!M50</f>
        <v>115</v>
      </c>
      <c r="X50" s="47">
        <f>'資源化量内訳'!N50</f>
        <v>0</v>
      </c>
      <c r="Y50" s="47">
        <f>'資源化量内訳'!O50</f>
        <v>2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12"/>
        <v>6531</v>
      </c>
      <c r="AE50" s="48">
        <f t="shared" si="13"/>
        <v>100</v>
      </c>
      <c r="AF50" s="47">
        <f>'資源化量内訳'!AB50</f>
        <v>0</v>
      </c>
      <c r="AG50" s="47">
        <f>'資源化量内訳'!AJ50</f>
        <v>263</v>
      </c>
      <c r="AH50" s="47">
        <f>'資源化量内訳'!AR50</f>
        <v>0</v>
      </c>
      <c r="AI50" s="47">
        <f>'資源化量内訳'!AZ50</f>
        <v>0</v>
      </c>
      <c r="AJ50" s="47">
        <f>'資源化量内訳'!BH50</f>
        <v>0</v>
      </c>
      <c r="AK50" s="47" t="s">
        <v>190</v>
      </c>
      <c r="AL50" s="47">
        <f t="shared" si="14"/>
        <v>263</v>
      </c>
      <c r="AM50" s="48">
        <f t="shared" si="15"/>
        <v>5.818404532230899</v>
      </c>
      <c r="AN50" s="47">
        <f>'ごみ処理量内訳'!AC50</f>
        <v>0</v>
      </c>
      <c r="AO50" s="47">
        <f>'ごみ処理量内訳'!AD50</f>
        <v>733</v>
      </c>
      <c r="AP50" s="47">
        <f>'ごみ処理量内訳'!AE50</f>
        <v>350</v>
      </c>
      <c r="AQ50" s="47">
        <f t="shared" si="16"/>
        <v>1083</v>
      </c>
    </row>
    <row r="51" spans="1:43" ht="13.5" customHeight="1">
      <c r="A51" s="185" t="s">
        <v>29</v>
      </c>
      <c r="B51" s="186" t="s">
        <v>113</v>
      </c>
      <c r="C51" s="46" t="s">
        <v>114</v>
      </c>
      <c r="D51" s="47">
        <v>7699</v>
      </c>
      <c r="E51" s="47">
        <v>7699</v>
      </c>
      <c r="F51" s="47">
        <f>'ごみ搬入量内訳'!H51</f>
        <v>5758</v>
      </c>
      <c r="G51" s="47">
        <f>'ごみ搬入量内訳'!AG51</f>
        <v>1791</v>
      </c>
      <c r="H51" s="47">
        <f>'ごみ搬入量内訳'!AH51</f>
        <v>0</v>
      </c>
      <c r="I51" s="47">
        <f t="shared" si="9"/>
        <v>7549</v>
      </c>
      <c r="J51" s="47">
        <f t="shared" si="17"/>
        <v>2679.008060801311</v>
      </c>
      <c r="K51" s="47">
        <f>('ごみ搬入量内訳'!E51+'ごみ搬入量内訳'!AH51)/'ごみ処理概要'!D51/366*1000000</f>
        <v>962.0864820283948</v>
      </c>
      <c r="L51" s="47">
        <f>'ごみ搬入量内訳'!F51/'ごみ処理概要'!D51/366*1000000</f>
        <v>1716.9215787729158</v>
      </c>
      <c r="M51" s="47">
        <f>'資源化量内訳'!BP51</f>
        <v>84</v>
      </c>
      <c r="N51" s="47">
        <f>'ごみ処理量内訳'!E51</f>
        <v>6622</v>
      </c>
      <c r="O51" s="47">
        <f>'ごみ処理量内訳'!L51</f>
        <v>0</v>
      </c>
      <c r="P51" s="47">
        <f t="shared" si="10"/>
        <v>925</v>
      </c>
      <c r="Q51" s="47">
        <f>'ごみ処理量内訳'!G51</f>
        <v>0</v>
      </c>
      <c r="R51" s="47">
        <f>'ごみ処理量内訳'!H51</f>
        <v>925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11"/>
        <v>0</v>
      </c>
      <c r="W51" s="47">
        <f>'資源化量内訳'!M51</f>
        <v>0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12"/>
        <v>7547</v>
      </c>
      <c r="AE51" s="48">
        <f t="shared" si="13"/>
        <v>100</v>
      </c>
      <c r="AF51" s="47">
        <f>'資源化量内訳'!AB51</f>
        <v>0</v>
      </c>
      <c r="AG51" s="47">
        <f>'資源化量内訳'!AJ51</f>
        <v>0</v>
      </c>
      <c r="AH51" s="47">
        <f>'資源化量内訳'!AR51</f>
        <v>523</v>
      </c>
      <c r="AI51" s="47">
        <f>'資源化量内訳'!AZ51</f>
        <v>0</v>
      </c>
      <c r="AJ51" s="47">
        <f>'資源化量内訳'!BH51</f>
        <v>0</v>
      </c>
      <c r="AK51" s="47" t="s">
        <v>190</v>
      </c>
      <c r="AL51" s="47">
        <f t="shared" si="14"/>
        <v>523</v>
      </c>
      <c r="AM51" s="48">
        <f t="shared" si="15"/>
        <v>7.954396540427205</v>
      </c>
      <c r="AN51" s="47">
        <f>'ごみ処理量内訳'!AC51</f>
        <v>0</v>
      </c>
      <c r="AO51" s="47">
        <f>'ごみ処理量内訳'!AD51</f>
        <v>762</v>
      </c>
      <c r="AP51" s="47">
        <f>'ごみ処理量内訳'!AE51</f>
        <v>402</v>
      </c>
      <c r="AQ51" s="47">
        <f t="shared" si="16"/>
        <v>1164</v>
      </c>
    </row>
    <row r="52" spans="1:43" ht="13.5" customHeight="1">
      <c r="A52" s="185" t="s">
        <v>29</v>
      </c>
      <c r="B52" s="186" t="s">
        <v>115</v>
      </c>
      <c r="C52" s="46" t="s">
        <v>116</v>
      </c>
      <c r="D52" s="47">
        <v>1919</v>
      </c>
      <c r="E52" s="47">
        <v>1553</v>
      </c>
      <c r="F52" s="47">
        <f>'ごみ搬入量内訳'!H52</f>
        <v>553</v>
      </c>
      <c r="G52" s="47">
        <f>'ごみ搬入量内訳'!AG52</f>
        <v>0</v>
      </c>
      <c r="H52" s="47">
        <f>'ごみ搬入量内訳'!AH52</f>
        <v>130</v>
      </c>
      <c r="I52" s="47">
        <f t="shared" si="9"/>
        <v>683</v>
      </c>
      <c r="J52" s="47">
        <f t="shared" si="17"/>
        <v>972.4440951429051</v>
      </c>
      <c r="K52" s="47">
        <f>('ごみ搬入量内訳'!E52+'ごみ搬入量内訳'!AH52)/'ごみ処理概要'!D52/366*1000000</f>
        <v>861.3889861807579</v>
      </c>
      <c r="L52" s="47">
        <f>'ごみ搬入量内訳'!F52/'ごみ処理概要'!D52/366*1000000</f>
        <v>111.0551089621473</v>
      </c>
      <c r="M52" s="47">
        <f>'資源化量内訳'!BP52</f>
        <v>0</v>
      </c>
      <c r="N52" s="47">
        <f>'ごみ処理量内訳'!E52</f>
        <v>451</v>
      </c>
      <c r="O52" s="47">
        <f>'ごみ処理量内訳'!L52</f>
        <v>0</v>
      </c>
      <c r="P52" s="47">
        <f t="shared" si="10"/>
        <v>81</v>
      </c>
      <c r="Q52" s="47">
        <f>'ごみ処理量内訳'!G52</f>
        <v>81</v>
      </c>
      <c r="R52" s="47">
        <f>'ごみ処理量内訳'!H52</f>
        <v>0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11"/>
        <v>21</v>
      </c>
      <c r="W52" s="47">
        <f>'資源化量内訳'!M52</f>
        <v>19</v>
      </c>
      <c r="X52" s="47">
        <f>'資源化量内訳'!N52</f>
        <v>2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0</v>
      </c>
      <c r="AD52" s="47">
        <f t="shared" si="12"/>
        <v>553</v>
      </c>
      <c r="AE52" s="48">
        <f t="shared" si="13"/>
        <v>100</v>
      </c>
      <c r="AF52" s="47">
        <f>'資源化量内訳'!AB52</f>
        <v>0</v>
      </c>
      <c r="AG52" s="47">
        <f>'資源化量内訳'!AJ52</f>
        <v>26</v>
      </c>
      <c r="AH52" s="47">
        <f>'資源化量内訳'!AR52</f>
        <v>0</v>
      </c>
      <c r="AI52" s="47">
        <f>'資源化量内訳'!AZ52</f>
        <v>0</v>
      </c>
      <c r="AJ52" s="47">
        <f>'資源化量内訳'!BH52</f>
        <v>0</v>
      </c>
      <c r="AK52" s="47" t="s">
        <v>190</v>
      </c>
      <c r="AL52" s="47">
        <f t="shared" si="14"/>
        <v>26</v>
      </c>
      <c r="AM52" s="48">
        <f t="shared" si="15"/>
        <v>8.499095840867993</v>
      </c>
      <c r="AN52" s="47">
        <f>'ごみ処理量内訳'!AC52</f>
        <v>0</v>
      </c>
      <c r="AO52" s="47">
        <f>'ごみ処理量内訳'!AD52</f>
        <v>58</v>
      </c>
      <c r="AP52" s="47">
        <f>'ごみ処理量内訳'!AE52</f>
        <v>25</v>
      </c>
      <c r="AQ52" s="47">
        <f t="shared" si="16"/>
        <v>83</v>
      </c>
    </row>
    <row r="53" spans="1:43" ht="13.5" customHeight="1">
      <c r="A53" s="185" t="s">
        <v>29</v>
      </c>
      <c r="B53" s="186" t="s">
        <v>117</v>
      </c>
      <c r="C53" s="46" t="s">
        <v>118</v>
      </c>
      <c r="D53" s="47">
        <v>4419</v>
      </c>
      <c r="E53" s="47">
        <v>4419</v>
      </c>
      <c r="F53" s="47">
        <f>'ごみ搬入量内訳'!H53</f>
        <v>1044</v>
      </c>
      <c r="G53" s="47">
        <f>'ごみ搬入量内訳'!AG53</f>
        <v>194</v>
      </c>
      <c r="H53" s="47">
        <f>'ごみ搬入量内訳'!AH53</f>
        <v>0</v>
      </c>
      <c r="I53" s="47">
        <f t="shared" si="9"/>
        <v>1238</v>
      </c>
      <c r="J53" s="47">
        <f t="shared" si="17"/>
        <v>765.4477622091391</v>
      </c>
      <c r="K53" s="47">
        <f>('ごみ搬入量内訳'!E53+'ごみ搬入量内訳'!AH53)/'ごみ処理概要'!D53/366*1000000</f>
        <v>552.1363906726666</v>
      </c>
      <c r="L53" s="47">
        <f>'ごみ搬入量内訳'!F53/'ごみ処理概要'!D53/366*1000000</f>
        <v>213.31137153647254</v>
      </c>
      <c r="M53" s="47">
        <f>'資源化量内訳'!BP53</f>
        <v>0</v>
      </c>
      <c r="N53" s="47">
        <f>'ごみ処理量内訳'!E53</f>
        <v>991</v>
      </c>
      <c r="O53" s="47">
        <f>'ごみ処理量内訳'!L53</f>
        <v>0</v>
      </c>
      <c r="P53" s="47">
        <f t="shared" si="10"/>
        <v>160</v>
      </c>
      <c r="Q53" s="47">
        <f>'ごみ処理量内訳'!G53</f>
        <v>160</v>
      </c>
      <c r="R53" s="47">
        <f>'ごみ処理量内訳'!H53</f>
        <v>0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11"/>
        <v>86</v>
      </c>
      <c r="W53" s="47">
        <f>'資源化量内訳'!M53</f>
        <v>86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12"/>
        <v>1237</v>
      </c>
      <c r="AE53" s="48">
        <f t="shared" si="13"/>
        <v>100</v>
      </c>
      <c r="AF53" s="47">
        <f>'資源化量内訳'!AB53</f>
        <v>0</v>
      </c>
      <c r="AG53" s="47">
        <f>'資源化量内訳'!AJ53</f>
        <v>74</v>
      </c>
      <c r="AH53" s="47">
        <f>'資源化量内訳'!AR53</f>
        <v>0</v>
      </c>
      <c r="AI53" s="47">
        <f>'資源化量内訳'!AZ53</f>
        <v>0</v>
      </c>
      <c r="AJ53" s="47">
        <f>'資源化量内訳'!BH53</f>
        <v>0</v>
      </c>
      <c r="AK53" s="47" t="s">
        <v>190</v>
      </c>
      <c r="AL53" s="47">
        <f t="shared" si="14"/>
        <v>74</v>
      </c>
      <c r="AM53" s="48">
        <f t="shared" si="15"/>
        <v>12.934518997574779</v>
      </c>
      <c r="AN53" s="47">
        <f>'ごみ処理量内訳'!AC53</f>
        <v>0</v>
      </c>
      <c r="AO53" s="47">
        <f>'ごみ処理量内訳'!AD53</f>
        <v>104</v>
      </c>
      <c r="AP53" s="47">
        <f>'ごみ処理量内訳'!AE53</f>
        <v>60</v>
      </c>
      <c r="AQ53" s="47">
        <f t="shared" si="16"/>
        <v>164</v>
      </c>
    </row>
    <row r="54" spans="1:43" ht="13.5" customHeight="1">
      <c r="A54" s="185" t="s">
        <v>29</v>
      </c>
      <c r="B54" s="186" t="s">
        <v>119</v>
      </c>
      <c r="C54" s="46" t="s">
        <v>189</v>
      </c>
      <c r="D54" s="47">
        <v>3713</v>
      </c>
      <c r="E54" s="47">
        <v>3713</v>
      </c>
      <c r="F54" s="47">
        <f>'ごみ搬入量内訳'!H54</f>
        <v>781</v>
      </c>
      <c r="G54" s="47">
        <f>'ごみ搬入量内訳'!AG54</f>
        <v>42</v>
      </c>
      <c r="H54" s="47">
        <f>'ごみ搬入量内訳'!AH54</f>
        <v>0</v>
      </c>
      <c r="I54" s="47">
        <f t="shared" si="9"/>
        <v>823</v>
      </c>
      <c r="J54" s="47">
        <f t="shared" si="17"/>
        <v>605.6110637709186</v>
      </c>
      <c r="K54" s="47">
        <f>('ごみ搬入量内訳'!E54+'ごみ搬入量内訳'!AH54)/'ごみ処理概要'!D54/366*1000000</f>
        <v>550.4217201708956</v>
      </c>
      <c r="L54" s="47">
        <f>'ごみ搬入量内訳'!F54/'ごみ処理概要'!D54/366*1000000</f>
        <v>55.189343600022966</v>
      </c>
      <c r="M54" s="47">
        <f>'資源化量内訳'!BP54</f>
        <v>95</v>
      </c>
      <c r="N54" s="47">
        <f>'ごみ処理量内訳'!E54</f>
        <v>652</v>
      </c>
      <c r="O54" s="47">
        <f>'ごみ処理量内訳'!L54</f>
        <v>57</v>
      </c>
      <c r="P54" s="47">
        <f t="shared" si="10"/>
        <v>0</v>
      </c>
      <c r="Q54" s="47">
        <f>'ごみ処理量内訳'!G54</f>
        <v>0</v>
      </c>
      <c r="R54" s="47">
        <f>'ごみ処理量内訳'!H54</f>
        <v>0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11"/>
        <v>104</v>
      </c>
      <c r="W54" s="47">
        <f>'資源化量内訳'!M54</f>
        <v>60</v>
      </c>
      <c r="X54" s="47">
        <f>'資源化量内訳'!N54</f>
        <v>7</v>
      </c>
      <c r="Y54" s="47">
        <f>'資源化量内訳'!O54</f>
        <v>32</v>
      </c>
      <c r="Z54" s="47">
        <f>'資源化量内訳'!P54</f>
        <v>5</v>
      </c>
      <c r="AA54" s="47">
        <f>'資源化量内訳'!Q54</f>
        <v>0</v>
      </c>
      <c r="AB54" s="47">
        <f>'資源化量内訳'!R54</f>
        <v>0</v>
      </c>
      <c r="AC54" s="47">
        <f>'資源化量内訳'!S54</f>
        <v>0</v>
      </c>
      <c r="AD54" s="47">
        <f t="shared" si="12"/>
        <v>813</v>
      </c>
      <c r="AE54" s="48">
        <f t="shared" si="13"/>
        <v>92.98892988929889</v>
      </c>
      <c r="AF54" s="47">
        <f>'資源化量内訳'!AB54</f>
        <v>0</v>
      </c>
      <c r="AG54" s="47">
        <f>'資源化量内訳'!AJ54</f>
        <v>0</v>
      </c>
      <c r="AH54" s="47">
        <f>'資源化量内訳'!AR54</f>
        <v>0</v>
      </c>
      <c r="AI54" s="47">
        <f>'資源化量内訳'!AZ54</f>
        <v>0</v>
      </c>
      <c r="AJ54" s="47">
        <f>'資源化量内訳'!BH54</f>
        <v>0</v>
      </c>
      <c r="AK54" s="47" t="s">
        <v>190</v>
      </c>
      <c r="AL54" s="47">
        <f t="shared" si="14"/>
        <v>0</v>
      </c>
      <c r="AM54" s="48">
        <f t="shared" si="15"/>
        <v>21.916299559471366</v>
      </c>
      <c r="AN54" s="47">
        <f>'ごみ処理量内訳'!AC54</f>
        <v>57</v>
      </c>
      <c r="AO54" s="47">
        <f>'ごみ処理量内訳'!AD54</f>
        <v>78</v>
      </c>
      <c r="AP54" s="47">
        <f>'ごみ処理量内訳'!AE54</f>
        <v>0</v>
      </c>
      <c r="AQ54" s="47">
        <f t="shared" si="16"/>
        <v>135</v>
      </c>
    </row>
    <row r="55" spans="1:43" ht="13.5" customHeight="1">
      <c r="A55" s="185" t="s">
        <v>29</v>
      </c>
      <c r="B55" s="186" t="s">
        <v>120</v>
      </c>
      <c r="C55" s="46" t="s">
        <v>121</v>
      </c>
      <c r="D55" s="47">
        <v>5074</v>
      </c>
      <c r="E55" s="47">
        <v>5074</v>
      </c>
      <c r="F55" s="47">
        <f>'ごみ搬入量内訳'!H55</f>
        <v>1860</v>
      </c>
      <c r="G55" s="47">
        <f>'ごみ搬入量内訳'!AG55</f>
        <v>271</v>
      </c>
      <c r="H55" s="47">
        <f>'ごみ搬入量内訳'!AH55</f>
        <v>0</v>
      </c>
      <c r="I55" s="47">
        <f t="shared" si="9"/>
        <v>2131</v>
      </c>
      <c r="J55" s="47">
        <f t="shared" si="17"/>
        <v>1147.49790531823</v>
      </c>
      <c r="K55" s="47">
        <f>('ごみ搬入量内訳'!E55+'ごみ搬入量内訳'!AH55)/'ごみ処理概要'!D55/366*1000000</f>
        <v>988.1082385072511</v>
      </c>
      <c r="L55" s="47">
        <f>'ごみ搬入量内訳'!F55/'ごみ処理概要'!D55/366*1000000</f>
        <v>159.38966681097892</v>
      </c>
      <c r="M55" s="47">
        <f>'資源化量内訳'!BP55</f>
        <v>0</v>
      </c>
      <c r="N55" s="47">
        <f>'ごみ処理量内訳'!E55</f>
        <v>1821</v>
      </c>
      <c r="O55" s="47">
        <f>'ごみ処理量内訳'!L55</f>
        <v>0</v>
      </c>
      <c r="P55" s="47">
        <f t="shared" si="10"/>
        <v>252</v>
      </c>
      <c r="Q55" s="47">
        <f>'ごみ処理量内訳'!G55</f>
        <v>0</v>
      </c>
      <c r="R55" s="47">
        <f>'ごみ処理量内訳'!H55</f>
        <v>252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11"/>
        <v>55</v>
      </c>
      <c r="W55" s="47">
        <f>'資源化量内訳'!M55</f>
        <v>30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0</v>
      </c>
      <c r="AC55" s="47">
        <f>'資源化量内訳'!S55</f>
        <v>25</v>
      </c>
      <c r="AD55" s="47">
        <f t="shared" si="12"/>
        <v>2128</v>
      </c>
      <c r="AE55" s="48">
        <f t="shared" si="13"/>
        <v>100</v>
      </c>
      <c r="AF55" s="47">
        <f>'資源化量内訳'!AB55</f>
        <v>0</v>
      </c>
      <c r="AG55" s="47">
        <f>'資源化量内訳'!AJ55</f>
        <v>0</v>
      </c>
      <c r="AH55" s="47">
        <f>'資源化量内訳'!AR55</f>
        <v>165</v>
      </c>
      <c r="AI55" s="47">
        <f>'資源化量内訳'!AZ55</f>
        <v>0</v>
      </c>
      <c r="AJ55" s="47">
        <f>'資源化量内訳'!BH55</f>
        <v>0</v>
      </c>
      <c r="AK55" s="47" t="s">
        <v>190</v>
      </c>
      <c r="AL55" s="47">
        <f t="shared" si="14"/>
        <v>165</v>
      </c>
      <c r="AM55" s="48">
        <f t="shared" si="15"/>
        <v>10.338345864661653</v>
      </c>
      <c r="AN55" s="47">
        <f>'ごみ処理量内訳'!AC55</f>
        <v>0</v>
      </c>
      <c r="AO55" s="47">
        <f>'ごみ処理量内訳'!AD55</f>
        <v>263</v>
      </c>
      <c r="AP55" s="47">
        <f>'ごみ処理量内訳'!AE55</f>
        <v>46</v>
      </c>
      <c r="AQ55" s="47">
        <f t="shared" si="16"/>
        <v>309</v>
      </c>
    </row>
    <row r="56" spans="1:43" ht="13.5" customHeight="1">
      <c r="A56" s="185" t="s">
        <v>29</v>
      </c>
      <c r="B56" s="186" t="s">
        <v>122</v>
      </c>
      <c r="C56" s="46" t="s">
        <v>123</v>
      </c>
      <c r="D56" s="47">
        <v>5671</v>
      </c>
      <c r="E56" s="47">
        <v>5671</v>
      </c>
      <c r="F56" s="47">
        <f>'ごみ搬入量内訳'!H56</f>
        <v>2071</v>
      </c>
      <c r="G56" s="47">
        <f>'ごみ搬入量内訳'!AG56</f>
        <v>999</v>
      </c>
      <c r="H56" s="47">
        <f>'ごみ搬入量内訳'!AH56</f>
        <v>0</v>
      </c>
      <c r="I56" s="47">
        <f t="shared" si="9"/>
        <v>3070</v>
      </c>
      <c r="J56" s="47">
        <f t="shared" si="17"/>
        <v>1479.1003600910778</v>
      </c>
      <c r="K56" s="47">
        <f>('ごみ搬入量内訳'!E56+'ごみ搬入量内訳'!AH56)/'ごみ処理概要'!D56/366*1000000</f>
        <v>997.79050350118</v>
      </c>
      <c r="L56" s="47">
        <f>'ごみ搬入量内訳'!F56/'ごみ処理概要'!D56/366*1000000</f>
        <v>481.30985658989795</v>
      </c>
      <c r="M56" s="47">
        <f>'資源化量内訳'!BP56</f>
        <v>0</v>
      </c>
      <c r="N56" s="47">
        <f>'ごみ処理量内訳'!E56</f>
        <v>2651</v>
      </c>
      <c r="O56" s="47">
        <f>'ごみ処理量内訳'!L56</f>
        <v>0</v>
      </c>
      <c r="P56" s="47">
        <f t="shared" si="10"/>
        <v>344</v>
      </c>
      <c r="Q56" s="47">
        <f>'ごみ処理量内訳'!G56</f>
        <v>0</v>
      </c>
      <c r="R56" s="47">
        <f>'ごみ処理量内訳'!H56</f>
        <v>344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11"/>
        <v>72</v>
      </c>
      <c r="W56" s="47">
        <f>'資源化量内訳'!M56</f>
        <v>31</v>
      </c>
      <c r="X56" s="47">
        <f>'資源化量内訳'!N56</f>
        <v>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41</v>
      </c>
      <c r="AD56" s="47">
        <f t="shared" si="12"/>
        <v>3067</v>
      </c>
      <c r="AE56" s="48">
        <f t="shared" si="13"/>
        <v>100</v>
      </c>
      <c r="AF56" s="47">
        <f>'資源化量内訳'!AB56</f>
        <v>0</v>
      </c>
      <c r="AG56" s="47">
        <f>'資源化量内訳'!AJ56</f>
        <v>0</v>
      </c>
      <c r="AH56" s="47">
        <f>'資源化量内訳'!AR56</f>
        <v>169</v>
      </c>
      <c r="AI56" s="47">
        <f>'資源化量内訳'!AZ56</f>
        <v>0</v>
      </c>
      <c r="AJ56" s="47">
        <f>'資源化量内訳'!BH56</f>
        <v>0</v>
      </c>
      <c r="AK56" s="47" t="s">
        <v>190</v>
      </c>
      <c r="AL56" s="47">
        <f t="shared" si="14"/>
        <v>169</v>
      </c>
      <c r="AM56" s="48">
        <f t="shared" si="15"/>
        <v>7.857841538963156</v>
      </c>
      <c r="AN56" s="47">
        <f>'ごみ処理量内訳'!AC56</f>
        <v>0</v>
      </c>
      <c r="AO56" s="47">
        <f>'ごみ処理量内訳'!AD56</f>
        <v>370</v>
      </c>
      <c r="AP56" s="47">
        <f>'ごみ処理量内訳'!AE56</f>
        <v>62</v>
      </c>
      <c r="AQ56" s="47">
        <f t="shared" si="16"/>
        <v>432</v>
      </c>
    </row>
    <row r="57" spans="1:43" ht="13.5" customHeight="1">
      <c r="A57" s="185" t="s">
        <v>29</v>
      </c>
      <c r="B57" s="186" t="s">
        <v>124</v>
      </c>
      <c r="C57" s="46" t="s">
        <v>125</v>
      </c>
      <c r="D57" s="47">
        <v>4093</v>
      </c>
      <c r="E57" s="47">
        <v>4093</v>
      </c>
      <c r="F57" s="47">
        <f>'ごみ搬入量内訳'!H57</f>
        <v>916</v>
      </c>
      <c r="G57" s="47">
        <f>'ごみ搬入量内訳'!AG57</f>
        <v>0</v>
      </c>
      <c r="H57" s="47">
        <f>'ごみ搬入量内訳'!AH57</f>
        <v>0</v>
      </c>
      <c r="I57" s="47">
        <f t="shared" si="9"/>
        <v>916</v>
      </c>
      <c r="J57" s="47">
        <f t="shared" si="17"/>
        <v>611.4664648026285</v>
      </c>
      <c r="K57" s="47">
        <f>('ごみ搬入量内訳'!E57+'ごみ搬入量内訳'!AH57)/'ごみ処理概要'!D57/366*1000000</f>
        <v>488.6391399951136</v>
      </c>
      <c r="L57" s="47">
        <f>'ごみ搬入量内訳'!F57/'ごみ処理概要'!D57/366*1000000</f>
        <v>122.82732480751488</v>
      </c>
      <c r="M57" s="47">
        <f>'資源化量内訳'!BP57</f>
        <v>0</v>
      </c>
      <c r="N57" s="47">
        <f>'ごみ処理量内訳'!E57</f>
        <v>616</v>
      </c>
      <c r="O57" s="47">
        <f>'ごみ処理量内訳'!L57</f>
        <v>15</v>
      </c>
      <c r="P57" s="47">
        <f t="shared" si="10"/>
        <v>0</v>
      </c>
      <c r="Q57" s="47">
        <f>'ごみ処理量内訳'!G57</f>
        <v>0</v>
      </c>
      <c r="R57" s="47">
        <f>'ごみ処理量内訳'!H57</f>
        <v>0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11"/>
        <v>222</v>
      </c>
      <c r="W57" s="47">
        <f>'資源化量内訳'!M57</f>
        <v>21</v>
      </c>
      <c r="X57" s="47">
        <f>'資源化量内訳'!N57</f>
        <v>24</v>
      </c>
      <c r="Y57" s="47">
        <f>'資源化量内訳'!O57</f>
        <v>57</v>
      </c>
      <c r="Z57" s="47">
        <f>'資源化量内訳'!P57</f>
        <v>7</v>
      </c>
      <c r="AA57" s="47">
        <f>'資源化量内訳'!Q57</f>
        <v>3</v>
      </c>
      <c r="AB57" s="47">
        <f>'資源化量内訳'!R57</f>
        <v>0</v>
      </c>
      <c r="AC57" s="47">
        <f>'資源化量内訳'!S57</f>
        <v>110</v>
      </c>
      <c r="AD57" s="47">
        <f t="shared" si="12"/>
        <v>853</v>
      </c>
      <c r="AE57" s="48">
        <f t="shared" si="13"/>
        <v>98.24150058616648</v>
      </c>
      <c r="AF57" s="47">
        <f>'資源化量内訳'!AB57</f>
        <v>0</v>
      </c>
      <c r="AG57" s="47">
        <f>'資源化量内訳'!AJ57</f>
        <v>0</v>
      </c>
      <c r="AH57" s="47">
        <f>'資源化量内訳'!AR57</f>
        <v>0</v>
      </c>
      <c r="AI57" s="47">
        <f>'資源化量内訳'!AZ57</f>
        <v>0</v>
      </c>
      <c r="AJ57" s="47">
        <f>'資源化量内訳'!BH57</f>
        <v>0</v>
      </c>
      <c r="AK57" s="47" t="s">
        <v>190</v>
      </c>
      <c r="AL57" s="47">
        <f t="shared" si="14"/>
        <v>0</v>
      </c>
      <c r="AM57" s="48">
        <f t="shared" si="15"/>
        <v>26.025791324736225</v>
      </c>
      <c r="AN57" s="47">
        <f>'ごみ処理量内訳'!AC57</f>
        <v>15</v>
      </c>
      <c r="AO57" s="47">
        <f>'ごみ処理量内訳'!AD57</f>
        <v>73</v>
      </c>
      <c r="AP57" s="47">
        <f>'ごみ処理量内訳'!AE57</f>
        <v>0</v>
      </c>
      <c r="AQ57" s="47">
        <f t="shared" si="16"/>
        <v>88</v>
      </c>
    </row>
    <row r="58" spans="1:43" ht="13.5" customHeight="1">
      <c r="A58" s="185" t="s">
        <v>29</v>
      </c>
      <c r="B58" s="186" t="s">
        <v>126</v>
      </c>
      <c r="C58" s="46" t="s">
        <v>127</v>
      </c>
      <c r="D58" s="47">
        <v>11158</v>
      </c>
      <c r="E58" s="47">
        <v>11158</v>
      </c>
      <c r="F58" s="47">
        <f>'ごみ搬入量内訳'!H58</f>
        <v>2470</v>
      </c>
      <c r="G58" s="47">
        <f>'ごみ搬入量内訳'!AG58</f>
        <v>521</v>
      </c>
      <c r="H58" s="47">
        <f>'ごみ搬入量内訳'!AH58</f>
        <v>0</v>
      </c>
      <c r="I58" s="47">
        <f t="shared" si="9"/>
        <v>2991</v>
      </c>
      <c r="J58" s="47">
        <f t="shared" si="17"/>
        <v>732.401070760081</v>
      </c>
      <c r="K58" s="47">
        <f>('ごみ搬入量内訳'!E58+'ごみ搬入量内訳'!AH58)/'ごみ処理概要'!D58/366*1000000</f>
        <v>595.0299571872273</v>
      </c>
      <c r="L58" s="47">
        <f>'ごみ搬入量内訳'!F58/'ごみ処理概要'!D58/366*1000000</f>
        <v>137.3711135728537</v>
      </c>
      <c r="M58" s="47">
        <f>'資源化量内訳'!BP58</f>
        <v>0</v>
      </c>
      <c r="N58" s="47">
        <f>'ごみ処理量内訳'!E58</f>
        <v>0</v>
      </c>
      <c r="O58" s="47">
        <f>'ごみ処理量内訳'!L58</f>
        <v>0</v>
      </c>
      <c r="P58" s="47">
        <f t="shared" si="10"/>
        <v>2715</v>
      </c>
      <c r="Q58" s="47">
        <f>'ごみ処理量内訳'!G58</f>
        <v>467</v>
      </c>
      <c r="R58" s="47">
        <f>'ごみ処理量内訳'!H58</f>
        <v>0</v>
      </c>
      <c r="S58" s="47">
        <f>'ごみ処理量内訳'!I58</f>
        <v>0</v>
      </c>
      <c r="T58" s="47">
        <f>'ごみ処理量内訳'!J58</f>
        <v>2248</v>
      </c>
      <c r="U58" s="47">
        <f>'ごみ処理量内訳'!K58</f>
        <v>0</v>
      </c>
      <c r="V58" s="47">
        <f t="shared" si="11"/>
        <v>270</v>
      </c>
      <c r="W58" s="47">
        <f>'資源化量内訳'!M58</f>
        <v>257</v>
      </c>
      <c r="X58" s="47">
        <f>'資源化量内訳'!N58</f>
        <v>5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8</v>
      </c>
      <c r="AD58" s="47">
        <f t="shared" si="12"/>
        <v>2985</v>
      </c>
      <c r="AE58" s="48">
        <f t="shared" si="13"/>
        <v>100</v>
      </c>
      <c r="AF58" s="47">
        <f>'資源化量内訳'!AB58</f>
        <v>0</v>
      </c>
      <c r="AG58" s="47">
        <f>'資源化量内訳'!AJ58</f>
        <v>273</v>
      </c>
      <c r="AH58" s="47">
        <f>'資源化量内訳'!AR58</f>
        <v>0</v>
      </c>
      <c r="AI58" s="47">
        <f>'資源化量内訳'!AZ58</f>
        <v>0</v>
      </c>
      <c r="AJ58" s="47">
        <f>'資源化量内訳'!BH58</f>
        <v>2123</v>
      </c>
      <c r="AK58" s="47" t="s">
        <v>190</v>
      </c>
      <c r="AL58" s="47">
        <f t="shared" si="14"/>
        <v>2396</v>
      </c>
      <c r="AM58" s="48">
        <f t="shared" si="15"/>
        <v>89.31323283082077</v>
      </c>
      <c r="AN58" s="47">
        <f>'ごみ処理量内訳'!AC58</f>
        <v>0</v>
      </c>
      <c r="AO58" s="47">
        <f>'ごみ処理量内訳'!AD58</f>
        <v>16</v>
      </c>
      <c r="AP58" s="47">
        <f>'ごみ処理量内訳'!AE58</f>
        <v>159</v>
      </c>
      <c r="AQ58" s="47">
        <f t="shared" si="16"/>
        <v>175</v>
      </c>
    </row>
    <row r="59" spans="1:43" ht="13.5" customHeight="1">
      <c r="A59" s="185" t="s">
        <v>29</v>
      </c>
      <c r="B59" s="186" t="s">
        <v>128</v>
      </c>
      <c r="C59" s="46" t="s">
        <v>129</v>
      </c>
      <c r="D59" s="47">
        <v>5825</v>
      </c>
      <c r="E59" s="47">
        <v>5825</v>
      </c>
      <c r="F59" s="47">
        <f>'ごみ搬入量内訳'!H59</f>
        <v>3487</v>
      </c>
      <c r="G59" s="47">
        <f>'ごみ搬入量内訳'!AG59</f>
        <v>268</v>
      </c>
      <c r="H59" s="47">
        <f>'ごみ搬入量内訳'!AH59</f>
        <v>0</v>
      </c>
      <c r="I59" s="47">
        <f t="shared" si="9"/>
        <v>3755</v>
      </c>
      <c r="J59" s="47">
        <f t="shared" si="17"/>
        <v>1761.2983418935714</v>
      </c>
      <c r="K59" s="47">
        <f>('ごみ搬入量内訳'!E59+'ごみ搬入量内訳'!AH59)/'ごみ処理概要'!D59/366*1000000</f>
        <v>528.1549754919206</v>
      </c>
      <c r="L59" s="47">
        <f>'ごみ搬入量内訳'!F59/'ごみ処理概要'!D59/366*1000000</f>
        <v>1233.143366401651</v>
      </c>
      <c r="M59" s="47">
        <f>'資源化量内訳'!BP59</f>
        <v>0</v>
      </c>
      <c r="N59" s="47">
        <f>'ごみ処理量内訳'!E59</f>
        <v>0</v>
      </c>
      <c r="O59" s="47">
        <f>'ごみ処理量内訳'!L59</f>
        <v>0</v>
      </c>
      <c r="P59" s="47">
        <f t="shared" si="10"/>
        <v>3228</v>
      </c>
      <c r="Q59" s="47">
        <f>'ごみ処理量内訳'!G59</f>
        <v>367</v>
      </c>
      <c r="R59" s="47">
        <f>'ごみ処理量内訳'!H59</f>
        <v>0</v>
      </c>
      <c r="S59" s="47">
        <f>'ごみ処理量内訳'!I59</f>
        <v>0</v>
      </c>
      <c r="T59" s="47">
        <f>'ごみ処理量内訳'!J59</f>
        <v>2861</v>
      </c>
      <c r="U59" s="47">
        <f>'ごみ処理量内訳'!K59</f>
        <v>0</v>
      </c>
      <c r="V59" s="47">
        <f t="shared" si="11"/>
        <v>521</v>
      </c>
      <c r="W59" s="47">
        <f>'資源化量内訳'!M59</f>
        <v>516</v>
      </c>
      <c r="X59" s="47">
        <f>'資源化量内訳'!N59</f>
        <v>2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3</v>
      </c>
      <c r="AD59" s="47">
        <f t="shared" si="12"/>
        <v>3749</v>
      </c>
      <c r="AE59" s="48">
        <f t="shared" si="13"/>
        <v>100</v>
      </c>
      <c r="AF59" s="47">
        <f>'資源化量内訳'!AB59</f>
        <v>0</v>
      </c>
      <c r="AG59" s="47">
        <f>'資源化量内訳'!AJ59</f>
        <v>218</v>
      </c>
      <c r="AH59" s="47">
        <f>'資源化量内訳'!AR59</f>
        <v>0</v>
      </c>
      <c r="AI59" s="47">
        <f>'資源化量内訳'!AZ59</f>
        <v>0</v>
      </c>
      <c r="AJ59" s="47">
        <f>'資源化量内訳'!BH59</f>
        <v>2701</v>
      </c>
      <c r="AK59" s="47" t="s">
        <v>190</v>
      </c>
      <c r="AL59" s="47">
        <f t="shared" si="14"/>
        <v>2919</v>
      </c>
      <c r="AM59" s="48">
        <f t="shared" si="15"/>
        <v>91.75780208055482</v>
      </c>
      <c r="AN59" s="47">
        <f>'ごみ処理量内訳'!AC59</f>
        <v>0</v>
      </c>
      <c r="AO59" s="47">
        <f>'ごみ処理量内訳'!AD59</f>
        <v>16</v>
      </c>
      <c r="AP59" s="47">
        <f>'ごみ処理量内訳'!AE59</f>
        <v>152</v>
      </c>
      <c r="AQ59" s="47">
        <f t="shared" si="16"/>
        <v>168</v>
      </c>
    </row>
    <row r="60" spans="1:43" ht="13.5" customHeight="1">
      <c r="A60" s="185" t="s">
        <v>29</v>
      </c>
      <c r="B60" s="186" t="s">
        <v>130</v>
      </c>
      <c r="C60" s="46" t="s">
        <v>194</v>
      </c>
      <c r="D60" s="47">
        <v>7348</v>
      </c>
      <c r="E60" s="47">
        <v>7348</v>
      </c>
      <c r="F60" s="47">
        <f>'ごみ搬入量内訳'!H60</f>
        <v>1655</v>
      </c>
      <c r="G60" s="47">
        <f>'ごみ搬入量内訳'!AG60</f>
        <v>442</v>
      </c>
      <c r="H60" s="47">
        <f>'ごみ搬入量内訳'!AH60</f>
        <v>0</v>
      </c>
      <c r="I60" s="47">
        <f t="shared" si="9"/>
        <v>2097</v>
      </c>
      <c r="J60" s="47">
        <f t="shared" si="17"/>
        <v>779.7370980840108</v>
      </c>
      <c r="K60" s="47">
        <f>('ごみ搬入量内訳'!E60+'ごみ搬入量内訳'!AH60)/'ごみ処理概要'!D60/366*1000000</f>
        <v>601.2565033866694</v>
      </c>
      <c r="L60" s="47">
        <f>'ごみ搬入量内訳'!F60/'ごみ処理概要'!D60/366*1000000</f>
        <v>178.4805946973415</v>
      </c>
      <c r="M60" s="47">
        <f>'資源化量内訳'!BP60</f>
        <v>0</v>
      </c>
      <c r="N60" s="47">
        <f>'ごみ処理量内訳'!E60</f>
        <v>0</v>
      </c>
      <c r="O60" s="47">
        <f>'ごみ処理量内訳'!L60</f>
        <v>0</v>
      </c>
      <c r="P60" s="47">
        <f t="shared" si="10"/>
        <v>1972</v>
      </c>
      <c r="Q60" s="47">
        <f>'ごみ処理量内訳'!G60</f>
        <v>269</v>
      </c>
      <c r="R60" s="47">
        <f>'ごみ処理量内訳'!H60</f>
        <v>0</v>
      </c>
      <c r="S60" s="47">
        <f>'ごみ処理量内訳'!I60</f>
        <v>0</v>
      </c>
      <c r="T60" s="47">
        <f>'ごみ処理量内訳'!J60</f>
        <v>1703</v>
      </c>
      <c r="U60" s="47">
        <f>'ごみ処理量内訳'!K60</f>
        <v>0</v>
      </c>
      <c r="V60" s="47">
        <f t="shared" si="11"/>
        <v>122</v>
      </c>
      <c r="W60" s="47">
        <f>'資源化量内訳'!M60</f>
        <v>122</v>
      </c>
      <c r="X60" s="47">
        <f>'資源化量内訳'!N60</f>
        <v>0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0</v>
      </c>
      <c r="AD60" s="47">
        <f t="shared" si="12"/>
        <v>2094</v>
      </c>
      <c r="AE60" s="48">
        <f t="shared" si="13"/>
        <v>100</v>
      </c>
      <c r="AF60" s="47">
        <f>'資源化量内訳'!AB60</f>
        <v>0</v>
      </c>
      <c r="AG60" s="47">
        <f>'資源化量内訳'!AJ60</f>
        <v>161</v>
      </c>
      <c r="AH60" s="47">
        <f>'資源化量内訳'!AR60</f>
        <v>0</v>
      </c>
      <c r="AI60" s="47">
        <f>'資源化量内訳'!AZ60</f>
        <v>0</v>
      </c>
      <c r="AJ60" s="47">
        <f>'資源化量内訳'!BH60</f>
        <v>1608</v>
      </c>
      <c r="AK60" s="47" t="s">
        <v>190</v>
      </c>
      <c r="AL60" s="47">
        <f t="shared" si="14"/>
        <v>1769</v>
      </c>
      <c r="AM60" s="48">
        <f t="shared" si="15"/>
        <v>90.30563514804203</v>
      </c>
      <c r="AN60" s="47">
        <f>'ごみ処理量内訳'!AC60</f>
        <v>0</v>
      </c>
      <c r="AO60" s="47">
        <f>'ごみ処理量内訳'!AD60</f>
        <v>10</v>
      </c>
      <c r="AP60" s="47">
        <f>'ごみ処理量内訳'!AE60</f>
        <v>100</v>
      </c>
      <c r="AQ60" s="47">
        <f t="shared" si="16"/>
        <v>110</v>
      </c>
    </row>
    <row r="61" spans="1:43" ht="13.5" customHeight="1">
      <c r="A61" s="185" t="s">
        <v>29</v>
      </c>
      <c r="B61" s="186" t="s">
        <v>131</v>
      </c>
      <c r="C61" s="46" t="s">
        <v>339</v>
      </c>
      <c r="D61" s="47">
        <v>7739</v>
      </c>
      <c r="E61" s="47">
        <v>7739</v>
      </c>
      <c r="F61" s="47">
        <f>'ごみ搬入量内訳'!H61</f>
        <v>1476</v>
      </c>
      <c r="G61" s="47">
        <f>'ごみ搬入量内訳'!AG61</f>
        <v>33</v>
      </c>
      <c r="H61" s="47">
        <f>'ごみ搬入量内訳'!AH61</f>
        <v>0</v>
      </c>
      <c r="I61" s="47">
        <f t="shared" si="9"/>
        <v>1509</v>
      </c>
      <c r="J61" s="47">
        <f t="shared" si="17"/>
        <v>532.7498151792391</v>
      </c>
      <c r="K61" s="47">
        <f>('ごみ搬入量内訳'!E61+'ごみ搬入量内訳'!AH61)/'ごみ処理概要'!D61/366*1000000</f>
        <v>503.7998583570406</v>
      </c>
      <c r="L61" s="47">
        <f>'ごみ搬入量内訳'!F61/'ごみ処理概要'!D61/366*1000000</f>
        <v>28.949956822198544</v>
      </c>
      <c r="M61" s="47">
        <f>'資源化量内訳'!BP61</f>
        <v>153</v>
      </c>
      <c r="N61" s="47">
        <f>'ごみ処理量内訳'!E61</f>
        <v>1001</v>
      </c>
      <c r="O61" s="47">
        <f>'ごみ処理量内訳'!L61</f>
        <v>230</v>
      </c>
      <c r="P61" s="47">
        <f t="shared" si="10"/>
        <v>0</v>
      </c>
      <c r="Q61" s="47">
        <f>'ごみ処理量内訳'!G61</f>
        <v>0</v>
      </c>
      <c r="R61" s="47">
        <f>'ごみ処理量内訳'!H61</f>
        <v>0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11"/>
        <v>275</v>
      </c>
      <c r="W61" s="47">
        <f>'資源化量内訳'!M61</f>
        <v>184</v>
      </c>
      <c r="X61" s="47">
        <f>'資源化量内訳'!N61</f>
        <v>28</v>
      </c>
      <c r="Y61" s="47">
        <f>'資源化量内訳'!O61</f>
        <v>52</v>
      </c>
      <c r="Z61" s="47">
        <f>'資源化量内訳'!P61</f>
        <v>10</v>
      </c>
      <c r="AA61" s="47">
        <f>'資源化量内訳'!Q61</f>
        <v>1</v>
      </c>
      <c r="AB61" s="47">
        <f>'資源化量内訳'!R61</f>
        <v>0</v>
      </c>
      <c r="AC61" s="47">
        <f>'資源化量内訳'!S61</f>
        <v>0</v>
      </c>
      <c r="AD61" s="47">
        <f t="shared" si="12"/>
        <v>1506</v>
      </c>
      <c r="AE61" s="48">
        <f t="shared" si="13"/>
        <v>84.72775564409031</v>
      </c>
      <c r="AF61" s="47">
        <f>'資源化量内訳'!AB61</f>
        <v>0</v>
      </c>
      <c r="AG61" s="47">
        <f>'資源化量内訳'!AJ61</f>
        <v>0</v>
      </c>
      <c r="AH61" s="47">
        <f>'資源化量内訳'!AR61</f>
        <v>0</v>
      </c>
      <c r="AI61" s="47">
        <f>'資源化量内訳'!AZ61</f>
        <v>0</v>
      </c>
      <c r="AJ61" s="47">
        <f>'資源化量内訳'!BH61</f>
        <v>0</v>
      </c>
      <c r="AK61" s="47" t="s">
        <v>190</v>
      </c>
      <c r="AL61" s="47">
        <f t="shared" si="14"/>
        <v>0</v>
      </c>
      <c r="AM61" s="48">
        <f t="shared" si="15"/>
        <v>25.798673899939722</v>
      </c>
      <c r="AN61" s="47">
        <f>'ごみ処理量内訳'!AC61</f>
        <v>230</v>
      </c>
      <c r="AO61" s="47">
        <f>'ごみ処理量内訳'!AD61</f>
        <v>119</v>
      </c>
      <c r="AP61" s="47">
        <f>'ごみ処理量内訳'!AE61</f>
        <v>0</v>
      </c>
      <c r="AQ61" s="47">
        <f t="shared" si="16"/>
        <v>349</v>
      </c>
    </row>
    <row r="62" spans="1:43" ht="13.5" customHeight="1">
      <c r="A62" s="185" t="s">
        <v>29</v>
      </c>
      <c r="B62" s="186" t="s">
        <v>132</v>
      </c>
      <c r="C62" s="46" t="s">
        <v>133</v>
      </c>
      <c r="D62" s="47">
        <v>18300</v>
      </c>
      <c r="E62" s="47">
        <v>18300</v>
      </c>
      <c r="F62" s="47">
        <f>'ごみ搬入量内訳'!H62</f>
        <v>7065</v>
      </c>
      <c r="G62" s="47">
        <f>'ごみ搬入量内訳'!AG62</f>
        <v>1094</v>
      </c>
      <c r="H62" s="47">
        <f>'ごみ搬入量内訳'!AH62</f>
        <v>0</v>
      </c>
      <c r="I62" s="47">
        <f t="shared" si="9"/>
        <v>8159</v>
      </c>
      <c r="J62" s="47">
        <f t="shared" si="17"/>
        <v>1218.1611872555168</v>
      </c>
      <c r="K62" s="47">
        <f>('ごみ搬入量内訳'!E62+'ごみ搬入量内訳'!AH62)/'ごみ処理概要'!D62/366*1000000</f>
        <v>633.6408970109587</v>
      </c>
      <c r="L62" s="47">
        <f>'ごみ搬入量内訳'!F62/'ごみ処理概要'!D62/366*1000000</f>
        <v>584.5202902445579</v>
      </c>
      <c r="M62" s="47">
        <f>'資源化量内訳'!BP62</f>
        <v>171</v>
      </c>
      <c r="N62" s="47">
        <f>'ごみ処理量内訳'!E62</f>
        <v>7368</v>
      </c>
      <c r="O62" s="47">
        <f>'ごみ処理量内訳'!L62</f>
        <v>0</v>
      </c>
      <c r="P62" s="47">
        <f t="shared" si="10"/>
        <v>780</v>
      </c>
      <c r="Q62" s="47">
        <f>'ごみ処理量内訳'!G62</f>
        <v>761</v>
      </c>
      <c r="R62" s="47">
        <f>'ごみ処理量内訳'!H62</f>
        <v>19</v>
      </c>
      <c r="S62" s="47">
        <f>'ごみ処理量内訳'!I62</f>
        <v>0</v>
      </c>
      <c r="T62" s="47">
        <f>'ごみ処理量内訳'!J62</f>
        <v>0</v>
      </c>
      <c r="U62" s="47">
        <f>'ごみ処理量内訳'!K62</f>
        <v>0</v>
      </c>
      <c r="V62" s="47">
        <f t="shared" si="11"/>
        <v>5</v>
      </c>
      <c r="W62" s="47">
        <f>'資源化量内訳'!M62</f>
        <v>5</v>
      </c>
      <c r="X62" s="47">
        <f>'資源化量内訳'!N62</f>
        <v>0</v>
      </c>
      <c r="Y62" s="47">
        <f>'資源化量内訳'!O62</f>
        <v>0</v>
      </c>
      <c r="Z62" s="47">
        <f>'資源化量内訳'!P62</f>
        <v>0</v>
      </c>
      <c r="AA62" s="47">
        <f>'資源化量内訳'!Q62</f>
        <v>0</v>
      </c>
      <c r="AB62" s="47">
        <f>'資源化量内訳'!R62</f>
        <v>0</v>
      </c>
      <c r="AC62" s="47">
        <f>'資源化量内訳'!S62</f>
        <v>0</v>
      </c>
      <c r="AD62" s="47">
        <f t="shared" si="12"/>
        <v>8153</v>
      </c>
      <c r="AE62" s="48">
        <f t="shared" si="13"/>
        <v>100</v>
      </c>
      <c r="AF62" s="47">
        <f>'資源化量内訳'!AB62</f>
        <v>0</v>
      </c>
      <c r="AG62" s="47">
        <f>'資源化量内訳'!AJ62</f>
        <v>279</v>
      </c>
      <c r="AH62" s="47">
        <f>'資源化量内訳'!AR62</f>
        <v>16</v>
      </c>
      <c r="AI62" s="47">
        <f>'資源化量内訳'!AZ62</f>
        <v>0</v>
      </c>
      <c r="AJ62" s="47">
        <f>'資源化量内訳'!BH62</f>
        <v>0</v>
      </c>
      <c r="AK62" s="47" t="s">
        <v>190</v>
      </c>
      <c r="AL62" s="47">
        <f t="shared" si="14"/>
        <v>295</v>
      </c>
      <c r="AM62" s="48">
        <f t="shared" si="15"/>
        <v>5.658337337818357</v>
      </c>
      <c r="AN62" s="47">
        <f>'ごみ処理量内訳'!AC62</f>
        <v>0</v>
      </c>
      <c r="AO62" s="47">
        <f>'ごみ処理量内訳'!AD62</f>
        <v>951</v>
      </c>
      <c r="AP62" s="47">
        <f>'ごみ処理量内訳'!AE62</f>
        <v>347</v>
      </c>
      <c r="AQ62" s="47">
        <f t="shared" si="16"/>
        <v>1298</v>
      </c>
    </row>
    <row r="63" spans="1:43" ht="13.5" customHeight="1">
      <c r="A63" s="185" t="s">
        <v>29</v>
      </c>
      <c r="B63" s="186" t="s">
        <v>134</v>
      </c>
      <c r="C63" s="46" t="s">
        <v>340</v>
      </c>
      <c r="D63" s="47">
        <v>21750</v>
      </c>
      <c r="E63" s="47">
        <v>21750</v>
      </c>
      <c r="F63" s="47">
        <f>'ごみ搬入量内訳'!H63</f>
        <v>5861</v>
      </c>
      <c r="G63" s="47">
        <f>'ごみ搬入量内訳'!AG63</f>
        <v>745</v>
      </c>
      <c r="H63" s="47">
        <f>'ごみ搬入量内訳'!AH63</f>
        <v>979</v>
      </c>
      <c r="I63" s="47">
        <f t="shared" si="9"/>
        <v>7585</v>
      </c>
      <c r="J63" s="47">
        <f t="shared" si="17"/>
        <v>952.8295961308963</v>
      </c>
      <c r="K63" s="47">
        <f>('ごみ搬入量内訳'!E63+'ごみ搬入量内訳'!AH63)/'ごみ処理概要'!D63/366*1000000</f>
        <v>864.5185603919351</v>
      </c>
      <c r="L63" s="47">
        <f>'ごみ搬入量内訳'!F63/'ごみ処理概要'!D63/366*1000000</f>
        <v>88.31103573896112</v>
      </c>
      <c r="M63" s="47">
        <f>'資源化量内訳'!BP63</f>
        <v>0</v>
      </c>
      <c r="N63" s="47">
        <f>'ごみ処理量内訳'!E63</f>
        <v>5481</v>
      </c>
      <c r="O63" s="47">
        <f>'ごみ処理量内訳'!L63</f>
        <v>117</v>
      </c>
      <c r="P63" s="47">
        <f t="shared" si="10"/>
        <v>612</v>
      </c>
      <c r="Q63" s="47">
        <f>'ごみ処理量内訳'!G63</f>
        <v>0</v>
      </c>
      <c r="R63" s="47">
        <f>'ごみ処理量内訳'!H63</f>
        <v>612</v>
      </c>
      <c r="S63" s="47">
        <f>'ごみ処理量内訳'!I63</f>
        <v>0</v>
      </c>
      <c r="T63" s="47">
        <f>'ごみ処理量内訳'!J63</f>
        <v>0</v>
      </c>
      <c r="U63" s="47">
        <f>'ごみ処理量内訳'!K63</f>
        <v>0</v>
      </c>
      <c r="V63" s="47">
        <f t="shared" si="11"/>
        <v>260</v>
      </c>
      <c r="W63" s="47">
        <f>'資源化量内訳'!M63</f>
        <v>147</v>
      </c>
      <c r="X63" s="47">
        <f>'資源化量内訳'!N63</f>
        <v>91</v>
      </c>
      <c r="Y63" s="47">
        <f>'資源化量内訳'!O63</f>
        <v>0</v>
      </c>
      <c r="Z63" s="47">
        <f>'資源化量内訳'!P63</f>
        <v>22</v>
      </c>
      <c r="AA63" s="47">
        <f>'資源化量内訳'!Q63</f>
        <v>0</v>
      </c>
      <c r="AB63" s="47">
        <f>'資源化量内訳'!R63</f>
        <v>0</v>
      </c>
      <c r="AC63" s="47">
        <f>'資源化量内訳'!S63</f>
        <v>0</v>
      </c>
      <c r="AD63" s="47">
        <f t="shared" si="12"/>
        <v>6470</v>
      </c>
      <c r="AE63" s="48">
        <f t="shared" si="13"/>
        <v>98.19165378670787</v>
      </c>
      <c r="AF63" s="47">
        <f>'資源化量内訳'!AB63</f>
        <v>0</v>
      </c>
      <c r="AG63" s="47">
        <f>'資源化量内訳'!AJ63</f>
        <v>0</v>
      </c>
      <c r="AH63" s="47">
        <f>'資源化量内訳'!AR63</f>
        <v>466</v>
      </c>
      <c r="AI63" s="47">
        <f>'資源化量内訳'!AZ63</f>
        <v>0</v>
      </c>
      <c r="AJ63" s="47">
        <f>'資源化量内訳'!BH63</f>
        <v>0</v>
      </c>
      <c r="AK63" s="47" t="s">
        <v>190</v>
      </c>
      <c r="AL63" s="47">
        <f t="shared" si="14"/>
        <v>466</v>
      </c>
      <c r="AM63" s="48">
        <f t="shared" si="15"/>
        <v>11.221020092735703</v>
      </c>
      <c r="AN63" s="47">
        <f>'ごみ処理量内訳'!AC63</f>
        <v>117</v>
      </c>
      <c r="AO63" s="47">
        <f>'ごみ処理量内訳'!AD63</f>
        <v>187</v>
      </c>
      <c r="AP63" s="47">
        <f>'ごみ処理量内訳'!AE63</f>
        <v>118</v>
      </c>
      <c r="AQ63" s="47">
        <f t="shared" si="16"/>
        <v>422</v>
      </c>
    </row>
    <row r="64" spans="1:43" ht="13.5" customHeight="1">
      <c r="A64" s="185" t="s">
        <v>29</v>
      </c>
      <c r="B64" s="186" t="s">
        <v>135</v>
      </c>
      <c r="C64" s="46" t="s">
        <v>195</v>
      </c>
      <c r="D64" s="47">
        <v>31124</v>
      </c>
      <c r="E64" s="47">
        <v>31124</v>
      </c>
      <c r="F64" s="47">
        <f>'ごみ搬入量内訳'!H64</f>
        <v>11011</v>
      </c>
      <c r="G64" s="47">
        <f>'ごみ搬入量内訳'!AG64</f>
        <v>434</v>
      </c>
      <c r="H64" s="47">
        <f>'ごみ搬入量内訳'!AH64</f>
        <v>0</v>
      </c>
      <c r="I64" s="47">
        <f t="shared" si="9"/>
        <v>11445</v>
      </c>
      <c r="J64" s="47">
        <f t="shared" si="17"/>
        <v>1004.7067151805259</v>
      </c>
      <c r="K64" s="47">
        <f>('ごみ搬入量内訳'!E64+'ごみ搬入量内訳'!AH64)/'ごみ処理概要'!D64/366*1000000</f>
        <v>873.8183174230629</v>
      </c>
      <c r="L64" s="47">
        <f>'ごみ搬入量内訳'!F64/'ごみ処理概要'!D64/366*1000000</f>
        <v>130.88839775746303</v>
      </c>
      <c r="M64" s="47">
        <f>'資源化量内訳'!BP64</f>
        <v>18</v>
      </c>
      <c r="N64" s="47">
        <f>'ごみ処理量内訳'!E64</f>
        <v>9140</v>
      </c>
      <c r="O64" s="47">
        <f>'ごみ処理量内訳'!L64</f>
        <v>466</v>
      </c>
      <c r="P64" s="47">
        <f t="shared" si="10"/>
        <v>1289</v>
      </c>
      <c r="Q64" s="47">
        <f>'ごみ処理量内訳'!G64</f>
        <v>560</v>
      </c>
      <c r="R64" s="47">
        <f>'ごみ処理量内訳'!H64</f>
        <v>729</v>
      </c>
      <c r="S64" s="47">
        <f>'ごみ処理量内訳'!I64</f>
        <v>0</v>
      </c>
      <c r="T64" s="47">
        <f>'ごみ処理量内訳'!J64</f>
        <v>0</v>
      </c>
      <c r="U64" s="47">
        <f>'ごみ処理量内訳'!K64</f>
        <v>0</v>
      </c>
      <c r="V64" s="47">
        <f t="shared" si="11"/>
        <v>539</v>
      </c>
      <c r="W64" s="47">
        <f>'資源化量内訳'!M64</f>
        <v>497</v>
      </c>
      <c r="X64" s="47">
        <f>'資源化量内訳'!N64</f>
        <v>42</v>
      </c>
      <c r="Y64" s="47">
        <f>'資源化量内訳'!O64</f>
        <v>0</v>
      </c>
      <c r="Z64" s="47">
        <f>'資源化量内訳'!P64</f>
        <v>0</v>
      </c>
      <c r="AA64" s="47">
        <f>'資源化量内訳'!Q64</f>
        <v>0</v>
      </c>
      <c r="AB64" s="47">
        <f>'資源化量内訳'!R64</f>
        <v>0</v>
      </c>
      <c r="AC64" s="47">
        <f>'資源化量内訳'!S64</f>
        <v>0</v>
      </c>
      <c r="AD64" s="47">
        <f t="shared" si="12"/>
        <v>11434</v>
      </c>
      <c r="AE64" s="48">
        <f t="shared" si="13"/>
        <v>95.92443589295084</v>
      </c>
      <c r="AF64" s="47">
        <f>'資源化量内訳'!AB64</f>
        <v>0</v>
      </c>
      <c r="AG64" s="47">
        <f>'資源化量内訳'!AJ64</f>
        <v>154</v>
      </c>
      <c r="AH64" s="47">
        <f>'資源化量内訳'!AR64</f>
        <v>405</v>
      </c>
      <c r="AI64" s="47">
        <f>'資源化量内訳'!AZ64</f>
        <v>0</v>
      </c>
      <c r="AJ64" s="47">
        <f>'資源化量内訳'!BH64</f>
        <v>0</v>
      </c>
      <c r="AK64" s="47" t="s">
        <v>190</v>
      </c>
      <c r="AL64" s="47">
        <f t="shared" si="14"/>
        <v>559</v>
      </c>
      <c r="AM64" s="48">
        <f t="shared" si="15"/>
        <v>9.745022703457911</v>
      </c>
      <c r="AN64" s="47">
        <f>'ごみ処理量内訳'!AC64</f>
        <v>466</v>
      </c>
      <c r="AO64" s="47">
        <f>'ごみ処理量内訳'!AD64</f>
        <v>55</v>
      </c>
      <c r="AP64" s="47">
        <f>'ごみ処理量内訳'!AE64</f>
        <v>569</v>
      </c>
      <c r="AQ64" s="47">
        <f t="shared" si="16"/>
        <v>1090</v>
      </c>
    </row>
    <row r="65" spans="1:43" ht="13.5" customHeight="1">
      <c r="A65" s="185" t="s">
        <v>29</v>
      </c>
      <c r="B65" s="186" t="s">
        <v>136</v>
      </c>
      <c r="C65" s="46" t="s">
        <v>137</v>
      </c>
      <c r="D65" s="47">
        <v>38177</v>
      </c>
      <c r="E65" s="47">
        <v>38177</v>
      </c>
      <c r="F65" s="47">
        <f>'ごみ搬入量内訳'!H65</f>
        <v>10854</v>
      </c>
      <c r="G65" s="47">
        <f>'ごみ搬入量内訳'!AG65</f>
        <v>4640</v>
      </c>
      <c r="H65" s="47">
        <f>'ごみ搬入量内訳'!AH65</f>
        <v>0</v>
      </c>
      <c r="I65" s="47">
        <f t="shared" si="9"/>
        <v>15494</v>
      </c>
      <c r="J65" s="47">
        <f t="shared" si="17"/>
        <v>1108.8700875745433</v>
      </c>
      <c r="K65" s="47">
        <f>('ごみ搬入量内訳'!E65+'ごみ搬入量内訳'!AH65)/'ごみ処理概要'!D65/366*1000000</f>
        <v>776.795916518271</v>
      </c>
      <c r="L65" s="47">
        <f>'ごみ搬入量内訳'!F65/'ごみ処理概要'!D65/366*1000000</f>
        <v>332.0741710562721</v>
      </c>
      <c r="M65" s="47">
        <f>'資源化量内訳'!BP65</f>
        <v>898</v>
      </c>
      <c r="N65" s="47">
        <f>'ごみ処理量内訳'!E65</f>
        <v>13416</v>
      </c>
      <c r="O65" s="47">
        <f>'ごみ処理量内訳'!L65</f>
        <v>34</v>
      </c>
      <c r="P65" s="47">
        <f t="shared" si="10"/>
        <v>1893</v>
      </c>
      <c r="Q65" s="47">
        <f>'ごみ処理量内訳'!G65</f>
        <v>807</v>
      </c>
      <c r="R65" s="47">
        <f>'ごみ処理量内訳'!H65</f>
        <v>1086</v>
      </c>
      <c r="S65" s="47">
        <f>'ごみ処理量内訳'!I65</f>
        <v>0</v>
      </c>
      <c r="T65" s="47">
        <f>'ごみ処理量内訳'!J65</f>
        <v>0</v>
      </c>
      <c r="U65" s="47">
        <f>'ごみ処理量内訳'!K65</f>
        <v>0</v>
      </c>
      <c r="V65" s="47">
        <f t="shared" si="11"/>
        <v>0</v>
      </c>
      <c r="W65" s="47">
        <f>'資源化量内訳'!M65</f>
        <v>0</v>
      </c>
      <c r="X65" s="47">
        <f>'資源化量内訳'!N65</f>
        <v>0</v>
      </c>
      <c r="Y65" s="47">
        <f>'資源化量内訳'!O65</f>
        <v>0</v>
      </c>
      <c r="Z65" s="47">
        <f>'資源化量内訳'!P65</f>
        <v>0</v>
      </c>
      <c r="AA65" s="47">
        <f>'資源化量内訳'!Q65</f>
        <v>0</v>
      </c>
      <c r="AB65" s="47">
        <f>'資源化量内訳'!R65</f>
        <v>0</v>
      </c>
      <c r="AC65" s="47">
        <f>'資源化量内訳'!S65</f>
        <v>0</v>
      </c>
      <c r="AD65" s="47">
        <f t="shared" si="12"/>
        <v>15343</v>
      </c>
      <c r="AE65" s="48">
        <f t="shared" si="13"/>
        <v>99.77840057355145</v>
      </c>
      <c r="AF65" s="47">
        <f>'資源化量内訳'!AB65</f>
        <v>0</v>
      </c>
      <c r="AG65" s="47">
        <f>'資源化量内訳'!AJ65</f>
        <v>81</v>
      </c>
      <c r="AH65" s="47">
        <f>'資源化量内訳'!AR65</f>
        <v>870</v>
      </c>
      <c r="AI65" s="47">
        <f>'資源化量内訳'!AZ65</f>
        <v>0</v>
      </c>
      <c r="AJ65" s="47">
        <f>'資源化量内訳'!BH65</f>
        <v>0</v>
      </c>
      <c r="AK65" s="47" t="s">
        <v>190</v>
      </c>
      <c r="AL65" s="47">
        <f t="shared" si="14"/>
        <v>951</v>
      </c>
      <c r="AM65" s="48">
        <f t="shared" si="15"/>
        <v>11.384766947848039</v>
      </c>
      <c r="AN65" s="47">
        <f>'ごみ処理量内訳'!AC65</f>
        <v>34</v>
      </c>
      <c r="AO65" s="47">
        <f>'ごみ処理量内訳'!AD65</f>
        <v>1563</v>
      </c>
      <c r="AP65" s="47">
        <f>'ごみ処理量内訳'!AE65</f>
        <v>166</v>
      </c>
      <c r="AQ65" s="47">
        <f t="shared" si="16"/>
        <v>1763</v>
      </c>
    </row>
    <row r="66" spans="1:43" ht="13.5" customHeight="1">
      <c r="A66" s="185" t="s">
        <v>29</v>
      </c>
      <c r="B66" s="186" t="s">
        <v>138</v>
      </c>
      <c r="C66" s="46" t="s">
        <v>139</v>
      </c>
      <c r="D66" s="47">
        <v>14120</v>
      </c>
      <c r="E66" s="47">
        <v>14120</v>
      </c>
      <c r="F66" s="47">
        <f>'ごみ搬入量内訳'!H66</f>
        <v>3698</v>
      </c>
      <c r="G66" s="47">
        <f>'ごみ搬入量内訳'!AG66</f>
        <v>0</v>
      </c>
      <c r="H66" s="47">
        <f>'ごみ搬入量内訳'!AH66</f>
        <v>1170</v>
      </c>
      <c r="I66" s="47">
        <f t="shared" si="9"/>
        <v>4868</v>
      </c>
      <c r="J66" s="47">
        <f t="shared" si="17"/>
        <v>941.9650458985433</v>
      </c>
      <c r="K66" s="47">
        <f>('ごみ搬入量内訳'!E66+'ごみ搬入量内訳'!AH66)/'ごみ処理概要'!D66/366*1000000</f>
        <v>941.9650458985433</v>
      </c>
      <c r="L66" s="47">
        <f>'ごみ搬入量内訳'!F66/'ごみ処理概要'!D66/366*1000000</f>
        <v>0</v>
      </c>
      <c r="M66" s="47">
        <f>'資源化量内訳'!BP66</f>
        <v>0</v>
      </c>
      <c r="N66" s="47">
        <f>'ごみ処理量内訳'!E66</f>
        <v>2771</v>
      </c>
      <c r="O66" s="47">
        <f>'ごみ処理量内訳'!L66</f>
        <v>0</v>
      </c>
      <c r="P66" s="47">
        <f t="shared" si="10"/>
        <v>547</v>
      </c>
      <c r="Q66" s="47">
        <f>'ごみ処理量内訳'!G66</f>
        <v>356</v>
      </c>
      <c r="R66" s="47">
        <f>'ごみ処理量内訳'!H66</f>
        <v>191</v>
      </c>
      <c r="S66" s="47">
        <f>'ごみ処理量内訳'!I66</f>
        <v>0</v>
      </c>
      <c r="T66" s="47">
        <f>'ごみ処理量内訳'!J66</f>
        <v>0</v>
      </c>
      <c r="U66" s="47">
        <f>'ごみ処理量内訳'!K66</f>
        <v>0</v>
      </c>
      <c r="V66" s="47">
        <f t="shared" si="11"/>
        <v>371</v>
      </c>
      <c r="W66" s="47">
        <f>'資源化量内訳'!M66</f>
        <v>240</v>
      </c>
      <c r="X66" s="47">
        <f>'資源化量内訳'!N66</f>
        <v>73</v>
      </c>
      <c r="Y66" s="47">
        <f>'資源化量内訳'!O66</f>
        <v>0</v>
      </c>
      <c r="Z66" s="47">
        <f>'資源化量内訳'!P66</f>
        <v>0</v>
      </c>
      <c r="AA66" s="47">
        <f>'資源化量内訳'!Q66</f>
        <v>8</v>
      </c>
      <c r="AB66" s="47">
        <f>'資源化量内訳'!R66</f>
        <v>50</v>
      </c>
      <c r="AC66" s="47">
        <f>'資源化量内訳'!S66</f>
        <v>0</v>
      </c>
      <c r="AD66" s="47">
        <f t="shared" si="12"/>
        <v>3689</v>
      </c>
      <c r="AE66" s="48">
        <f t="shared" si="13"/>
        <v>100</v>
      </c>
      <c r="AF66" s="47">
        <f>'資源化量内訳'!AB66</f>
        <v>15</v>
      </c>
      <c r="AG66" s="47">
        <f>'資源化量内訳'!AJ66</f>
        <v>107</v>
      </c>
      <c r="AH66" s="47">
        <f>'資源化量内訳'!AR66</f>
        <v>191</v>
      </c>
      <c r="AI66" s="47">
        <f>'資源化量内訳'!AZ66</f>
        <v>0</v>
      </c>
      <c r="AJ66" s="47">
        <f>'資源化量内訳'!BH66</f>
        <v>0</v>
      </c>
      <c r="AK66" s="47" t="s">
        <v>190</v>
      </c>
      <c r="AL66" s="47">
        <f t="shared" si="14"/>
        <v>313</v>
      </c>
      <c r="AM66" s="48">
        <f t="shared" si="15"/>
        <v>18.541610192464084</v>
      </c>
      <c r="AN66" s="47">
        <f>'ごみ処理量内訳'!AC66</f>
        <v>0</v>
      </c>
      <c r="AO66" s="47">
        <f>'ごみ処理量内訳'!AD66</f>
        <v>292</v>
      </c>
      <c r="AP66" s="47">
        <f>'ごみ処理量内訳'!AE66</f>
        <v>0</v>
      </c>
      <c r="AQ66" s="47">
        <f t="shared" si="16"/>
        <v>292</v>
      </c>
    </row>
    <row r="67" spans="1:43" ht="13.5" customHeight="1">
      <c r="A67" s="185" t="s">
        <v>29</v>
      </c>
      <c r="B67" s="186" t="s">
        <v>140</v>
      </c>
      <c r="C67" s="46" t="s">
        <v>141</v>
      </c>
      <c r="D67" s="47">
        <v>29559</v>
      </c>
      <c r="E67" s="47">
        <v>29559</v>
      </c>
      <c r="F67" s="47">
        <f>'ごみ搬入量内訳'!H67</f>
        <v>7876</v>
      </c>
      <c r="G67" s="47">
        <f>'ごみ搬入量内訳'!AG67</f>
        <v>770</v>
      </c>
      <c r="H67" s="47">
        <f>'ごみ搬入量内訳'!AH67</f>
        <v>741</v>
      </c>
      <c r="I67" s="47">
        <f t="shared" si="9"/>
        <v>9387</v>
      </c>
      <c r="J67" s="47">
        <f t="shared" si="17"/>
        <v>867.672823289237</v>
      </c>
      <c r="K67" s="47">
        <f>('ごみ搬入量内訳'!E67+'ごみ搬入量内訳'!AH67)/'ごみ処理概要'!D67/366*1000000</f>
        <v>699.0742050214659</v>
      </c>
      <c r="L67" s="47">
        <f>'ごみ搬入量内訳'!F67/'ごみ処理概要'!D67/366*1000000</f>
        <v>168.5986182677712</v>
      </c>
      <c r="M67" s="47">
        <f>'資源化量内訳'!BP67</f>
        <v>457</v>
      </c>
      <c r="N67" s="47">
        <f>'ごみ処理量内訳'!E67</f>
        <v>6468</v>
      </c>
      <c r="O67" s="47">
        <f>'ごみ処理量内訳'!L67</f>
        <v>0</v>
      </c>
      <c r="P67" s="47">
        <f t="shared" si="10"/>
        <v>1489</v>
      </c>
      <c r="Q67" s="47">
        <f>'ごみ処理量内訳'!G67</f>
        <v>1092</v>
      </c>
      <c r="R67" s="47">
        <f>'ごみ処理量内訳'!H67</f>
        <v>397</v>
      </c>
      <c r="S67" s="47">
        <f>'ごみ処理量内訳'!I67</f>
        <v>0</v>
      </c>
      <c r="T67" s="47">
        <f>'ごみ処理量内訳'!J67</f>
        <v>0</v>
      </c>
      <c r="U67" s="47">
        <f>'ごみ処理量内訳'!K67</f>
        <v>0</v>
      </c>
      <c r="V67" s="47">
        <f t="shared" si="11"/>
        <v>689</v>
      </c>
      <c r="W67" s="47">
        <f>'資源化量内訳'!M67</f>
        <v>481</v>
      </c>
      <c r="X67" s="47">
        <f>'資源化量内訳'!N67</f>
        <v>134</v>
      </c>
      <c r="Y67" s="47">
        <f>'資源化量内訳'!O67</f>
        <v>0</v>
      </c>
      <c r="Z67" s="47">
        <f>'資源化量内訳'!P67</f>
        <v>0</v>
      </c>
      <c r="AA67" s="47">
        <f>'資源化量内訳'!Q67</f>
        <v>14</v>
      </c>
      <c r="AB67" s="47">
        <f>'資源化量内訳'!R67</f>
        <v>50</v>
      </c>
      <c r="AC67" s="47">
        <f>'資源化量内訳'!S67</f>
        <v>10</v>
      </c>
      <c r="AD67" s="47">
        <f t="shared" si="12"/>
        <v>8646</v>
      </c>
      <c r="AE67" s="48">
        <f t="shared" si="13"/>
        <v>100</v>
      </c>
      <c r="AF67" s="47">
        <f>'資源化量内訳'!AB67</f>
        <v>113</v>
      </c>
      <c r="AG67" s="47">
        <f>'資源化量内訳'!AJ67</f>
        <v>328</v>
      </c>
      <c r="AH67" s="47">
        <f>'資源化量内訳'!AR67</f>
        <v>397</v>
      </c>
      <c r="AI67" s="47">
        <f>'資源化量内訳'!AZ67</f>
        <v>0</v>
      </c>
      <c r="AJ67" s="47">
        <f>'資源化量内訳'!BH67</f>
        <v>0</v>
      </c>
      <c r="AK67" s="47" t="s">
        <v>190</v>
      </c>
      <c r="AL67" s="47">
        <f t="shared" si="14"/>
        <v>838</v>
      </c>
      <c r="AM67" s="48">
        <f t="shared" si="15"/>
        <v>21.795012633197846</v>
      </c>
      <c r="AN67" s="47">
        <f>'ごみ処理量内訳'!AC67</f>
        <v>0</v>
      </c>
      <c r="AO67" s="47">
        <f>'ごみ処理量内訳'!AD67</f>
        <v>578</v>
      </c>
      <c r="AP67" s="47">
        <f>'ごみ処理量内訳'!AE67</f>
        <v>0</v>
      </c>
      <c r="AQ67" s="47">
        <f t="shared" si="16"/>
        <v>578</v>
      </c>
    </row>
    <row r="68" spans="1:43" ht="13.5" customHeight="1">
      <c r="A68" s="185" t="s">
        <v>29</v>
      </c>
      <c r="B68" s="186" t="s">
        <v>142</v>
      </c>
      <c r="C68" s="46" t="s">
        <v>332</v>
      </c>
      <c r="D68" s="47">
        <v>18654</v>
      </c>
      <c r="E68" s="47">
        <v>18110</v>
      </c>
      <c r="F68" s="47">
        <f>'ごみ搬入量内訳'!H68</f>
        <v>5903</v>
      </c>
      <c r="G68" s="47">
        <f>'ごみ搬入量内訳'!AG68</f>
        <v>1638</v>
      </c>
      <c r="H68" s="47">
        <f>'ごみ搬入量内訳'!AH68</f>
        <v>199</v>
      </c>
      <c r="I68" s="47">
        <f t="shared" si="9"/>
        <v>7740</v>
      </c>
      <c r="J68" s="47">
        <f t="shared" si="17"/>
        <v>1133.6732595479016</v>
      </c>
      <c r="K68" s="47">
        <f>('ごみ搬入量内訳'!E68+'ごみ搬入量内訳'!AH68)/'ごみ処理概要'!D68/366*1000000</f>
        <v>707.3007972037232</v>
      </c>
      <c r="L68" s="47">
        <f>'ごみ搬入量内訳'!F68/'ごみ処理概要'!D68/366*1000000</f>
        <v>426.37246234417853</v>
      </c>
      <c r="M68" s="47">
        <f>'資源化量内訳'!BP68</f>
        <v>373</v>
      </c>
      <c r="N68" s="47">
        <f>'ごみ処理量内訳'!E68</f>
        <v>6646</v>
      </c>
      <c r="O68" s="47">
        <f>'ごみ処理量内訳'!L68</f>
        <v>0</v>
      </c>
      <c r="P68" s="47">
        <f t="shared" si="10"/>
        <v>630</v>
      </c>
      <c r="Q68" s="47">
        <f>'ごみ処理量内訳'!G68</f>
        <v>611</v>
      </c>
      <c r="R68" s="47">
        <f>'ごみ処理量内訳'!H68</f>
        <v>19</v>
      </c>
      <c r="S68" s="47">
        <f>'ごみ処理量内訳'!I68</f>
        <v>0</v>
      </c>
      <c r="T68" s="47">
        <f>'ごみ処理量内訳'!J68</f>
        <v>0</v>
      </c>
      <c r="U68" s="47">
        <f>'ごみ処理量内訳'!K68</f>
        <v>0</v>
      </c>
      <c r="V68" s="47">
        <f t="shared" si="11"/>
        <v>259</v>
      </c>
      <c r="W68" s="47">
        <f>'資源化量内訳'!M68</f>
        <v>256</v>
      </c>
      <c r="X68" s="47">
        <f>'資源化量内訳'!N68</f>
        <v>3</v>
      </c>
      <c r="Y68" s="47">
        <f>'資源化量内訳'!O68</f>
        <v>0</v>
      </c>
      <c r="Z68" s="47">
        <f>'資源化量内訳'!P68</f>
        <v>0</v>
      </c>
      <c r="AA68" s="47">
        <f>'資源化量内訳'!Q68</f>
        <v>0</v>
      </c>
      <c r="AB68" s="47">
        <f>'資源化量内訳'!R68</f>
        <v>0</v>
      </c>
      <c r="AC68" s="47">
        <f>'資源化量内訳'!S68</f>
        <v>0</v>
      </c>
      <c r="AD68" s="47">
        <f t="shared" si="12"/>
        <v>7535</v>
      </c>
      <c r="AE68" s="48">
        <f t="shared" si="13"/>
        <v>100</v>
      </c>
      <c r="AF68" s="47">
        <f>'資源化量内訳'!AB68</f>
        <v>0</v>
      </c>
      <c r="AG68" s="47">
        <f>'資源化量内訳'!AJ68</f>
        <v>223</v>
      </c>
      <c r="AH68" s="47">
        <f>'資源化量内訳'!AR68</f>
        <v>15</v>
      </c>
      <c r="AI68" s="47">
        <f>'資源化量内訳'!AZ68</f>
        <v>0</v>
      </c>
      <c r="AJ68" s="47">
        <f>'資源化量内訳'!BH68</f>
        <v>0</v>
      </c>
      <c r="AK68" s="47" t="s">
        <v>190</v>
      </c>
      <c r="AL68" s="47">
        <f t="shared" si="14"/>
        <v>238</v>
      </c>
      <c r="AM68" s="48">
        <f t="shared" si="15"/>
        <v>11.001517450682853</v>
      </c>
      <c r="AN68" s="47">
        <f>'ごみ処理量内訳'!AC68</f>
        <v>0</v>
      </c>
      <c r="AO68" s="47">
        <f>'ごみ処理量内訳'!AD68</f>
        <v>858</v>
      </c>
      <c r="AP68" s="47">
        <f>'ごみ処理量内訳'!AE68</f>
        <v>213</v>
      </c>
      <c r="AQ68" s="47">
        <f t="shared" si="16"/>
        <v>1071</v>
      </c>
    </row>
    <row r="69" spans="1:43" ht="13.5" customHeight="1">
      <c r="A69" s="185" t="s">
        <v>29</v>
      </c>
      <c r="B69" s="186" t="s">
        <v>143</v>
      </c>
      <c r="C69" s="46" t="s">
        <v>144</v>
      </c>
      <c r="D69" s="47">
        <v>26982</v>
      </c>
      <c r="E69" s="47">
        <v>26982</v>
      </c>
      <c r="F69" s="47">
        <f>'ごみ搬入量内訳'!H69</f>
        <v>10553</v>
      </c>
      <c r="G69" s="47">
        <f>'ごみ搬入量内訳'!AG69</f>
        <v>1898</v>
      </c>
      <c r="H69" s="47">
        <f>'ごみ搬入量内訳'!AH69</f>
        <v>0</v>
      </c>
      <c r="I69" s="47">
        <f t="shared" si="9"/>
        <v>12451</v>
      </c>
      <c r="J69" s="47">
        <f t="shared" si="17"/>
        <v>1260.8081566622234</v>
      </c>
      <c r="K69" s="47">
        <f>('ごみ搬入量内訳'!E69+'ごみ搬入量内訳'!AH69)/'ごみ処理概要'!D69/366*1000000</f>
        <v>741.7412053289522</v>
      </c>
      <c r="L69" s="47">
        <f>'ごみ搬入量内訳'!F69/'ごみ処理概要'!D69/366*1000000</f>
        <v>519.0669513332709</v>
      </c>
      <c r="M69" s="47">
        <f>'資源化量内訳'!BP69</f>
        <v>335</v>
      </c>
      <c r="N69" s="47">
        <f>'ごみ処理量内訳'!E69</f>
        <v>11166</v>
      </c>
      <c r="O69" s="47">
        <f>'ごみ処理量内訳'!L69</f>
        <v>0</v>
      </c>
      <c r="P69" s="47">
        <f t="shared" si="10"/>
        <v>1076</v>
      </c>
      <c r="Q69" s="47">
        <f>'ごみ処理量内訳'!G69</f>
        <v>1045</v>
      </c>
      <c r="R69" s="47">
        <f>'ごみ処理量内訳'!H69</f>
        <v>31</v>
      </c>
      <c r="S69" s="47">
        <f>'ごみ処理量内訳'!I69</f>
        <v>0</v>
      </c>
      <c r="T69" s="47">
        <f>'ごみ処理量内訳'!J69</f>
        <v>0</v>
      </c>
      <c r="U69" s="47">
        <f>'ごみ処理量内訳'!K69</f>
        <v>0</v>
      </c>
      <c r="V69" s="47">
        <f t="shared" si="11"/>
        <v>199</v>
      </c>
      <c r="W69" s="47">
        <f>'資源化量内訳'!M69</f>
        <v>199</v>
      </c>
      <c r="X69" s="47">
        <f>'資源化量内訳'!N69</f>
        <v>0</v>
      </c>
      <c r="Y69" s="47">
        <f>'資源化量内訳'!O69</f>
        <v>0</v>
      </c>
      <c r="Z69" s="47">
        <f>'資源化量内訳'!P69</f>
        <v>0</v>
      </c>
      <c r="AA69" s="47">
        <f>'資源化量内訳'!Q69</f>
        <v>0</v>
      </c>
      <c r="AB69" s="47">
        <f>'資源化量内訳'!R69</f>
        <v>0</v>
      </c>
      <c r="AC69" s="47">
        <f>'資源化量内訳'!S69</f>
        <v>0</v>
      </c>
      <c r="AD69" s="47">
        <f t="shared" si="12"/>
        <v>12441</v>
      </c>
      <c r="AE69" s="48">
        <f t="shared" si="13"/>
        <v>100</v>
      </c>
      <c r="AF69" s="47">
        <f>'資源化量内訳'!AB69</f>
        <v>0</v>
      </c>
      <c r="AG69" s="47">
        <f>'資源化量内訳'!AJ69</f>
        <v>387</v>
      </c>
      <c r="AH69" s="47">
        <f>'資源化量内訳'!AR69</f>
        <v>26</v>
      </c>
      <c r="AI69" s="47">
        <f>'資源化量内訳'!AZ69</f>
        <v>0</v>
      </c>
      <c r="AJ69" s="47">
        <f>'資源化量内訳'!BH69</f>
        <v>0</v>
      </c>
      <c r="AK69" s="47" t="s">
        <v>190</v>
      </c>
      <c r="AL69" s="47">
        <f t="shared" si="14"/>
        <v>413</v>
      </c>
      <c r="AM69" s="48">
        <f t="shared" si="15"/>
        <v>7.4123356293049465</v>
      </c>
      <c r="AN69" s="47">
        <f>'ごみ処理量内訳'!AC69</f>
        <v>0</v>
      </c>
      <c r="AO69" s="47">
        <f>'ごみ処理量内訳'!AD69</f>
        <v>1466</v>
      </c>
      <c r="AP69" s="47">
        <f>'ごみ処理量内訳'!AE69</f>
        <v>462</v>
      </c>
      <c r="AQ69" s="47">
        <f t="shared" si="16"/>
        <v>1928</v>
      </c>
    </row>
    <row r="70" spans="1:43" ht="13.5" customHeight="1">
      <c r="A70" s="185" t="s">
        <v>29</v>
      </c>
      <c r="B70" s="186" t="s">
        <v>145</v>
      </c>
      <c r="C70" s="46" t="s">
        <v>146</v>
      </c>
      <c r="D70" s="47">
        <v>21727</v>
      </c>
      <c r="E70" s="47">
        <v>21727</v>
      </c>
      <c r="F70" s="47">
        <f>'ごみ搬入量内訳'!H70</f>
        <v>8641</v>
      </c>
      <c r="G70" s="47">
        <f>'ごみ搬入量内訳'!AG70</f>
        <v>1166</v>
      </c>
      <c r="H70" s="47">
        <f>'ごみ搬入量内訳'!AH70</f>
        <v>0</v>
      </c>
      <c r="I70" s="47">
        <f t="shared" si="9"/>
        <v>9807</v>
      </c>
      <c r="J70" s="47">
        <f t="shared" si="17"/>
        <v>1233.2619306491056</v>
      </c>
      <c r="K70" s="47">
        <f>('ごみ搬入量内訳'!E70+'ごみ搬入量内訳'!AH70)/'ごみ処理概要'!D70/366*1000000</f>
        <v>758.9207455355717</v>
      </c>
      <c r="L70" s="47">
        <f>'ごみ搬入量内訳'!F70/'ごみ処理概要'!D70/366*1000000</f>
        <v>474.3411851135338</v>
      </c>
      <c r="M70" s="47">
        <f>'資源化量内訳'!BP70</f>
        <v>800</v>
      </c>
      <c r="N70" s="47">
        <f>'ごみ処理量内訳'!E70</f>
        <v>8933</v>
      </c>
      <c r="O70" s="47">
        <f>'ごみ処理量内訳'!L70</f>
        <v>0</v>
      </c>
      <c r="P70" s="47">
        <f t="shared" si="10"/>
        <v>854</v>
      </c>
      <c r="Q70" s="47">
        <f>'ごみ処理量内訳'!G70</f>
        <v>829</v>
      </c>
      <c r="R70" s="47">
        <f>'ごみ処理量内訳'!H70</f>
        <v>25</v>
      </c>
      <c r="S70" s="47">
        <f>'ごみ処理量内訳'!I70</f>
        <v>0</v>
      </c>
      <c r="T70" s="47">
        <f>'ごみ処理量内訳'!J70</f>
        <v>0</v>
      </c>
      <c r="U70" s="47">
        <f>'ごみ処理量内訳'!K70</f>
        <v>0</v>
      </c>
      <c r="V70" s="47">
        <f t="shared" si="11"/>
        <v>10</v>
      </c>
      <c r="W70" s="47">
        <f>'資源化量内訳'!M70</f>
        <v>10</v>
      </c>
      <c r="X70" s="47">
        <f>'資源化量内訳'!N70</f>
        <v>0</v>
      </c>
      <c r="Y70" s="47">
        <f>'資源化量内訳'!O70</f>
        <v>0</v>
      </c>
      <c r="Z70" s="47">
        <f>'資源化量内訳'!P70</f>
        <v>0</v>
      </c>
      <c r="AA70" s="47">
        <f>'資源化量内訳'!Q70</f>
        <v>0</v>
      </c>
      <c r="AB70" s="47">
        <f>'資源化量内訳'!R70</f>
        <v>0</v>
      </c>
      <c r="AC70" s="47">
        <f>'資源化量内訳'!S70</f>
        <v>0</v>
      </c>
      <c r="AD70" s="47">
        <f t="shared" si="12"/>
        <v>9797</v>
      </c>
      <c r="AE70" s="48">
        <f t="shared" si="13"/>
        <v>100</v>
      </c>
      <c r="AF70" s="47">
        <f>'資源化量内訳'!AB70</f>
        <v>0</v>
      </c>
      <c r="AG70" s="47">
        <f>'資源化量内訳'!AJ70</f>
        <v>289</v>
      </c>
      <c r="AH70" s="47">
        <f>'資源化量内訳'!AR70</f>
        <v>21</v>
      </c>
      <c r="AI70" s="47">
        <f>'資源化量内訳'!AZ70</f>
        <v>0</v>
      </c>
      <c r="AJ70" s="47">
        <f>'資源化量内訳'!BH70</f>
        <v>0</v>
      </c>
      <c r="AK70" s="47" t="s">
        <v>190</v>
      </c>
      <c r="AL70" s="47">
        <f t="shared" si="14"/>
        <v>310</v>
      </c>
      <c r="AM70" s="48">
        <f t="shared" si="15"/>
        <v>10.56902897046334</v>
      </c>
      <c r="AN70" s="47">
        <f>'ごみ処理量内訳'!AC70</f>
        <v>0</v>
      </c>
      <c r="AO70" s="47">
        <f>'ごみ処理量内訳'!AD70</f>
        <v>1153</v>
      </c>
      <c r="AP70" s="47">
        <f>'ごみ処理量内訳'!AE70</f>
        <v>533</v>
      </c>
      <c r="AQ70" s="47">
        <f t="shared" si="16"/>
        <v>1686</v>
      </c>
    </row>
    <row r="71" spans="1:43" ht="13.5" customHeight="1">
      <c r="A71" s="185" t="s">
        <v>29</v>
      </c>
      <c r="B71" s="186" t="s">
        <v>147</v>
      </c>
      <c r="C71" s="46" t="s">
        <v>148</v>
      </c>
      <c r="D71" s="47">
        <v>15961</v>
      </c>
      <c r="E71" s="47">
        <v>15961</v>
      </c>
      <c r="F71" s="47">
        <f>'ごみ搬入量内訳'!H71</f>
        <v>3150</v>
      </c>
      <c r="G71" s="47">
        <f>'ごみ搬入量内訳'!AG71</f>
        <v>50</v>
      </c>
      <c r="H71" s="47">
        <f>'ごみ搬入量内訳'!AH71</f>
        <v>684</v>
      </c>
      <c r="I71" s="47">
        <f t="shared" si="9"/>
        <v>3884</v>
      </c>
      <c r="J71" s="47">
        <f t="shared" si="17"/>
        <v>664.871991599743</v>
      </c>
      <c r="K71" s="47">
        <f>('ごみ搬入量内訳'!E71+'ごみ搬入量内訳'!AH71)/'ごみ処理概要'!D71/366*1000000</f>
        <v>512.1773941468668</v>
      </c>
      <c r="L71" s="47">
        <f>'ごみ搬入量内訳'!F71/'ごみ処理概要'!D71/366*1000000</f>
        <v>152.69459745287608</v>
      </c>
      <c r="M71" s="47">
        <f>'資源化量内訳'!BP71</f>
        <v>228</v>
      </c>
      <c r="N71" s="47">
        <f>'ごみ処理量内訳'!E71</f>
        <v>50</v>
      </c>
      <c r="O71" s="47">
        <f>'ごみ処理量内訳'!L71</f>
        <v>0</v>
      </c>
      <c r="P71" s="47">
        <f t="shared" si="10"/>
        <v>2570</v>
      </c>
      <c r="Q71" s="47">
        <f>'ごみ処理量内訳'!G71</f>
        <v>0</v>
      </c>
      <c r="R71" s="47">
        <f>'ごみ処理量内訳'!H71</f>
        <v>397</v>
      </c>
      <c r="S71" s="47">
        <f>'ごみ処理量内訳'!I71</f>
        <v>796</v>
      </c>
      <c r="T71" s="47">
        <f>'ごみ処理量内訳'!J71</f>
        <v>1377</v>
      </c>
      <c r="U71" s="47">
        <f>'ごみ処理量内訳'!K71</f>
        <v>0</v>
      </c>
      <c r="V71" s="47">
        <f t="shared" si="11"/>
        <v>575</v>
      </c>
      <c r="W71" s="47">
        <f>'資源化量内訳'!M71</f>
        <v>410</v>
      </c>
      <c r="X71" s="47">
        <f>'資源化量内訳'!N71</f>
        <v>108</v>
      </c>
      <c r="Y71" s="47">
        <f>'資源化量内訳'!O71</f>
        <v>13</v>
      </c>
      <c r="Z71" s="47">
        <f>'資源化量内訳'!P71</f>
        <v>0</v>
      </c>
      <c r="AA71" s="47">
        <f>'資源化量内訳'!Q71</f>
        <v>0</v>
      </c>
      <c r="AB71" s="47">
        <f>'資源化量内訳'!R71</f>
        <v>22</v>
      </c>
      <c r="AC71" s="47">
        <f>'資源化量内訳'!S71</f>
        <v>22</v>
      </c>
      <c r="AD71" s="47">
        <f t="shared" si="12"/>
        <v>3195</v>
      </c>
      <c r="AE71" s="48">
        <f t="shared" si="13"/>
        <v>100</v>
      </c>
      <c r="AF71" s="47">
        <f>'資源化量内訳'!AB71</f>
        <v>0</v>
      </c>
      <c r="AG71" s="47">
        <f>'資源化量内訳'!AJ71</f>
        <v>0</v>
      </c>
      <c r="AH71" s="47">
        <f>'資源化量内訳'!AR71</f>
        <v>363</v>
      </c>
      <c r="AI71" s="47">
        <f>'資源化量内訳'!AZ71</f>
        <v>240</v>
      </c>
      <c r="AJ71" s="47">
        <f>'資源化量内訳'!BH71</f>
        <v>1033</v>
      </c>
      <c r="AK71" s="47" t="s">
        <v>190</v>
      </c>
      <c r="AL71" s="47">
        <f t="shared" si="14"/>
        <v>1636</v>
      </c>
      <c r="AM71" s="48">
        <f t="shared" si="15"/>
        <v>71.2532865907099</v>
      </c>
      <c r="AN71" s="47">
        <f>'ごみ処理量内訳'!AC71</f>
        <v>0</v>
      </c>
      <c r="AO71" s="47">
        <f>'ごみ処理量内訳'!AD71</f>
        <v>5</v>
      </c>
      <c r="AP71" s="47">
        <f>'ごみ処理量内訳'!AE71</f>
        <v>76</v>
      </c>
      <c r="AQ71" s="47">
        <f t="shared" si="16"/>
        <v>81</v>
      </c>
    </row>
    <row r="72" spans="1:43" ht="13.5" customHeight="1">
      <c r="A72" s="185" t="s">
        <v>29</v>
      </c>
      <c r="B72" s="186" t="s">
        <v>149</v>
      </c>
      <c r="C72" s="46" t="s">
        <v>150</v>
      </c>
      <c r="D72" s="47">
        <v>11372</v>
      </c>
      <c r="E72" s="47">
        <v>11372</v>
      </c>
      <c r="F72" s="47">
        <f>'ごみ搬入量内訳'!H72</f>
        <v>2302</v>
      </c>
      <c r="G72" s="47">
        <f>'ごみ搬入量内訳'!AG72</f>
        <v>0</v>
      </c>
      <c r="H72" s="47">
        <f>'ごみ搬入量内訳'!AH72</f>
        <v>0</v>
      </c>
      <c r="I72" s="47">
        <f t="shared" si="9"/>
        <v>2302</v>
      </c>
      <c r="J72" s="47">
        <f t="shared" si="17"/>
        <v>553.0792724532886</v>
      </c>
      <c r="K72" s="47">
        <f>('ごみ搬入量内訳'!E72+'ごみ搬入量内訳'!AH72)/'ごみ処理概要'!D72/366*1000000</f>
        <v>496.85835596585616</v>
      </c>
      <c r="L72" s="47">
        <f>'ごみ搬入量内訳'!F72/'ごみ処理概要'!D72/366*1000000</f>
        <v>56.22091648743246</v>
      </c>
      <c r="M72" s="47">
        <f>'資源化量内訳'!BP72</f>
        <v>276</v>
      </c>
      <c r="N72" s="47">
        <f>'ごみ処理量内訳'!E72</f>
        <v>1676</v>
      </c>
      <c r="O72" s="47">
        <f>'ごみ処理量内訳'!L72</f>
        <v>169</v>
      </c>
      <c r="P72" s="47">
        <f t="shared" si="10"/>
        <v>0</v>
      </c>
      <c r="Q72" s="47">
        <f>'ごみ処理量内訳'!G72</f>
        <v>0</v>
      </c>
      <c r="R72" s="47">
        <f>'ごみ処理量内訳'!H72</f>
        <v>0</v>
      </c>
      <c r="S72" s="47">
        <f>'ごみ処理量内訳'!I72</f>
        <v>0</v>
      </c>
      <c r="T72" s="47">
        <f>'ごみ処理量内訳'!J72</f>
        <v>0</v>
      </c>
      <c r="U72" s="47">
        <f>'ごみ処理量内訳'!K72</f>
        <v>0</v>
      </c>
      <c r="V72" s="47">
        <f t="shared" si="11"/>
        <v>453</v>
      </c>
      <c r="W72" s="47">
        <f>'資源化量内訳'!M72</f>
        <v>169</v>
      </c>
      <c r="X72" s="47">
        <f>'資源化量内訳'!N72</f>
        <v>146</v>
      </c>
      <c r="Y72" s="47">
        <f>'資源化量内訳'!O72</f>
        <v>109</v>
      </c>
      <c r="Z72" s="47">
        <f>'資源化量内訳'!P72</f>
        <v>12</v>
      </c>
      <c r="AA72" s="47">
        <f>'資源化量内訳'!Q72</f>
        <v>4</v>
      </c>
      <c r="AB72" s="47">
        <f>'資源化量内訳'!R72</f>
        <v>13</v>
      </c>
      <c r="AC72" s="47">
        <f>'資源化量内訳'!S72</f>
        <v>0</v>
      </c>
      <c r="AD72" s="47">
        <f t="shared" si="12"/>
        <v>2298</v>
      </c>
      <c r="AE72" s="48">
        <f t="shared" si="13"/>
        <v>92.64577893820713</v>
      </c>
      <c r="AF72" s="47">
        <f>'資源化量内訳'!AB72</f>
        <v>0</v>
      </c>
      <c r="AG72" s="47">
        <f>'資源化量内訳'!AJ72</f>
        <v>0</v>
      </c>
      <c r="AH72" s="47">
        <f>'資源化量内訳'!AR72</f>
        <v>0</v>
      </c>
      <c r="AI72" s="47">
        <f>'資源化量内訳'!AZ72</f>
        <v>0</v>
      </c>
      <c r="AJ72" s="47">
        <f>'資源化量内訳'!BH72</f>
        <v>0</v>
      </c>
      <c r="AK72" s="47" t="s">
        <v>190</v>
      </c>
      <c r="AL72" s="47">
        <f t="shared" si="14"/>
        <v>0</v>
      </c>
      <c r="AM72" s="48">
        <f t="shared" si="15"/>
        <v>28.321678321678323</v>
      </c>
      <c r="AN72" s="47">
        <f>'ごみ処理量内訳'!AC72</f>
        <v>169</v>
      </c>
      <c r="AO72" s="47">
        <f>'ごみ処理量内訳'!AD72</f>
        <v>245</v>
      </c>
      <c r="AP72" s="47">
        <f>'ごみ処理量内訳'!AE72</f>
        <v>0</v>
      </c>
      <c r="AQ72" s="47">
        <f t="shared" si="16"/>
        <v>414</v>
      </c>
    </row>
    <row r="73" spans="1:43" ht="13.5" customHeight="1">
      <c r="A73" s="185" t="s">
        <v>29</v>
      </c>
      <c r="B73" s="186" t="s">
        <v>151</v>
      </c>
      <c r="C73" s="46" t="s">
        <v>193</v>
      </c>
      <c r="D73" s="47">
        <v>11547</v>
      </c>
      <c r="E73" s="47">
        <v>11547</v>
      </c>
      <c r="F73" s="47">
        <f>'ごみ搬入量内訳'!H73</f>
        <v>4222</v>
      </c>
      <c r="G73" s="47">
        <f>'ごみ搬入量内訳'!AG73</f>
        <v>466</v>
      </c>
      <c r="H73" s="47">
        <f>'ごみ搬入量内訳'!AH73</f>
        <v>206</v>
      </c>
      <c r="I73" s="47">
        <f t="shared" si="9"/>
        <v>4894</v>
      </c>
      <c r="J73" s="47">
        <f t="shared" si="17"/>
        <v>1158.0137437822423</v>
      </c>
      <c r="K73" s="47">
        <f>('ごみ搬入量内訳'!E73+'ごみ搬入量内訳'!AH73)/'ごみ処理概要'!D73/366*1000000</f>
        <v>946.4762924252082</v>
      </c>
      <c r="L73" s="47">
        <f>'ごみ搬入量内訳'!F73/'ごみ処理概要'!D73/366*1000000</f>
        <v>211.53745135703406</v>
      </c>
      <c r="M73" s="47">
        <f>'資源化量内訳'!BP73</f>
        <v>51</v>
      </c>
      <c r="N73" s="47">
        <f>'ごみ処理量内訳'!E73</f>
        <v>3877</v>
      </c>
      <c r="O73" s="47">
        <f>'ごみ処理量内訳'!L73</f>
        <v>0</v>
      </c>
      <c r="P73" s="47">
        <f t="shared" si="10"/>
        <v>343</v>
      </c>
      <c r="Q73" s="47">
        <f>'ごみ処理量内訳'!G73</f>
        <v>343</v>
      </c>
      <c r="R73" s="47">
        <f>'ごみ処理量内訳'!H73</f>
        <v>0</v>
      </c>
      <c r="S73" s="47">
        <f>'ごみ処理量内訳'!I73</f>
        <v>0</v>
      </c>
      <c r="T73" s="47">
        <f>'ごみ処理量内訳'!J73</f>
        <v>0</v>
      </c>
      <c r="U73" s="47">
        <f>'ごみ処理量内訳'!K73</f>
        <v>0</v>
      </c>
      <c r="V73" s="47">
        <f t="shared" si="11"/>
        <v>464</v>
      </c>
      <c r="W73" s="47">
        <f>'資源化量内訳'!M73</f>
        <v>301</v>
      </c>
      <c r="X73" s="47">
        <f>'資源化量内訳'!N73</f>
        <v>48</v>
      </c>
      <c r="Y73" s="47">
        <f>'資源化量内訳'!O73</f>
        <v>91</v>
      </c>
      <c r="Z73" s="47">
        <f>'資源化量内訳'!P73</f>
        <v>20</v>
      </c>
      <c r="AA73" s="47">
        <f>'資源化量内訳'!Q73</f>
        <v>0</v>
      </c>
      <c r="AB73" s="47">
        <f>'資源化量内訳'!R73</f>
        <v>2</v>
      </c>
      <c r="AC73" s="47">
        <f>'資源化量内訳'!S73</f>
        <v>2</v>
      </c>
      <c r="AD73" s="47">
        <f t="shared" si="12"/>
        <v>4684</v>
      </c>
      <c r="AE73" s="48">
        <f t="shared" si="13"/>
        <v>100</v>
      </c>
      <c r="AF73" s="47">
        <f>'資源化量内訳'!AB73</f>
        <v>0</v>
      </c>
      <c r="AG73" s="47">
        <f>'資源化量内訳'!AJ73</f>
        <v>128</v>
      </c>
      <c r="AH73" s="47">
        <f>'資源化量内訳'!AR73</f>
        <v>0</v>
      </c>
      <c r="AI73" s="47">
        <f>'資源化量内訳'!AZ73</f>
        <v>0</v>
      </c>
      <c r="AJ73" s="47">
        <f>'資源化量内訳'!BH73</f>
        <v>0</v>
      </c>
      <c r="AK73" s="47" t="s">
        <v>190</v>
      </c>
      <c r="AL73" s="47">
        <f t="shared" si="14"/>
        <v>128</v>
      </c>
      <c r="AM73" s="48">
        <f t="shared" si="15"/>
        <v>13.57972544878564</v>
      </c>
      <c r="AN73" s="47">
        <f>'ごみ処理量内訳'!AC73</f>
        <v>0</v>
      </c>
      <c r="AO73" s="47">
        <f>'ごみ処理量内訳'!AD73</f>
        <v>562</v>
      </c>
      <c r="AP73" s="47">
        <f>'ごみ処理量内訳'!AE73</f>
        <v>99</v>
      </c>
      <c r="AQ73" s="47">
        <f t="shared" si="16"/>
        <v>661</v>
      </c>
    </row>
    <row r="74" spans="1:43" ht="13.5" customHeight="1">
      <c r="A74" s="185" t="s">
        <v>29</v>
      </c>
      <c r="B74" s="186" t="s">
        <v>213</v>
      </c>
      <c r="C74" s="46" t="s">
        <v>214</v>
      </c>
      <c r="D74" s="47">
        <v>41477</v>
      </c>
      <c r="E74" s="47">
        <v>41477</v>
      </c>
      <c r="F74" s="47">
        <f>'ごみ搬入量内訳'!H74</f>
        <v>17081</v>
      </c>
      <c r="G74" s="47">
        <f>'ごみ搬入量内訳'!AG74</f>
        <v>3019</v>
      </c>
      <c r="H74" s="47">
        <f>'ごみ搬入量内訳'!AH74</f>
        <v>519</v>
      </c>
      <c r="I74" s="47">
        <f t="shared" si="9"/>
        <v>20619</v>
      </c>
      <c r="J74" s="47">
        <f t="shared" si="17"/>
        <v>1358.2483201236948</v>
      </c>
      <c r="K74" s="47">
        <f>('ごみ搬入量内訳'!E74+'ごみ搬入量内訳'!AH74)/'ごみ処理概要'!D74/366*1000000</f>
        <v>1025.849997055449</v>
      </c>
      <c r="L74" s="47">
        <f>'ごみ搬入量内訳'!F74/'ごみ処理概要'!D74/366*1000000</f>
        <v>332.398323068246</v>
      </c>
      <c r="M74" s="47">
        <f>'資源化量内訳'!BP74</f>
        <v>638</v>
      </c>
      <c r="N74" s="47">
        <f>'ごみ処理量内訳'!E74</f>
        <v>17871</v>
      </c>
      <c r="O74" s="47">
        <f>'ごみ処理量内訳'!L74</f>
        <v>0</v>
      </c>
      <c r="P74" s="47">
        <f t="shared" si="10"/>
        <v>1182</v>
      </c>
      <c r="Q74" s="47">
        <f>'ごみ処理量内訳'!G74</f>
        <v>1182</v>
      </c>
      <c r="R74" s="47">
        <f>'ごみ処理量内訳'!H74</f>
        <v>0</v>
      </c>
      <c r="S74" s="47">
        <f>'ごみ処理量内訳'!I74</f>
        <v>0</v>
      </c>
      <c r="T74" s="47">
        <f>'ごみ処理量内訳'!J74</f>
        <v>0</v>
      </c>
      <c r="U74" s="47">
        <f>'ごみ処理量内訳'!K74</f>
        <v>0</v>
      </c>
      <c r="V74" s="47">
        <f t="shared" si="11"/>
        <v>1031</v>
      </c>
      <c r="W74" s="47">
        <f>'資源化量内訳'!M74</f>
        <v>531</v>
      </c>
      <c r="X74" s="47">
        <f>'資源化量内訳'!N74</f>
        <v>134</v>
      </c>
      <c r="Y74" s="47">
        <f>'資源化量内訳'!O74</f>
        <v>276</v>
      </c>
      <c r="Z74" s="47">
        <f>'資源化量内訳'!P74</f>
        <v>84</v>
      </c>
      <c r="AA74" s="47">
        <f>'資源化量内訳'!Q74</f>
        <v>0</v>
      </c>
      <c r="AB74" s="47">
        <f>'資源化量内訳'!R74</f>
        <v>6</v>
      </c>
      <c r="AC74" s="47">
        <f>'資源化量内訳'!S74</f>
        <v>0</v>
      </c>
      <c r="AD74" s="47">
        <f t="shared" si="12"/>
        <v>20084</v>
      </c>
      <c r="AE74" s="48">
        <f t="shared" si="13"/>
        <v>100</v>
      </c>
      <c r="AF74" s="47">
        <f>'資源化量内訳'!AB74</f>
        <v>0</v>
      </c>
      <c r="AG74" s="47">
        <f>'資源化量内訳'!AJ74</f>
        <v>439</v>
      </c>
      <c r="AH74" s="47">
        <f>'資源化量内訳'!AR74</f>
        <v>0</v>
      </c>
      <c r="AI74" s="47">
        <f>'資源化量内訳'!AZ74</f>
        <v>0</v>
      </c>
      <c r="AJ74" s="47">
        <f>'資源化量内訳'!BH74</f>
        <v>0</v>
      </c>
      <c r="AK74" s="47" t="s">
        <v>190</v>
      </c>
      <c r="AL74" s="47">
        <f t="shared" si="14"/>
        <v>439</v>
      </c>
      <c r="AM74" s="48">
        <f t="shared" si="15"/>
        <v>10.17276324679085</v>
      </c>
      <c r="AN74" s="47">
        <f>'ごみ処理量内訳'!AC74</f>
        <v>0</v>
      </c>
      <c r="AO74" s="47">
        <f>'ごみ処理量内訳'!AD74</f>
        <v>2565</v>
      </c>
      <c r="AP74" s="47">
        <f>'ごみ処理量内訳'!AE74</f>
        <v>343</v>
      </c>
      <c r="AQ74" s="47">
        <f t="shared" si="16"/>
        <v>2908</v>
      </c>
    </row>
    <row r="75" spans="1:43" ht="13.5" customHeight="1">
      <c r="A75" s="185" t="s">
        <v>29</v>
      </c>
      <c r="B75" s="186" t="s">
        <v>152</v>
      </c>
      <c r="C75" s="46" t="s">
        <v>153</v>
      </c>
      <c r="D75" s="47">
        <v>27623</v>
      </c>
      <c r="E75" s="47">
        <v>27623</v>
      </c>
      <c r="F75" s="47">
        <f>'ごみ搬入量内訳'!H75</f>
        <v>9464</v>
      </c>
      <c r="G75" s="47">
        <f>'ごみ搬入量内訳'!AG75</f>
        <v>1052</v>
      </c>
      <c r="H75" s="47">
        <f>'ごみ搬入量内訳'!AH75</f>
        <v>0</v>
      </c>
      <c r="I75" s="47">
        <f t="shared" si="9"/>
        <v>10516</v>
      </c>
      <c r="J75" s="47">
        <f t="shared" si="17"/>
        <v>1040.1564072388396</v>
      </c>
      <c r="K75" s="47">
        <f>('ごみ搬入量内訳'!E75+'ごみ搬入量内訳'!AH75)/'ごみ処理概要'!D75/366*1000000</f>
        <v>856.1804736648343</v>
      </c>
      <c r="L75" s="47">
        <f>'ごみ搬入量内訳'!F75/'ごみ処理概要'!D75/366*1000000</f>
        <v>183.97593357400552</v>
      </c>
      <c r="M75" s="47">
        <f>'資源化量内訳'!BP75</f>
        <v>0</v>
      </c>
      <c r="N75" s="47">
        <f>'ごみ処理量内訳'!E75</f>
        <v>9100</v>
      </c>
      <c r="O75" s="47">
        <f>'ごみ処理量内訳'!L75</f>
        <v>0</v>
      </c>
      <c r="P75" s="47">
        <f t="shared" si="10"/>
        <v>679</v>
      </c>
      <c r="Q75" s="47">
        <f>'ごみ処理量内訳'!G75</f>
        <v>679</v>
      </c>
      <c r="R75" s="47">
        <f>'ごみ処理量内訳'!H75</f>
        <v>0</v>
      </c>
      <c r="S75" s="47">
        <f>'ごみ処理量内訳'!I75</f>
        <v>0</v>
      </c>
      <c r="T75" s="47">
        <f>'ごみ処理量内訳'!J75</f>
        <v>0</v>
      </c>
      <c r="U75" s="47">
        <f>'ごみ処理量内訳'!K75</f>
        <v>0</v>
      </c>
      <c r="V75" s="47">
        <f t="shared" si="11"/>
        <v>725</v>
      </c>
      <c r="W75" s="47">
        <f>'資源化量内訳'!M75</f>
        <v>415</v>
      </c>
      <c r="X75" s="47">
        <f>'資源化量内訳'!N75</f>
        <v>79</v>
      </c>
      <c r="Y75" s="47">
        <f>'資源化量内訳'!O75</f>
        <v>198</v>
      </c>
      <c r="Z75" s="47">
        <f>'資源化量内訳'!P75</f>
        <v>33</v>
      </c>
      <c r="AA75" s="47">
        <f>'資源化量内訳'!Q75</f>
        <v>0</v>
      </c>
      <c r="AB75" s="47">
        <f>'資源化量内訳'!R75</f>
        <v>0</v>
      </c>
      <c r="AC75" s="47">
        <f>'資源化量内訳'!S75</f>
        <v>0</v>
      </c>
      <c r="AD75" s="47">
        <f t="shared" si="12"/>
        <v>10504</v>
      </c>
      <c r="AE75" s="48">
        <f t="shared" si="13"/>
        <v>100</v>
      </c>
      <c r="AF75" s="47">
        <f>'資源化量内訳'!AB75</f>
        <v>0</v>
      </c>
      <c r="AG75" s="47">
        <f>'資源化量内訳'!AJ75</f>
        <v>254</v>
      </c>
      <c r="AH75" s="47">
        <f>'資源化量内訳'!AR75</f>
        <v>0</v>
      </c>
      <c r="AI75" s="47">
        <f>'資源化量内訳'!AZ75</f>
        <v>0</v>
      </c>
      <c r="AJ75" s="47">
        <f>'資源化量内訳'!BH75</f>
        <v>0</v>
      </c>
      <c r="AK75" s="47" t="s">
        <v>190</v>
      </c>
      <c r="AL75" s="47">
        <f t="shared" si="14"/>
        <v>254</v>
      </c>
      <c r="AM75" s="48">
        <f t="shared" si="15"/>
        <v>9.32025894897182</v>
      </c>
      <c r="AN75" s="47">
        <f>'ごみ処理量内訳'!AC75</f>
        <v>0</v>
      </c>
      <c r="AO75" s="47">
        <f>'ごみ処理量内訳'!AD75</f>
        <v>1311</v>
      </c>
      <c r="AP75" s="47">
        <f>'ごみ処理量内訳'!AE75</f>
        <v>195</v>
      </c>
      <c r="AQ75" s="47">
        <f t="shared" si="16"/>
        <v>1506</v>
      </c>
    </row>
    <row r="76" spans="1:43" ht="13.5">
      <c r="A76" s="201" t="s">
        <v>215</v>
      </c>
      <c r="B76" s="202"/>
      <c r="C76" s="202"/>
      <c r="D76" s="47">
        <f>SUM(D7:D75)</f>
        <v>2033535</v>
      </c>
      <c r="E76" s="47">
        <f>SUM(E7:E75)</f>
        <v>2030425</v>
      </c>
      <c r="F76" s="47">
        <f>'ごみ搬入量内訳'!H76</f>
        <v>730824</v>
      </c>
      <c r="G76" s="47">
        <f>'ごみ搬入量内訳'!AG76</f>
        <v>100228</v>
      </c>
      <c r="H76" s="47">
        <f>'ごみ搬入量内訳'!AH76</f>
        <v>9723</v>
      </c>
      <c r="I76" s="47">
        <f>SUM(F76:H76)</f>
        <v>840775</v>
      </c>
      <c r="J76" s="47">
        <f t="shared" si="17"/>
        <v>1129.658183189329</v>
      </c>
      <c r="K76" s="47">
        <f>('ごみ搬入量内訳'!E76+'ごみ搬入量内訳'!AH76)/'ごみ処理概要'!D76/366*1000000</f>
        <v>803.8842586708781</v>
      </c>
      <c r="L76" s="47">
        <f>'ごみ搬入量内訳'!F76/'ごみ処理概要'!D76/366*1000000</f>
        <v>325.77392451845105</v>
      </c>
      <c r="M76" s="47">
        <f>'資源化量内訳'!BP76</f>
        <v>48481</v>
      </c>
      <c r="N76" s="47">
        <f>'ごみ処理量内訳'!E76</f>
        <v>702654</v>
      </c>
      <c r="O76" s="47">
        <f>'ごみ処理量内訳'!L76</f>
        <v>5446</v>
      </c>
      <c r="P76" s="47">
        <f>SUM(Q76:U76)</f>
        <v>100364</v>
      </c>
      <c r="Q76" s="47">
        <f>'ごみ処理量内訳'!G76</f>
        <v>67969</v>
      </c>
      <c r="R76" s="47">
        <f>'ごみ処理量内訳'!H76</f>
        <v>20658</v>
      </c>
      <c r="S76" s="47">
        <f>'ごみ処理量内訳'!I76</f>
        <v>895</v>
      </c>
      <c r="T76" s="47">
        <f>'ごみ処理量内訳'!J76</f>
        <v>10842</v>
      </c>
      <c r="U76" s="47">
        <f>'ごみ処理量内訳'!K76</f>
        <v>0</v>
      </c>
      <c r="V76" s="47">
        <f>SUM(W76:AC76)</f>
        <v>21047</v>
      </c>
      <c r="W76" s="47">
        <f>'資源化量内訳'!M76</f>
        <v>15861</v>
      </c>
      <c r="X76" s="47">
        <f>'資源化量内訳'!N76</f>
        <v>2180</v>
      </c>
      <c r="Y76" s="47">
        <f>'資源化量内訳'!O76</f>
        <v>1666</v>
      </c>
      <c r="Z76" s="47">
        <f>'資源化量内訳'!P76</f>
        <v>492</v>
      </c>
      <c r="AA76" s="47">
        <f>'資源化量内訳'!Q76</f>
        <v>95</v>
      </c>
      <c r="AB76" s="47">
        <f>'資源化量内訳'!R76</f>
        <v>370</v>
      </c>
      <c r="AC76" s="47">
        <f>'資源化量内訳'!S76</f>
        <v>383</v>
      </c>
      <c r="AD76" s="47">
        <f>N76+O76+P76+V76</f>
        <v>829511</v>
      </c>
      <c r="AE76" s="48">
        <f t="shared" si="13"/>
        <v>99.34346862187482</v>
      </c>
      <c r="AF76" s="47">
        <f>'資源化量内訳'!AB76</f>
        <v>2304</v>
      </c>
      <c r="AG76" s="47">
        <f>'資源化量内訳'!AJ76</f>
        <v>31991</v>
      </c>
      <c r="AH76" s="47">
        <f>'資源化量内訳'!AR76</f>
        <v>16699</v>
      </c>
      <c r="AI76" s="47">
        <f>'資源化量内訳'!AZ76</f>
        <v>339</v>
      </c>
      <c r="AJ76" s="47">
        <f>'資源化量内訳'!BH76</f>
        <v>8780</v>
      </c>
      <c r="AK76" s="47" t="s">
        <v>190</v>
      </c>
      <c r="AL76" s="47">
        <f>SUM(AF76:AJ76)</f>
        <v>60113</v>
      </c>
      <c r="AM76" s="48">
        <f>(V76+AL76+M76)/(M76+AD76)*100</f>
        <v>14.76562428814841</v>
      </c>
      <c r="AN76" s="47">
        <f>'ごみ処理量内訳'!AC76</f>
        <v>5446</v>
      </c>
      <c r="AO76" s="47">
        <f>'ごみ処理量内訳'!AD76</f>
        <v>87475</v>
      </c>
      <c r="AP76" s="47">
        <f>'ごみ処理量内訳'!AE76</f>
        <v>21361</v>
      </c>
      <c r="AQ76" s="47">
        <f>SUM(AN76:AP76)</f>
        <v>114282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221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308</v>
      </c>
      <c r="B2" s="222" t="s">
        <v>352</v>
      </c>
      <c r="C2" s="203" t="s">
        <v>355</v>
      </c>
      <c r="D2" s="208" t="s">
        <v>350</v>
      </c>
      <c r="E2" s="209"/>
      <c r="F2" s="192"/>
      <c r="G2" s="26" t="s">
        <v>351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309</v>
      </c>
    </row>
    <row r="3" spans="1:34" s="27" customFormat="1" ht="22.5" customHeight="1">
      <c r="A3" s="223"/>
      <c r="B3" s="223"/>
      <c r="C3" s="196"/>
      <c r="D3" s="35"/>
      <c r="E3" s="44"/>
      <c r="F3" s="45" t="s">
        <v>310</v>
      </c>
      <c r="G3" s="10" t="s">
        <v>323</v>
      </c>
      <c r="H3" s="14" t="s">
        <v>362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363</v>
      </c>
      <c r="AH3" s="196"/>
    </row>
    <row r="4" spans="1:34" s="27" customFormat="1" ht="22.5" customHeight="1">
      <c r="A4" s="223"/>
      <c r="B4" s="223"/>
      <c r="C4" s="196"/>
      <c r="D4" s="10" t="s">
        <v>323</v>
      </c>
      <c r="E4" s="203" t="s">
        <v>364</v>
      </c>
      <c r="F4" s="203" t="s">
        <v>365</v>
      </c>
      <c r="G4" s="13"/>
      <c r="H4" s="10" t="s">
        <v>323</v>
      </c>
      <c r="I4" s="205" t="s">
        <v>0</v>
      </c>
      <c r="J4" s="188"/>
      <c r="K4" s="188"/>
      <c r="L4" s="189"/>
      <c r="M4" s="205" t="s">
        <v>311</v>
      </c>
      <c r="N4" s="188"/>
      <c r="O4" s="188"/>
      <c r="P4" s="189"/>
      <c r="Q4" s="205" t="s">
        <v>312</v>
      </c>
      <c r="R4" s="188"/>
      <c r="S4" s="188"/>
      <c r="T4" s="189"/>
      <c r="U4" s="205" t="s">
        <v>313</v>
      </c>
      <c r="V4" s="188"/>
      <c r="W4" s="188"/>
      <c r="X4" s="189"/>
      <c r="Y4" s="205" t="s">
        <v>314</v>
      </c>
      <c r="Z4" s="188"/>
      <c r="AA4" s="188"/>
      <c r="AB4" s="189"/>
      <c r="AC4" s="205" t="s">
        <v>315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323</v>
      </c>
      <c r="J5" s="6" t="s">
        <v>1</v>
      </c>
      <c r="K5" s="6" t="s">
        <v>2</v>
      </c>
      <c r="L5" s="6" t="s">
        <v>3</v>
      </c>
      <c r="M5" s="10" t="s">
        <v>323</v>
      </c>
      <c r="N5" s="6" t="s">
        <v>1</v>
      </c>
      <c r="O5" s="6" t="s">
        <v>2</v>
      </c>
      <c r="P5" s="6" t="s">
        <v>3</v>
      </c>
      <c r="Q5" s="10" t="s">
        <v>323</v>
      </c>
      <c r="R5" s="6" t="s">
        <v>1</v>
      </c>
      <c r="S5" s="6" t="s">
        <v>2</v>
      </c>
      <c r="T5" s="6" t="s">
        <v>3</v>
      </c>
      <c r="U5" s="10" t="s">
        <v>323</v>
      </c>
      <c r="V5" s="6" t="s">
        <v>1</v>
      </c>
      <c r="W5" s="6" t="s">
        <v>2</v>
      </c>
      <c r="X5" s="6" t="s">
        <v>3</v>
      </c>
      <c r="Y5" s="10" t="s">
        <v>323</v>
      </c>
      <c r="Z5" s="6" t="s">
        <v>1</v>
      </c>
      <c r="AA5" s="6" t="s">
        <v>2</v>
      </c>
      <c r="AB5" s="6" t="s">
        <v>3</v>
      </c>
      <c r="AC5" s="10" t="s">
        <v>323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361</v>
      </c>
      <c r="E6" s="22" t="s">
        <v>316</v>
      </c>
      <c r="F6" s="22" t="s">
        <v>316</v>
      </c>
      <c r="G6" s="22" t="s">
        <v>316</v>
      </c>
      <c r="H6" s="21" t="s">
        <v>316</v>
      </c>
      <c r="I6" s="21" t="s">
        <v>316</v>
      </c>
      <c r="J6" s="23" t="s">
        <v>316</v>
      </c>
      <c r="K6" s="23" t="s">
        <v>316</v>
      </c>
      <c r="L6" s="23" t="s">
        <v>316</v>
      </c>
      <c r="M6" s="21" t="s">
        <v>316</v>
      </c>
      <c r="N6" s="23" t="s">
        <v>316</v>
      </c>
      <c r="O6" s="23" t="s">
        <v>316</v>
      </c>
      <c r="P6" s="23" t="s">
        <v>316</v>
      </c>
      <c r="Q6" s="21" t="s">
        <v>316</v>
      </c>
      <c r="R6" s="23" t="s">
        <v>316</v>
      </c>
      <c r="S6" s="23" t="s">
        <v>316</v>
      </c>
      <c r="T6" s="23" t="s">
        <v>316</v>
      </c>
      <c r="U6" s="21" t="s">
        <v>316</v>
      </c>
      <c r="V6" s="23" t="s">
        <v>316</v>
      </c>
      <c r="W6" s="23" t="s">
        <v>316</v>
      </c>
      <c r="X6" s="23" t="s">
        <v>316</v>
      </c>
      <c r="Y6" s="21" t="s">
        <v>316</v>
      </c>
      <c r="Z6" s="23" t="s">
        <v>316</v>
      </c>
      <c r="AA6" s="23" t="s">
        <v>316</v>
      </c>
      <c r="AB6" s="23" t="s">
        <v>316</v>
      </c>
      <c r="AC6" s="21" t="s">
        <v>316</v>
      </c>
      <c r="AD6" s="23" t="s">
        <v>316</v>
      </c>
      <c r="AE6" s="23" t="s">
        <v>316</v>
      </c>
      <c r="AF6" s="23" t="s">
        <v>316</v>
      </c>
      <c r="AG6" s="22" t="s">
        <v>316</v>
      </c>
      <c r="AH6" s="22" t="s">
        <v>316</v>
      </c>
    </row>
    <row r="7" spans="1:34" ht="13.5">
      <c r="A7" s="185" t="s">
        <v>29</v>
      </c>
      <c r="B7" s="186" t="s">
        <v>30</v>
      </c>
      <c r="C7" s="46" t="s">
        <v>31</v>
      </c>
      <c r="D7" s="47">
        <f aca="true" t="shared" si="0" ref="D7:D38">E7+F7</f>
        <v>113081</v>
      </c>
      <c r="E7" s="47">
        <v>88280</v>
      </c>
      <c r="F7" s="47">
        <v>24801</v>
      </c>
      <c r="G7" s="47">
        <f aca="true" t="shared" si="1" ref="G7:G22">H7+AG7</f>
        <v>113081</v>
      </c>
      <c r="H7" s="47">
        <f aca="true" t="shared" si="2" ref="H7:H22">I7+M7+Q7+U7+Y7+AC7</f>
        <v>109117</v>
      </c>
      <c r="I7" s="47">
        <f aca="true" t="shared" si="3" ref="I7:I22">SUM(J7:L7)</f>
        <v>0</v>
      </c>
      <c r="J7" s="47">
        <v>0</v>
      </c>
      <c r="K7" s="47">
        <v>0</v>
      </c>
      <c r="L7" s="47">
        <v>0</v>
      </c>
      <c r="M7" s="47">
        <f aca="true" t="shared" si="4" ref="M7:M22">SUM(N7:P7)</f>
        <v>89979</v>
      </c>
      <c r="N7" s="47">
        <v>23292</v>
      </c>
      <c r="O7" s="47">
        <v>43289</v>
      </c>
      <c r="P7" s="47">
        <v>23398</v>
      </c>
      <c r="Q7" s="47">
        <f aca="true" t="shared" si="5" ref="Q7:Q22">SUM(R7:T7)</f>
        <v>12842</v>
      </c>
      <c r="R7" s="47">
        <v>3611</v>
      </c>
      <c r="S7" s="47">
        <v>7912</v>
      </c>
      <c r="T7" s="47">
        <v>1319</v>
      </c>
      <c r="U7" s="47">
        <f aca="true" t="shared" si="6" ref="U7:U22">SUM(V7:X7)</f>
        <v>4655</v>
      </c>
      <c r="V7" s="47">
        <v>1537</v>
      </c>
      <c r="W7" s="47">
        <v>3118</v>
      </c>
      <c r="X7" s="47">
        <v>0</v>
      </c>
      <c r="Y7" s="47">
        <f aca="true" t="shared" si="7" ref="Y7:Y22">SUM(Z7:AB7)</f>
        <v>133</v>
      </c>
      <c r="Z7" s="47">
        <v>53</v>
      </c>
      <c r="AA7" s="47">
        <v>80</v>
      </c>
      <c r="AB7" s="47">
        <v>0</v>
      </c>
      <c r="AC7" s="47">
        <f aca="true" t="shared" si="8" ref="AC7:AC22">SUM(AD7:AF7)</f>
        <v>1508</v>
      </c>
      <c r="AD7" s="47">
        <v>1423</v>
      </c>
      <c r="AE7" s="47">
        <v>0</v>
      </c>
      <c r="AF7" s="47">
        <v>85</v>
      </c>
      <c r="AG7" s="47">
        <v>3964</v>
      </c>
      <c r="AH7" s="47">
        <v>0</v>
      </c>
    </row>
    <row r="8" spans="1:34" ht="13.5">
      <c r="A8" s="185" t="s">
        <v>29</v>
      </c>
      <c r="B8" s="186" t="s">
        <v>32</v>
      </c>
      <c r="C8" s="46" t="s">
        <v>33</v>
      </c>
      <c r="D8" s="47">
        <f t="shared" si="0"/>
        <v>111970</v>
      </c>
      <c r="E8" s="47">
        <v>71579</v>
      </c>
      <c r="F8" s="47">
        <v>40391</v>
      </c>
      <c r="G8" s="47">
        <f t="shared" si="1"/>
        <v>111970</v>
      </c>
      <c r="H8" s="47">
        <f t="shared" si="2"/>
        <v>104342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93780</v>
      </c>
      <c r="N8" s="47">
        <v>19588</v>
      </c>
      <c r="O8" s="47">
        <v>41474</v>
      </c>
      <c r="P8" s="47">
        <v>32718</v>
      </c>
      <c r="Q8" s="47">
        <f t="shared" si="5"/>
        <v>6030</v>
      </c>
      <c r="R8" s="47">
        <v>158</v>
      </c>
      <c r="S8" s="47">
        <v>4722</v>
      </c>
      <c r="T8" s="47">
        <v>1150</v>
      </c>
      <c r="U8" s="47">
        <f t="shared" si="6"/>
        <v>3861</v>
      </c>
      <c r="V8" s="47">
        <v>142</v>
      </c>
      <c r="W8" s="47">
        <v>3704</v>
      </c>
      <c r="X8" s="47">
        <v>15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671</v>
      </c>
      <c r="AD8" s="47">
        <v>18</v>
      </c>
      <c r="AE8" s="47">
        <v>525</v>
      </c>
      <c r="AF8" s="47">
        <v>128</v>
      </c>
      <c r="AG8" s="47">
        <v>7628</v>
      </c>
      <c r="AH8" s="47">
        <v>0</v>
      </c>
    </row>
    <row r="9" spans="1:34" ht="13.5">
      <c r="A9" s="185" t="s">
        <v>29</v>
      </c>
      <c r="B9" s="186" t="s">
        <v>34</v>
      </c>
      <c r="C9" s="46" t="s">
        <v>35</v>
      </c>
      <c r="D9" s="47">
        <f t="shared" si="0"/>
        <v>63336</v>
      </c>
      <c r="E9" s="47">
        <v>35173</v>
      </c>
      <c r="F9" s="47">
        <v>28163</v>
      </c>
      <c r="G9" s="47">
        <f t="shared" si="1"/>
        <v>63336</v>
      </c>
      <c r="H9" s="47">
        <f t="shared" si="2"/>
        <v>51020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46275</v>
      </c>
      <c r="N9" s="47">
        <v>5787</v>
      </c>
      <c r="O9" s="47">
        <v>24894</v>
      </c>
      <c r="P9" s="47">
        <v>15594</v>
      </c>
      <c r="Q9" s="47">
        <f t="shared" si="5"/>
        <v>789</v>
      </c>
      <c r="R9" s="47">
        <v>257</v>
      </c>
      <c r="S9" s="47">
        <v>279</v>
      </c>
      <c r="T9" s="47">
        <v>253</v>
      </c>
      <c r="U9" s="47">
        <f t="shared" si="6"/>
        <v>3728</v>
      </c>
      <c r="V9" s="47">
        <v>188</v>
      </c>
      <c r="W9" s="47">
        <v>3540</v>
      </c>
      <c r="X9" s="47">
        <v>0</v>
      </c>
      <c r="Y9" s="47">
        <f t="shared" si="7"/>
        <v>71</v>
      </c>
      <c r="Z9" s="47">
        <v>71</v>
      </c>
      <c r="AA9" s="47">
        <v>0</v>
      </c>
      <c r="AB9" s="47">
        <v>0</v>
      </c>
      <c r="AC9" s="47">
        <f t="shared" si="8"/>
        <v>157</v>
      </c>
      <c r="AD9" s="47">
        <v>157</v>
      </c>
      <c r="AE9" s="47">
        <v>0</v>
      </c>
      <c r="AF9" s="47">
        <v>0</v>
      </c>
      <c r="AG9" s="47">
        <v>12316</v>
      </c>
      <c r="AH9" s="47">
        <v>0</v>
      </c>
    </row>
    <row r="10" spans="1:34" ht="13.5">
      <c r="A10" s="185" t="s">
        <v>29</v>
      </c>
      <c r="B10" s="186" t="s">
        <v>36</v>
      </c>
      <c r="C10" s="46" t="s">
        <v>37</v>
      </c>
      <c r="D10" s="47">
        <f t="shared" si="0"/>
        <v>58029</v>
      </c>
      <c r="E10" s="47">
        <v>43409</v>
      </c>
      <c r="F10" s="47">
        <v>14620</v>
      </c>
      <c r="G10" s="47">
        <f t="shared" si="1"/>
        <v>58029</v>
      </c>
      <c r="H10" s="47">
        <f t="shared" si="2"/>
        <v>58029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49525</v>
      </c>
      <c r="N10" s="47">
        <v>0</v>
      </c>
      <c r="O10" s="47">
        <v>33095</v>
      </c>
      <c r="P10" s="47">
        <v>16430</v>
      </c>
      <c r="Q10" s="47">
        <f t="shared" si="5"/>
        <v>3917</v>
      </c>
      <c r="R10" s="47">
        <v>0</v>
      </c>
      <c r="S10" s="47">
        <v>3039</v>
      </c>
      <c r="T10" s="47">
        <v>878</v>
      </c>
      <c r="U10" s="47">
        <f t="shared" si="6"/>
        <v>4377</v>
      </c>
      <c r="V10" s="47">
        <v>0</v>
      </c>
      <c r="W10" s="47">
        <v>4377</v>
      </c>
      <c r="X10" s="47">
        <v>0</v>
      </c>
      <c r="Y10" s="47">
        <f t="shared" si="7"/>
        <v>210</v>
      </c>
      <c r="Z10" s="47">
        <v>0</v>
      </c>
      <c r="AA10" s="47">
        <v>210</v>
      </c>
      <c r="AB10" s="47">
        <v>0</v>
      </c>
      <c r="AC10" s="47">
        <f t="shared" si="8"/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</row>
    <row r="11" spans="1:34" ht="13.5">
      <c r="A11" s="185" t="s">
        <v>29</v>
      </c>
      <c r="B11" s="186" t="s">
        <v>38</v>
      </c>
      <c r="C11" s="46" t="s">
        <v>39</v>
      </c>
      <c r="D11" s="47">
        <f t="shared" si="0"/>
        <v>68412</v>
      </c>
      <c r="E11" s="47">
        <v>46275</v>
      </c>
      <c r="F11" s="47">
        <v>22137</v>
      </c>
      <c r="G11" s="47">
        <f t="shared" si="1"/>
        <v>68412</v>
      </c>
      <c r="H11" s="47">
        <f t="shared" si="2"/>
        <v>61692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55696</v>
      </c>
      <c r="N11" s="47">
        <v>11657</v>
      </c>
      <c r="O11" s="47">
        <v>28634</v>
      </c>
      <c r="P11" s="47">
        <v>15405</v>
      </c>
      <c r="Q11" s="47">
        <f t="shared" si="5"/>
        <v>4544</v>
      </c>
      <c r="R11" s="47">
        <v>0</v>
      </c>
      <c r="S11" s="47">
        <v>4022</v>
      </c>
      <c r="T11" s="47">
        <v>522</v>
      </c>
      <c r="U11" s="47">
        <f t="shared" si="6"/>
        <v>1452</v>
      </c>
      <c r="V11" s="47">
        <v>0</v>
      </c>
      <c r="W11" s="47">
        <v>1452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0</v>
      </c>
      <c r="AD11" s="47">
        <v>0</v>
      </c>
      <c r="AE11" s="47">
        <v>0</v>
      </c>
      <c r="AF11" s="47">
        <v>0</v>
      </c>
      <c r="AG11" s="47">
        <v>6720</v>
      </c>
      <c r="AH11" s="47">
        <v>4597</v>
      </c>
    </row>
    <row r="12" spans="1:34" ht="13.5">
      <c r="A12" s="185" t="s">
        <v>29</v>
      </c>
      <c r="B12" s="186" t="s">
        <v>40</v>
      </c>
      <c r="C12" s="46" t="s">
        <v>41</v>
      </c>
      <c r="D12" s="47">
        <f t="shared" si="0"/>
        <v>19169</v>
      </c>
      <c r="E12" s="47">
        <v>13670</v>
      </c>
      <c r="F12" s="47">
        <v>5499</v>
      </c>
      <c r="G12" s="47">
        <f t="shared" si="1"/>
        <v>19169</v>
      </c>
      <c r="H12" s="47">
        <f t="shared" si="2"/>
        <v>16639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12851</v>
      </c>
      <c r="N12" s="47">
        <v>4467</v>
      </c>
      <c r="O12" s="47">
        <v>5687</v>
      </c>
      <c r="P12" s="47">
        <v>2697</v>
      </c>
      <c r="Q12" s="47">
        <f t="shared" si="5"/>
        <v>1474</v>
      </c>
      <c r="R12" s="47">
        <v>538</v>
      </c>
      <c r="S12" s="47">
        <v>715</v>
      </c>
      <c r="T12" s="47">
        <v>221</v>
      </c>
      <c r="U12" s="47">
        <f t="shared" si="6"/>
        <v>2314</v>
      </c>
      <c r="V12" s="47">
        <v>401</v>
      </c>
      <c r="W12" s="47">
        <v>1862</v>
      </c>
      <c r="X12" s="47">
        <v>51</v>
      </c>
      <c r="Y12" s="47">
        <f t="shared" si="7"/>
        <v>0</v>
      </c>
      <c r="Z12" s="47">
        <v>0</v>
      </c>
      <c r="AA12" s="47">
        <v>0</v>
      </c>
      <c r="AB12" s="47">
        <v>0</v>
      </c>
      <c r="AC12" s="47">
        <f t="shared" si="8"/>
        <v>0</v>
      </c>
      <c r="AD12" s="47">
        <v>0</v>
      </c>
      <c r="AE12" s="47">
        <v>0</v>
      </c>
      <c r="AF12" s="47">
        <v>0</v>
      </c>
      <c r="AG12" s="47">
        <v>2530</v>
      </c>
      <c r="AH12" s="47">
        <v>0</v>
      </c>
    </row>
    <row r="13" spans="1:34" ht="13.5">
      <c r="A13" s="185" t="s">
        <v>29</v>
      </c>
      <c r="B13" s="186" t="s">
        <v>42</v>
      </c>
      <c r="C13" s="46" t="s">
        <v>43</v>
      </c>
      <c r="D13" s="47">
        <f t="shared" si="0"/>
        <v>33910</v>
      </c>
      <c r="E13" s="47">
        <v>22120</v>
      </c>
      <c r="F13" s="47">
        <v>11790</v>
      </c>
      <c r="G13" s="47">
        <f t="shared" si="1"/>
        <v>33910</v>
      </c>
      <c r="H13" s="47">
        <f t="shared" si="2"/>
        <v>29402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25265</v>
      </c>
      <c r="N13" s="47">
        <v>0</v>
      </c>
      <c r="O13" s="47">
        <v>18252</v>
      </c>
      <c r="P13" s="47">
        <v>7013</v>
      </c>
      <c r="Q13" s="47">
        <f t="shared" si="5"/>
        <v>797</v>
      </c>
      <c r="R13" s="47">
        <v>0</v>
      </c>
      <c r="S13" s="47">
        <v>770</v>
      </c>
      <c r="T13" s="47">
        <v>27</v>
      </c>
      <c r="U13" s="47">
        <f t="shared" si="6"/>
        <v>3188</v>
      </c>
      <c r="V13" s="47">
        <v>0</v>
      </c>
      <c r="W13" s="47">
        <v>3080</v>
      </c>
      <c r="X13" s="47">
        <v>108</v>
      </c>
      <c r="Y13" s="47">
        <f t="shared" si="7"/>
        <v>18</v>
      </c>
      <c r="Z13" s="47">
        <v>0</v>
      </c>
      <c r="AA13" s="47">
        <v>18</v>
      </c>
      <c r="AB13" s="47">
        <v>0</v>
      </c>
      <c r="AC13" s="47">
        <f t="shared" si="8"/>
        <v>134</v>
      </c>
      <c r="AD13" s="47">
        <v>0</v>
      </c>
      <c r="AE13" s="47">
        <v>0</v>
      </c>
      <c r="AF13" s="47">
        <v>134</v>
      </c>
      <c r="AG13" s="47">
        <v>4508</v>
      </c>
      <c r="AH13" s="47">
        <v>0</v>
      </c>
    </row>
    <row r="14" spans="1:34" ht="13.5">
      <c r="A14" s="185" t="s">
        <v>29</v>
      </c>
      <c r="B14" s="186" t="s">
        <v>44</v>
      </c>
      <c r="C14" s="46" t="s">
        <v>45</v>
      </c>
      <c r="D14" s="47">
        <f t="shared" si="0"/>
        <v>23729</v>
      </c>
      <c r="E14" s="47">
        <v>13594</v>
      </c>
      <c r="F14" s="47">
        <v>10135</v>
      </c>
      <c r="G14" s="47">
        <f t="shared" si="1"/>
        <v>23729</v>
      </c>
      <c r="H14" s="47">
        <f t="shared" si="2"/>
        <v>13006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11694</v>
      </c>
      <c r="N14" s="47">
        <v>3157</v>
      </c>
      <c r="O14" s="47">
        <v>3146</v>
      </c>
      <c r="P14" s="47">
        <v>5391</v>
      </c>
      <c r="Q14" s="47">
        <f t="shared" si="5"/>
        <v>855</v>
      </c>
      <c r="R14" s="47">
        <v>0</v>
      </c>
      <c r="S14" s="47">
        <v>598</v>
      </c>
      <c r="T14" s="47">
        <v>257</v>
      </c>
      <c r="U14" s="47">
        <f t="shared" si="6"/>
        <v>409</v>
      </c>
      <c r="V14" s="47">
        <v>0</v>
      </c>
      <c r="W14" s="47">
        <v>409</v>
      </c>
      <c r="X14" s="47">
        <v>0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48</v>
      </c>
      <c r="AD14" s="47">
        <v>43</v>
      </c>
      <c r="AE14" s="47">
        <v>0</v>
      </c>
      <c r="AF14" s="47">
        <v>5</v>
      </c>
      <c r="AG14" s="47">
        <v>10723</v>
      </c>
      <c r="AH14" s="47">
        <v>0</v>
      </c>
    </row>
    <row r="15" spans="1:34" ht="13.5">
      <c r="A15" s="185" t="s">
        <v>29</v>
      </c>
      <c r="B15" s="186" t="s">
        <v>46</v>
      </c>
      <c r="C15" s="46" t="s">
        <v>47</v>
      </c>
      <c r="D15" s="47">
        <f t="shared" si="0"/>
        <v>29660</v>
      </c>
      <c r="E15" s="47">
        <v>22223</v>
      </c>
      <c r="F15" s="47">
        <v>7437</v>
      </c>
      <c r="G15" s="47">
        <f t="shared" si="1"/>
        <v>29660</v>
      </c>
      <c r="H15" s="47">
        <f t="shared" si="2"/>
        <v>21737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20030</v>
      </c>
      <c r="N15" s="47">
        <v>4</v>
      </c>
      <c r="O15" s="47">
        <v>14682</v>
      </c>
      <c r="P15" s="47">
        <v>5344</v>
      </c>
      <c r="Q15" s="47">
        <f t="shared" si="5"/>
        <v>747</v>
      </c>
      <c r="R15" s="47">
        <v>0</v>
      </c>
      <c r="S15" s="47">
        <v>649</v>
      </c>
      <c r="T15" s="47">
        <v>98</v>
      </c>
      <c r="U15" s="47">
        <f t="shared" si="6"/>
        <v>925</v>
      </c>
      <c r="V15" s="47">
        <v>925</v>
      </c>
      <c r="W15" s="47">
        <v>0</v>
      </c>
      <c r="X15" s="47">
        <v>0</v>
      </c>
      <c r="Y15" s="47">
        <f t="shared" si="7"/>
        <v>27</v>
      </c>
      <c r="Z15" s="47">
        <v>27</v>
      </c>
      <c r="AA15" s="47">
        <v>0</v>
      </c>
      <c r="AB15" s="47">
        <v>0</v>
      </c>
      <c r="AC15" s="47">
        <f t="shared" si="8"/>
        <v>8</v>
      </c>
      <c r="AD15" s="47">
        <v>8</v>
      </c>
      <c r="AE15" s="47">
        <v>0</v>
      </c>
      <c r="AF15" s="47">
        <v>0</v>
      </c>
      <c r="AG15" s="47">
        <v>7923</v>
      </c>
      <c r="AH15" s="47">
        <v>0</v>
      </c>
    </row>
    <row r="16" spans="1:34" ht="13.5">
      <c r="A16" s="185" t="s">
        <v>29</v>
      </c>
      <c r="B16" s="186" t="s">
        <v>48</v>
      </c>
      <c r="C16" s="46" t="s">
        <v>49</v>
      </c>
      <c r="D16" s="47">
        <f t="shared" si="0"/>
        <v>17909</v>
      </c>
      <c r="E16" s="47">
        <v>12534</v>
      </c>
      <c r="F16" s="47">
        <v>5375</v>
      </c>
      <c r="G16" s="47">
        <f t="shared" si="1"/>
        <v>17909</v>
      </c>
      <c r="H16" s="47">
        <f t="shared" si="2"/>
        <v>12409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9304</v>
      </c>
      <c r="N16" s="47">
        <v>2758</v>
      </c>
      <c r="O16" s="47">
        <v>6546</v>
      </c>
      <c r="P16" s="47">
        <v>0</v>
      </c>
      <c r="Q16" s="47">
        <f t="shared" si="5"/>
        <v>1099</v>
      </c>
      <c r="R16" s="47">
        <v>0</v>
      </c>
      <c r="S16" s="47">
        <v>1099</v>
      </c>
      <c r="T16" s="47">
        <v>0</v>
      </c>
      <c r="U16" s="47">
        <f t="shared" si="6"/>
        <v>1967</v>
      </c>
      <c r="V16" s="47">
        <v>384</v>
      </c>
      <c r="W16" s="47">
        <v>1583</v>
      </c>
      <c r="X16" s="47">
        <v>0</v>
      </c>
      <c r="Y16" s="47">
        <f t="shared" si="7"/>
        <v>22</v>
      </c>
      <c r="Z16" s="47">
        <v>6</v>
      </c>
      <c r="AA16" s="47">
        <v>16</v>
      </c>
      <c r="AB16" s="47">
        <v>0</v>
      </c>
      <c r="AC16" s="47">
        <f t="shared" si="8"/>
        <v>17</v>
      </c>
      <c r="AD16" s="47">
        <v>0</v>
      </c>
      <c r="AE16" s="47">
        <v>17</v>
      </c>
      <c r="AF16" s="47">
        <v>0</v>
      </c>
      <c r="AG16" s="47">
        <v>5500</v>
      </c>
      <c r="AH16" s="47">
        <v>0</v>
      </c>
    </row>
    <row r="17" spans="1:34" ht="13.5">
      <c r="A17" s="185" t="s">
        <v>29</v>
      </c>
      <c r="B17" s="186" t="s">
        <v>50</v>
      </c>
      <c r="C17" s="46" t="s">
        <v>51</v>
      </c>
      <c r="D17" s="47">
        <f t="shared" si="0"/>
        <v>16020</v>
      </c>
      <c r="E17" s="47">
        <v>13304</v>
      </c>
      <c r="F17" s="47">
        <v>2716</v>
      </c>
      <c r="G17" s="47">
        <f t="shared" si="1"/>
        <v>16020</v>
      </c>
      <c r="H17" s="47">
        <f t="shared" si="2"/>
        <v>14457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13234</v>
      </c>
      <c r="N17" s="47">
        <v>0</v>
      </c>
      <c r="O17" s="47">
        <v>11539</v>
      </c>
      <c r="P17" s="47">
        <v>1695</v>
      </c>
      <c r="Q17" s="47">
        <f t="shared" si="5"/>
        <v>1207</v>
      </c>
      <c r="R17" s="47">
        <v>0</v>
      </c>
      <c r="S17" s="47">
        <v>1207</v>
      </c>
      <c r="T17" s="47">
        <v>0</v>
      </c>
      <c r="U17" s="47">
        <f t="shared" si="6"/>
        <v>16</v>
      </c>
      <c r="V17" s="47">
        <v>0</v>
      </c>
      <c r="W17" s="47">
        <v>16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0</v>
      </c>
      <c r="AD17" s="47">
        <v>0</v>
      </c>
      <c r="AE17" s="47">
        <v>0</v>
      </c>
      <c r="AF17" s="47">
        <v>0</v>
      </c>
      <c r="AG17" s="47">
        <v>1563</v>
      </c>
      <c r="AH17" s="47">
        <v>0</v>
      </c>
    </row>
    <row r="18" spans="1:34" ht="13.5">
      <c r="A18" s="185" t="s">
        <v>29</v>
      </c>
      <c r="B18" s="186" t="s">
        <v>52</v>
      </c>
      <c r="C18" s="46" t="s">
        <v>53</v>
      </c>
      <c r="D18" s="47">
        <f t="shared" si="0"/>
        <v>2849</v>
      </c>
      <c r="E18" s="47">
        <v>2291</v>
      </c>
      <c r="F18" s="47">
        <v>558</v>
      </c>
      <c r="G18" s="47">
        <f t="shared" si="1"/>
        <v>2849</v>
      </c>
      <c r="H18" s="47">
        <f t="shared" si="2"/>
        <v>2291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2000</v>
      </c>
      <c r="N18" s="47">
        <v>0</v>
      </c>
      <c r="O18" s="47">
        <v>2000</v>
      </c>
      <c r="P18" s="47">
        <v>0</v>
      </c>
      <c r="Q18" s="47">
        <f t="shared" si="5"/>
        <v>249</v>
      </c>
      <c r="R18" s="47">
        <v>0</v>
      </c>
      <c r="S18" s="47">
        <v>249</v>
      </c>
      <c r="T18" s="47">
        <v>0</v>
      </c>
      <c r="U18" s="47">
        <f t="shared" si="6"/>
        <v>31</v>
      </c>
      <c r="V18" s="47">
        <v>0</v>
      </c>
      <c r="W18" s="47">
        <v>31</v>
      </c>
      <c r="X18" s="47">
        <v>0</v>
      </c>
      <c r="Y18" s="47">
        <f t="shared" si="7"/>
        <v>0</v>
      </c>
      <c r="Z18" s="47">
        <v>0</v>
      </c>
      <c r="AA18" s="47">
        <v>0</v>
      </c>
      <c r="AB18" s="47">
        <v>0</v>
      </c>
      <c r="AC18" s="47">
        <f t="shared" si="8"/>
        <v>11</v>
      </c>
      <c r="AD18" s="47">
        <v>0</v>
      </c>
      <c r="AE18" s="47">
        <v>11</v>
      </c>
      <c r="AF18" s="47">
        <v>0</v>
      </c>
      <c r="AG18" s="47">
        <v>558</v>
      </c>
      <c r="AH18" s="47">
        <v>0</v>
      </c>
    </row>
    <row r="19" spans="1:34" ht="13.5">
      <c r="A19" s="185" t="s">
        <v>29</v>
      </c>
      <c r="B19" s="186" t="s">
        <v>54</v>
      </c>
      <c r="C19" s="46" t="s">
        <v>55</v>
      </c>
      <c r="D19" s="47">
        <f t="shared" si="0"/>
        <v>2799</v>
      </c>
      <c r="E19" s="47">
        <v>2222</v>
      </c>
      <c r="F19" s="47">
        <v>577</v>
      </c>
      <c r="G19" s="47">
        <f t="shared" si="1"/>
        <v>2799</v>
      </c>
      <c r="H19" s="47">
        <f t="shared" si="2"/>
        <v>2375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2053</v>
      </c>
      <c r="N19" s="47">
        <v>0</v>
      </c>
      <c r="O19" s="47">
        <v>1938</v>
      </c>
      <c r="P19" s="47">
        <v>115</v>
      </c>
      <c r="Q19" s="47">
        <f t="shared" si="5"/>
        <v>271</v>
      </c>
      <c r="R19" s="47">
        <v>0</v>
      </c>
      <c r="S19" s="47">
        <v>233</v>
      </c>
      <c r="T19" s="47">
        <v>38</v>
      </c>
      <c r="U19" s="47">
        <f t="shared" si="6"/>
        <v>40</v>
      </c>
      <c r="V19" s="47">
        <v>0</v>
      </c>
      <c r="W19" s="47">
        <v>40</v>
      </c>
      <c r="X19" s="47">
        <v>0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11</v>
      </c>
      <c r="AD19" s="47">
        <v>0</v>
      </c>
      <c r="AE19" s="47">
        <v>11</v>
      </c>
      <c r="AF19" s="47">
        <v>0</v>
      </c>
      <c r="AG19" s="47">
        <v>424</v>
      </c>
      <c r="AH19" s="47">
        <v>0</v>
      </c>
    </row>
    <row r="20" spans="1:34" ht="13.5">
      <c r="A20" s="185" t="s">
        <v>29</v>
      </c>
      <c r="B20" s="186" t="s">
        <v>56</v>
      </c>
      <c r="C20" s="46" t="s">
        <v>57</v>
      </c>
      <c r="D20" s="47">
        <f t="shared" si="0"/>
        <v>4477</v>
      </c>
      <c r="E20" s="47">
        <v>3510</v>
      </c>
      <c r="F20" s="47">
        <v>967</v>
      </c>
      <c r="G20" s="47">
        <f t="shared" si="1"/>
        <v>4477</v>
      </c>
      <c r="H20" s="47">
        <f t="shared" si="2"/>
        <v>4020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3520</v>
      </c>
      <c r="N20" s="47">
        <v>0</v>
      </c>
      <c r="O20" s="47">
        <v>3065</v>
      </c>
      <c r="P20" s="47">
        <v>455</v>
      </c>
      <c r="Q20" s="47">
        <f t="shared" si="5"/>
        <v>203</v>
      </c>
      <c r="R20" s="47">
        <v>0</v>
      </c>
      <c r="S20" s="47">
        <v>203</v>
      </c>
      <c r="T20" s="47">
        <v>0</v>
      </c>
      <c r="U20" s="47">
        <f t="shared" si="6"/>
        <v>235</v>
      </c>
      <c r="V20" s="47">
        <v>0</v>
      </c>
      <c r="W20" s="47">
        <v>235</v>
      </c>
      <c r="X20" s="47">
        <v>0</v>
      </c>
      <c r="Y20" s="47">
        <f t="shared" si="7"/>
        <v>7</v>
      </c>
      <c r="Z20" s="47">
        <v>0</v>
      </c>
      <c r="AA20" s="47">
        <v>7</v>
      </c>
      <c r="AB20" s="47">
        <v>0</v>
      </c>
      <c r="AC20" s="47">
        <f t="shared" si="8"/>
        <v>55</v>
      </c>
      <c r="AD20" s="47">
        <v>0</v>
      </c>
      <c r="AE20" s="47">
        <v>0</v>
      </c>
      <c r="AF20" s="47">
        <v>55</v>
      </c>
      <c r="AG20" s="47">
        <v>457</v>
      </c>
      <c r="AH20" s="47">
        <v>0</v>
      </c>
    </row>
    <row r="21" spans="1:34" ht="13.5">
      <c r="A21" s="185" t="s">
        <v>29</v>
      </c>
      <c r="B21" s="186" t="s">
        <v>58</v>
      </c>
      <c r="C21" s="46" t="s">
        <v>59</v>
      </c>
      <c r="D21" s="47">
        <f t="shared" si="0"/>
        <v>5085</v>
      </c>
      <c r="E21" s="47">
        <v>3355</v>
      </c>
      <c r="F21" s="47">
        <v>1730</v>
      </c>
      <c r="G21" s="47">
        <f t="shared" si="1"/>
        <v>5085</v>
      </c>
      <c r="H21" s="47">
        <f t="shared" si="2"/>
        <v>4194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3738</v>
      </c>
      <c r="N21" s="47">
        <v>0</v>
      </c>
      <c r="O21" s="47">
        <v>2929</v>
      </c>
      <c r="P21" s="47">
        <v>809</v>
      </c>
      <c r="Q21" s="47">
        <f t="shared" si="5"/>
        <v>161</v>
      </c>
      <c r="R21" s="47">
        <v>0</v>
      </c>
      <c r="S21" s="47">
        <v>161</v>
      </c>
      <c r="T21" s="47">
        <v>0</v>
      </c>
      <c r="U21" s="47">
        <f t="shared" si="6"/>
        <v>259</v>
      </c>
      <c r="V21" s="47">
        <v>0</v>
      </c>
      <c r="W21" s="47">
        <v>259</v>
      </c>
      <c r="X21" s="47">
        <v>0</v>
      </c>
      <c r="Y21" s="47">
        <f t="shared" si="7"/>
        <v>6</v>
      </c>
      <c r="Z21" s="47">
        <v>0</v>
      </c>
      <c r="AA21" s="47">
        <v>6</v>
      </c>
      <c r="AB21" s="47">
        <v>0</v>
      </c>
      <c r="AC21" s="47">
        <f t="shared" si="8"/>
        <v>30</v>
      </c>
      <c r="AD21" s="47">
        <v>0</v>
      </c>
      <c r="AE21" s="47">
        <v>0</v>
      </c>
      <c r="AF21" s="47">
        <v>30</v>
      </c>
      <c r="AG21" s="47">
        <v>891</v>
      </c>
      <c r="AH21" s="47">
        <v>0</v>
      </c>
    </row>
    <row r="22" spans="1:34" ht="13.5">
      <c r="A22" s="185" t="s">
        <v>29</v>
      </c>
      <c r="B22" s="186" t="s">
        <v>60</v>
      </c>
      <c r="C22" s="46" t="s">
        <v>61</v>
      </c>
      <c r="D22" s="47">
        <f t="shared" si="0"/>
        <v>1512</v>
      </c>
      <c r="E22" s="47">
        <v>1129</v>
      </c>
      <c r="F22" s="47">
        <v>383</v>
      </c>
      <c r="G22" s="47">
        <f t="shared" si="1"/>
        <v>1512</v>
      </c>
      <c r="H22" s="47">
        <f t="shared" si="2"/>
        <v>1334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1141</v>
      </c>
      <c r="N22" s="47">
        <v>0</v>
      </c>
      <c r="O22" s="47">
        <v>936</v>
      </c>
      <c r="P22" s="47">
        <v>205</v>
      </c>
      <c r="Q22" s="47">
        <f t="shared" si="5"/>
        <v>66</v>
      </c>
      <c r="R22" s="47">
        <v>0</v>
      </c>
      <c r="S22" s="47">
        <v>66</v>
      </c>
      <c r="T22" s="47">
        <v>0</v>
      </c>
      <c r="U22" s="47">
        <f t="shared" si="6"/>
        <v>123</v>
      </c>
      <c r="V22" s="47">
        <v>0</v>
      </c>
      <c r="W22" s="47">
        <v>123</v>
      </c>
      <c r="X22" s="47">
        <v>0</v>
      </c>
      <c r="Y22" s="47">
        <f t="shared" si="7"/>
        <v>4</v>
      </c>
      <c r="Z22" s="47">
        <v>0</v>
      </c>
      <c r="AA22" s="47">
        <v>4</v>
      </c>
      <c r="AB22" s="47">
        <v>0</v>
      </c>
      <c r="AC22" s="47">
        <f t="shared" si="8"/>
        <v>0</v>
      </c>
      <c r="AD22" s="47">
        <v>0</v>
      </c>
      <c r="AE22" s="47">
        <v>0</v>
      </c>
      <c r="AF22" s="47">
        <v>0</v>
      </c>
      <c r="AG22" s="47">
        <v>178</v>
      </c>
      <c r="AH22" s="47">
        <v>0</v>
      </c>
    </row>
    <row r="23" spans="1:34" ht="13.5">
      <c r="A23" s="185" t="s">
        <v>29</v>
      </c>
      <c r="B23" s="186" t="s">
        <v>62</v>
      </c>
      <c r="C23" s="46" t="s">
        <v>63</v>
      </c>
      <c r="D23" s="47">
        <f t="shared" si="0"/>
        <v>2690</v>
      </c>
      <c r="E23" s="47">
        <v>2026</v>
      </c>
      <c r="F23" s="47">
        <v>664</v>
      </c>
      <c r="G23" s="47">
        <f aca="true" t="shared" si="9" ref="G23:G75">H23+AG23</f>
        <v>2690</v>
      </c>
      <c r="H23" s="47">
        <f aca="true" t="shared" si="10" ref="H23:H75">I23+M23+Q23+U23+Y23+AC23</f>
        <v>2289</v>
      </c>
      <c r="I23" s="47">
        <f aca="true" t="shared" si="11" ref="I23:I75">SUM(J23:L23)</f>
        <v>0</v>
      </c>
      <c r="J23" s="47">
        <v>0</v>
      </c>
      <c r="K23" s="47">
        <v>0</v>
      </c>
      <c r="L23" s="47">
        <v>0</v>
      </c>
      <c r="M23" s="47">
        <f aca="true" t="shared" si="12" ref="M23:M75">SUM(N23:P23)</f>
        <v>1992</v>
      </c>
      <c r="N23" s="47">
        <v>0</v>
      </c>
      <c r="O23" s="47">
        <v>1730</v>
      </c>
      <c r="P23" s="47">
        <v>262</v>
      </c>
      <c r="Q23" s="47">
        <f aca="true" t="shared" si="13" ref="Q23:Q75">SUM(R23:T23)</f>
        <v>108</v>
      </c>
      <c r="R23" s="47">
        <v>0</v>
      </c>
      <c r="S23" s="47">
        <v>108</v>
      </c>
      <c r="T23" s="47">
        <v>0</v>
      </c>
      <c r="U23" s="47">
        <f aca="true" t="shared" si="14" ref="U23:U75">SUM(V23:X23)</f>
        <v>184</v>
      </c>
      <c r="V23" s="47">
        <v>0</v>
      </c>
      <c r="W23" s="47">
        <v>184</v>
      </c>
      <c r="X23" s="47">
        <v>0</v>
      </c>
      <c r="Y23" s="47">
        <f aca="true" t="shared" si="15" ref="Y23:Y75">SUM(Z23:AB23)</f>
        <v>4</v>
      </c>
      <c r="Z23" s="47">
        <v>0</v>
      </c>
      <c r="AA23" s="47">
        <v>4</v>
      </c>
      <c r="AB23" s="47">
        <v>0</v>
      </c>
      <c r="AC23" s="47">
        <f aca="true" t="shared" si="16" ref="AC23:AC75">SUM(AD23:AF23)</f>
        <v>1</v>
      </c>
      <c r="AD23" s="47">
        <v>0</v>
      </c>
      <c r="AE23" s="47">
        <v>0</v>
      </c>
      <c r="AF23" s="47">
        <v>1</v>
      </c>
      <c r="AG23" s="47">
        <v>401</v>
      </c>
      <c r="AH23" s="47">
        <v>0</v>
      </c>
    </row>
    <row r="24" spans="1:34" ht="13.5">
      <c r="A24" s="185" t="s">
        <v>29</v>
      </c>
      <c r="B24" s="186" t="s">
        <v>64</v>
      </c>
      <c r="C24" s="46" t="s">
        <v>188</v>
      </c>
      <c r="D24" s="47">
        <f t="shared" si="0"/>
        <v>5696</v>
      </c>
      <c r="E24" s="47">
        <v>4727</v>
      </c>
      <c r="F24" s="47">
        <v>969</v>
      </c>
      <c r="G24" s="47">
        <f t="shared" si="9"/>
        <v>5696</v>
      </c>
      <c r="H24" s="47">
        <f t="shared" si="10"/>
        <v>4627</v>
      </c>
      <c r="I24" s="47">
        <f t="shared" si="11"/>
        <v>0</v>
      </c>
      <c r="J24" s="47">
        <v>0</v>
      </c>
      <c r="K24" s="47">
        <v>0</v>
      </c>
      <c r="L24" s="47">
        <v>0</v>
      </c>
      <c r="M24" s="47">
        <f t="shared" si="12"/>
        <v>4112</v>
      </c>
      <c r="N24" s="47">
        <v>0</v>
      </c>
      <c r="O24" s="47">
        <v>3164</v>
      </c>
      <c r="P24" s="47">
        <v>948</v>
      </c>
      <c r="Q24" s="47">
        <f t="shared" si="13"/>
        <v>111</v>
      </c>
      <c r="R24" s="47">
        <v>0</v>
      </c>
      <c r="S24" s="47">
        <v>90</v>
      </c>
      <c r="T24" s="47">
        <v>21</v>
      </c>
      <c r="U24" s="47">
        <f t="shared" si="14"/>
        <v>304</v>
      </c>
      <c r="V24" s="47">
        <v>0</v>
      </c>
      <c r="W24" s="47">
        <v>304</v>
      </c>
      <c r="X24" s="47">
        <v>0</v>
      </c>
      <c r="Y24" s="47">
        <f t="shared" si="15"/>
        <v>9</v>
      </c>
      <c r="Z24" s="47">
        <v>4</v>
      </c>
      <c r="AA24" s="47">
        <v>5</v>
      </c>
      <c r="AB24" s="47">
        <v>0</v>
      </c>
      <c r="AC24" s="47">
        <f t="shared" si="16"/>
        <v>91</v>
      </c>
      <c r="AD24" s="47">
        <v>0</v>
      </c>
      <c r="AE24" s="47">
        <v>91</v>
      </c>
      <c r="AF24" s="47">
        <v>0</v>
      </c>
      <c r="AG24" s="47">
        <v>1069</v>
      </c>
      <c r="AH24" s="47">
        <v>0</v>
      </c>
    </row>
    <row r="25" spans="1:34" ht="13.5">
      <c r="A25" s="185" t="s">
        <v>29</v>
      </c>
      <c r="B25" s="186" t="s">
        <v>65</v>
      </c>
      <c r="C25" s="46" t="s">
        <v>66</v>
      </c>
      <c r="D25" s="47">
        <f t="shared" si="0"/>
        <v>673</v>
      </c>
      <c r="E25" s="47">
        <v>555</v>
      </c>
      <c r="F25" s="47">
        <v>118</v>
      </c>
      <c r="G25" s="47">
        <f t="shared" si="9"/>
        <v>673</v>
      </c>
      <c r="H25" s="47">
        <f t="shared" si="10"/>
        <v>636</v>
      </c>
      <c r="I25" s="47">
        <f t="shared" si="11"/>
        <v>0</v>
      </c>
      <c r="J25" s="47">
        <v>0</v>
      </c>
      <c r="K25" s="47">
        <v>0</v>
      </c>
      <c r="L25" s="47">
        <v>0</v>
      </c>
      <c r="M25" s="47">
        <f t="shared" si="12"/>
        <v>541</v>
      </c>
      <c r="N25" s="47">
        <v>0</v>
      </c>
      <c r="O25" s="47">
        <v>474</v>
      </c>
      <c r="P25" s="47">
        <v>67</v>
      </c>
      <c r="Q25" s="47">
        <f t="shared" si="13"/>
        <v>33</v>
      </c>
      <c r="R25" s="47">
        <v>0</v>
      </c>
      <c r="S25" s="47">
        <v>19</v>
      </c>
      <c r="T25" s="47">
        <v>14</v>
      </c>
      <c r="U25" s="47">
        <f t="shared" si="14"/>
        <v>54</v>
      </c>
      <c r="V25" s="47">
        <v>0</v>
      </c>
      <c r="W25" s="47">
        <v>54</v>
      </c>
      <c r="X25" s="47">
        <v>0</v>
      </c>
      <c r="Y25" s="47">
        <f t="shared" si="15"/>
        <v>2</v>
      </c>
      <c r="Z25" s="47">
        <v>2</v>
      </c>
      <c r="AA25" s="47">
        <v>0</v>
      </c>
      <c r="AB25" s="47">
        <v>0</v>
      </c>
      <c r="AC25" s="47">
        <f t="shared" si="16"/>
        <v>6</v>
      </c>
      <c r="AD25" s="47">
        <v>0</v>
      </c>
      <c r="AE25" s="47">
        <v>6</v>
      </c>
      <c r="AF25" s="47">
        <v>0</v>
      </c>
      <c r="AG25" s="47">
        <v>37</v>
      </c>
      <c r="AH25" s="47">
        <v>0</v>
      </c>
    </row>
    <row r="26" spans="1:34" ht="13.5">
      <c r="A26" s="185" t="s">
        <v>29</v>
      </c>
      <c r="B26" s="186" t="s">
        <v>67</v>
      </c>
      <c r="C26" s="46" t="s">
        <v>340</v>
      </c>
      <c r="D26" s="47">
        <f t="shared" si="0"/>
        <v>850</v>
      </c>
      <c r="E26" s="47">
        <v>752</v>
      </c>
      <c r="F26" s="47">
        <v>98</v>
      </c>
      <c r="G26" s="47">
        <f t="shared" si="9"/>
        <v>850</v>
      </c>
      <c r="H26" s="47">
        <f t="shared" si="10"/>
        <v>720</v>
      </c>
      <c r="I26" s="47">
        <f t="shared" si="11"/>
        <v>0</v>
      </c>
      <c r="J26" s="47">
        <v>0</v>
      </c>
      <c r="K26" s="47">
        <v>0</v>
      </c>
      <c r="L26" s="47">
        <v>0</v>
      </c>
      <c r="M26" s="47">
        <f t="shared" si="12"/>
        <v>577</v>
      </c>
      <c r="N26" s="47">
        <v>0</v>
      </c>
      <c r="O26" s="47">
        <v>567</v>
      </c>
      <c r="P26" s="47">
        <v>10</v>
      </c>
      <c r="Q26" s="47">
        <f t="shared" si="13"/>
        <v>26</v>
      </c>
      <c r="R26" s="47">
        <v>0</v>
      </c>
      <c r="S26" s="47">
        <v>21</v>
      </c>
      <c r="T26" s="47">
        <v>5</v>
      </c>
      <c r="U26" s="47">
        <f t="shared" si="14"/>
        <v>82</v>
      </c>
      <c r="V26" s="47">
        <v>0</v>
      </c>
      <c r="W26" s="47">
        <v>82</v>
      </c>
      <c r="X26" s="47">
        <v>0</v>
      </c>
      <c r="Y26" s="47">
        <f t="shared" si="15"/>
        <v>3</v>
      </c>
      <c r="Z26" s="47">
        <v>3</v>
      </c>
      <c r="AA26" s="47">
        <v>0</v>
      </c>
      <c r="AB26" s="47">
        <v>0</v>
      </c>
      <c r="AC26" s="47">
        <f t="shared" si="16"/>
        <v>32</v>
      </c>
      <c r="AD26" s="47">
        <v>0</v>
      </c>
      <c r="AE26" s="47">
        <v>32</v>
      </c>
      <c r="AF26" s="47">
        <v>0</v>
      </c>
      <c r="AG26" s="47">
        <v>130</v>
      </c>
      <c r="AH26" s="47">
        <v>3</v>
      </c>
    </row>
    <row r="27" spans="1:34" ht="13.5">
      <c r="A27" s="185" t="s">
        <v>29</v>
      </c>
      <c r="B27" s="186" t="s">
        <v>68</v>
      </c>
      <c r="C27" s="46" t="s">
        <v>69</v>
      </c>
      <c r="D27" s="47">
        <f t="shared" si="0"/>
        <v>6462</v>
      </c>
      <c r="E27" s="47">
        <v>5288</v>
      </c>
      <c r="F27" s="47">
        <v>1174</v>
      </c>
      <c r="G27" s="47">
        <f t="shared" si="9"/>
        <v>6462</v>
      </c>
      <c r="H27" s="47">
        <f t="shared" si="10"/>
        <v>6462</v>
      </c>
      <c r="I27" s="47">
        <f t="shared" si="11"/>
        <v>0</v>
      </c>
      <c r="J27" s="47">
        <v>0</v>
      </c>
      <c r="K27" s="47">
        <v>0</v>
      </c>
      <c r="L27" s="47">
        <v>0</v>
      </c>
      <c r="M27" s="47">
        <f t="shared" si="12"/>
        <v>5460</v>
      </c>
      <c r="N27" s="47">
        <v>0</v>
      </c>
      <c r="O27" s="47">
        <v>4443</v>
      </c>
      <c r="P27" s="47">
        <v>1017</v>
      </c>
      <c r="Q27" s="47">
        <f t="shared" si="13"/>
        <v>505</v>
      </c>
      <c r="R27" s="47">
        <v>0</v>
      </c>
      <c r="S27" s="47">
        <v>382</v>
      </c>
      <c r="T27" s="47">
        <v>123</v>
      </c>
      <c r="U27" s="47">
        <f t="shared" si="14"/>
        <v>435</v>
      </c>
      <c r="V27" s="47">
        <v>0</v>
      </c>
      <c r="W27" s="47">
        <v>415</v>
      </c>
      <c r="X27" s="47">
        <v>20</v>
      </c>
      <c r="Y27" s="47">
        <f t="shared" si="15"/>
        <v>6</v>
      </c>
      <c r="Z27" s="47">
        <v>0</v>
      </c>
      <c r="AA27" s="47">
        <v>6</v>
      </c>
      <c r="AB27" s="47">
        <v>0</v>
      </c>
      <c r="AC27" s="47">
        <f t="shared" si="16"/>
        <v>56</v>
      </c>
      <c r="AD27" s="47">
        <v>0</v>
      </c>
      <c r="AE27" s="47">
        <v>42</v>
      </c>
      <c r="AF27" s="47">
        <v>14</v>
      </c>
      <c r="AG27" s="47">
        <v>0</v>
      </c>
      <c r="AH27" s="47">
        <v>0</v>
      </c>
    </row>
    <row r="28" spans="1:34" ht="13.5">
      <c r="A28" s="185" t="s">
        <v>29</v>
      </c>
      <c r="B28" s="186" t="s">
        <v>70</v>
      </c>
      <c r="C28" s="46" t="s">
        <v>71</v>
      </c>
      <c r="D28" s="47">
        <f t="shared" si="0"/>
        <v>1367</v>
      </c>
      <c r="E28" s="47">
        <v>1094</v>
      </c>
      <c r="F28" s="47">
        <v>273</v>
      </c>
      <c r="G28" s="47">
        <f t="shared" si="9"/>
        <v>1367</v>
      </c>
      <c r="H28" s="47">
        <f t="shared" si="10"/>
        <v>1306</v>
      </c>
      <c r="I28" s="47">
        <f t="shared" si="11"/>
        <v>0</v>
      </c>
      <c r="J28" s="47">
        <v>0</v>
      </c>
      <c r="K28" s="47">
        <v>0</v>
      </c>
      <c r="L28" s="47">
        <v>0</v>
      </c>
      <c r="M28" s="47">
        <f t="shared" si="12"/>
        <v>997</v>
      </c>
      <c r="N28" s="47">
        <v>0</v>
      </c>
      <c r="O28" s="47">
        <v>997</v>
      </c>
      <c r="P28" s="47">
        <v>0</v>
      </c>
      <c r="Q28" s="47">
        <f t="shared" si="13"/>
        <v>136</v>
      </c>
      <c r="R28" s="47">
        <v>0</v>
      </c>
      <c r="S28" s="47">
        <v>136</v>
      </c>
      <c r="T28" s="47">
        <v>0</v>
      </c>
      <c r="U28" s="47">
        <f t="shared" si="14"/>
        <v>156</v>
      </c>
      <c r="V28" s="47">
        <v>0</v>
      </c>
      <c r="W28" s="47">
        <v>156</v>
      </c>
      <c r="X28" s="47">
        <v>0</v>
      </c>
      <c r="Y28" s="47">
        <f t="shared" si="15"/>
        <v>2</v>
      </c>
      <c r="Z28" s="47">
        <v>0</v>
      </c>
      <c r="AA28" s="47">
        <v>2</v>
      </c>
      <c r="AB28" s="47">
        <v>0</v>
      </c>
      <c r="AC28" s="47">
        <f t="shared" si="16"/>
        <v>15</v>
      </c>
      <c r="AD28" s="47">
        <v>0</v>
      </c>
      <c r="AE28" s="47">
        <v>15</v>
      </c>
      <c r="AF28" s="47">
        <v>0</v>
      </c>
      <c r="AG28" s="47">
        <v>61</v>
      </c>
      <c r="AH28" s="47">
        <v>0</v>
      </c>
    </row>
    <row r="29" spans="1:34" ht="13.5">
      <c r="A29" s="185" t="s">
        <v>29</v>
      </c>
      <c r="B29" s="186" t="s">
        <v>72</v>
      </c>
      <c r="C29" s="46" t="s">
        <v>73</v>
      </c>
      <c r="D29" s="47">
        <f t="shared" si="0"/>
        <v>5077</v>
      </c>
      <c r="E29" s="47">
        <v>5077</v>
      </c>
      <c r="F29" s="47">
        <v>0</v>
      </c>
      <c r="G29" s="47">
        <f t="shared" si="9"/>
        <v>5077</v>
      </c>
      <c r="H29" s="47">
        <f t="shared" si="10"/>
        <v>4867</v>
      </c>
      <c r="I29" s="47">
        <f t="shared" si="11"/>
        <v>0</v>
      </c>
      <c r="J29" s="47">
        <v>0</v>
      </c>
      <c r="K29" s="47">
        <v>0</v>
      </c>
      <c r="L29" s="47">
        <v>0</v>
      </c>
      <c r="M29" s="47">
        <f t="shared" si="12"/>
        <v>4327</v>
      </c>
      <c r="N29" s="47">
        <v>0</v>
      </c>
      <c r="O29" s="47">
        <v>4327</v>
      </c>
      <c r="P29" s="47">
        <v>0</v>
      </c>
      <c r="Q29" s="47">
        <f t="shared" si="13"/>
        <v>350</v>
      </c>
      <c r="R29" s="47">
        <v>0</v>
      </c>
      <c r="S29" s="47">
        <v>350</v>
      </c>
      <c r="T29" s="47">
        <v>0</v>
      </c>
      <c r="U29" s="47">
        <f t="shared" si="14"/>
        <v>151</v>
      </c>
      <c r="V29" s="47">
        <v>0</v>
      </c>
      <c r="W29" s="47">
        <v>151</v>
      </c>
      <c r="X29" s="47">
        <v>0</v>
      </c>
      <c r="Y29" s="47">
        <f t="shared" si="15"/>
        <v>0</v>
      </c>
      <c r="Z29" s="47">
        <v>0</v>
      </c>
      <c r="AA29" s="47">
        <v>0</v>
      </c>
      <c r="AB29" s="47">
        <v>0</v>
      </c>
      <c r="AC29" s="47">
        <f t="shared" si="16"/>
        <v>39</v>
      </c>
      <c r="AD29" s="47">
        <v>0</v>
      </c>
      <c r="AE29" s="47">
        <v>39</v>
      </c>
      <c r="AF29" s="47">
        <v>0</v>
      </c>
      <c r="AG29" s="47">
        <v>210</v>
      </c>
      <c r="AH29" s="47">
        <v>0</v>
      </c>
    </row>
    <row r="30" spans="1:34" ht="13.5">
      <c r="A30" s="185" t="s">
        <v>29</v>
      </c>
      <c r="B30" s="186" t="s">
        <v>74</v>
      </c>
      <c r="C30" s="46" t="s">
        <v>75</v>
      </c>
      <c r="D30" s="47">
        <f t="shared" si="0"/>
        <v>11799</v>
      </c>
      <c r="E30" s="47">
        <v>10154</v>
      </c>
      <c r="F30" s="47">
        <v>1645</v>
      </c>
      <c r="G30" s="47">
        <f t="shared" si="9"/>
        <v>11799</v>
      </c>
      <c r="H30" s="47">
        <f t="shared" si="10"/>
        <v>11799</v>
      </c>
      <c r="I30" s="47">
        <f t="shared" si="11"/>
        <v>0</v>
      </c>
      <c r="J30" s="47">
        <v>0</v>
      </c>
      <c r="K30" s="47">
        <v>0</v>
      </c>
      <c r="L30" s="47">
        <v>0</v>
      </c>
      <c r="M30" s="47">
        <f t="shared" si="12"/>
        <v>9916</v>
      </c>
      <c r="N30" s="47">
        <v>0</v>
      </c>
      <c r="O30" s="47">
        <v>8405</v>
      </c>
      <c r="P30" s="47">
        <v>1511</v>
      </c>
      <c r="Q30" s="47">
        <f t="shared" si="13"/>
        <v>758</v>
      </c>
      <c r="R30" s="47">
        <v>0</v>
      </c>
      <c r="S30" s="47">
        <v>672</v>
      </c>
      <c r="T30" s="47">
        <v>86</v>
      </c>
      <c r="U30" s="47">
        <f t="shared" si="14"/>
        <v>1035</v>
      </c>
      <c r="V30" s="47">
        <v>0</v>
      </c>
      <c r="W30" s="47">
        <v>996</v>
      </c>
      <c r="X30" s="47">
        <v>39</v>
      </c>
      <c r="Y30" s="47">
        <f t="shared" si="15"/>
        <v>6</v>
      </c>
      <c r="Z30" s="47">
        <v>0</v>
      </c>
      <c r="AA30" s="47">
        <v>6</v>
      </c>
      <c r="AB30" s="47">
        <v>0</v>
      </c>
      <c r="AC30" s="47">
        <f t="shared" si="16"/>
        <v>84</v>
      </c>
      <c r="AD30" s="47">
        <v>0</v>
      </c>
      <c r="AE30" s="47">
        <v>75</v>
      </c>
      <c r="AF30" s="47">
        <v>9</v>
      </c>
      <c r="AG30" s="47">
        <v>0</v>
      </c>
      <c r="AH30" s="47">
        <v>0</v>
      </c>
    </row>
    <row r="31" spans="1:34" ht="13.5">
      <c r="A31" s="185" t="s">
        <v>29</v>
      </c>
      <c r="B31" s="186" t="s">
        <v>76</v>
      </c>
      <c r="C31" s="46" t="s">
        <v>77</v>
      </c>
      <c r="D31" s="47">
        <f t="shared" si="0"/>
        <v>3606</v>
      </c>
      <c r="E31" s="47">
        <v>2942</v>
      </c>
      <c r="F31" s="47">
        <v>664</v>
      </c>
      <c r="G31" s="47">
        <f t="shared" si="9"/>
        <v>3606</v>
      </c>
      <c r="H31" s="47">
        <f t="shared" si="10"/>
        <v>2942</v>
      </c>
      <c r="I31" s="47">
        <f t="shared" si="11"/>
        <v>0</v>
      </c>
      <c r="J31" s="47">
        <v>0</v>
      </c>
      <c r="K31" s="47">
        <v>0</v>
      </c>
      <c r="L31" s="47">
        <v>0</v>
      </c>
      <c r="M31" s="47">
        <f t="shared" si="12"/>
        <v>2628</v>
      </c>
      <c r="N31" s="47">
        <v>0</v>
      </c>
      <c r="O31" s="47">
        <v>2628</v>
      </c>
      <c r="P31" s="47">
        <v>0</v>
      </c>
      <c r="Q31" s="47">
        <f t="shared" si="13"/>
        <v>227</v>
      </c>
      <c r="R31" s="47">
        <v>0</v>
      </c>
      <c r="S31" s="47">
        <v>227</v>
      </c>
      <c r="T31" s="47">
        <v>0</v>
      </c>
      <c r="U31" s="47">
        <f t="shared" si="14"/>
        <v>75</v>
      </c>
      <c r="V31" s="47">
        <v>0</v>
      </c>
      <c r="W31" s="47">
        <v>75</v>
      </c>
      <c r="X31" s="47">
        <v>0</v>
      </c>
      <c r="Y31" s="47">
        <f t="shared" si="15"/>
        <v>0</v>
      </c>
      <c r="Z31" s="47">
        <v>0</v>
      </c>
      <c r="AA31" s="47">
        <v>0</v>
      </c>
      <c r="AB31" s="47">
        <v>0</v>
      </c>
      <c r="AC31" s="47">
        <f t="shared" si="16"/>
        <v>12</v>
      </c>
      <c r="AD31" s="47">
        <v>0</v>
      </c>
      <c r="AE31" s="47">
        <v>12</v>
      </c>
      <c r="AF31" s="47">
        <v>0</v>
      </c>
      <c r="AG31" s="47">
        <v>664</v>
      </c>
      <c r="AH31" s="47">
        <v>0</v>
      </c>
    </row>
    <row r="32" spans="1:34" ht="13.5">
      <c r="A32" s="185" t="s">
        <v>29</v>
      </c>
      <c r="B32" s="186" t="s">
        <v>78</v>
      </c>
      <c r="C32" s="46" t="s">
        <v>79</v>
      </c>
      <c r="D32" s="47">
        <f t="shared" si="0"/>
        <v>540</v>
      </c>
      <c r="E32" s="47">
        <v>490</v>
      </c>
      <c r="F32" s="47">
        <v>50</v>
      </c>
      <c r="G32" s="47">
        <f t="shared" si="9"/>
        <v>540</v>
      </c>
      <c r="H32" s="47">
        <f t="shared" si="10"/>
        <v>505</v>
      </c>
      <c r="I32" s="47">
        <f t="shared" si="11"/>
        <v>0</v>
      </c>
      <c r="J32" s="47">
        <v>0</v>
      </c>
      <c r="K32" s="47">
        <v>0</v>
      </c>
      <c r="L32" s="47">
        <v>0</v>
      </c>
      <c r="M32" s="47">
        <f t="shared" si="12"/>
        <v>425</v>
      </c>
      <c r="N32" s="47">
        <v>0</v>
      </c>
      <c r="O32" s="47">
        <v>416</v>
      </c>
      <c r="P32" s="47">
        <v>9</v>
      </c>
      <c r="Q32" s="47">
        <f t="shared" si="13"/>
        <v>65</v>
      </c>
      <c r="R32" s="47">
        <v>0</v>
      </c>
      <c r="S32" s="47">
        <v>59</v>
      </c>
      <c r="T32" s="47">
        <v>6</v>
      </c>
      <c r="U32" s="47">
        <f t="shared" si="14"/>
        <v>12</v>
      </c>
      <c r="V32" s="47">
        <v>0</v>
      </c>
      <c r="W32" s="47">
        <v>12</v>
      </c>
      <c r="X32" s="47">
        <v>0</v>
      </c>
      <c r="Y32" s="47">
        <f t="shared" si="15"/>
        <v>0</v>
      </c>
      <c r="Z32" s="47">
        <v>0</v>
      </c>
      <c r="AA32" s="47">
        <v>0</v>
      </c>
      <c r="AB32" s="47">
        <v>0</v>
      </c>
      <c r="AC32" s="47">
        <f t="shared" si="16"/>
        <v>3</v>
      </c>
      <c r="AD32" s="47">
        <v>0</v>
      </c>
      <c r="AE32" s="47">
        <v>3</v>
      </c>
      <c r="AF32" s="47">
        <v>0</v>
      </c>
      <c r="AG32" s="47">
        <v>35</v>
      </c>
      <c r="AH32" s="47">
        <v>0</v>
      </c>
    </row>
    <row r="33" spans="1:34" ht="13.5">
      <c r="A33" s="185" t="s">
        <v>29</v>
      </c>
      <c r="B33" s="186" t="s">
        <v>80</v>
      </c>
      <c r="C33" s="46" t="s">
        <v>81</v>
      </c>
      <c r="D33" s="47">
        <f t="shared" si="0"/>
        <v>4140</v>
      </c>
      <c r="E33" s="47">
        <v>2740</v>
      </c>
      <c r="F33" s="47">
        <v>1400</v>
      </c>
      <c r="G33" s="47">
        <f t="shared" si="9"/>
        <v>4140</v>
      </c>
      <c r="H33" s="47">
        <f t="shared" si="10"/>
        <v>2740</v>
      </c>
      <c r="I33" s="47">
        <f t="shared" si="11"/>
        <v>0</v>
      </c>
      <c r="J33" s="47">
        <v>0</v>
      </c>
      <c r="K33" s="47">
        <v>0</v>
      </c>
      <c r="L33" s="47">
        <v>0</v>
      </c>
      <c r="M33" s="47">
        <f t="shared" si="12"/>
        <v>2380</v>
      </c>
      <c r="N33" s="47">
        <v>0</v>
      </c>
      <c r="O33" s="47">
        <v>2380</v>
      </c>
      <c r="P33" s="47">
        <v>0</v>
      </c>
      <c r="Q33" s="47">
        <f t="shared" si="13"/>
        <v>314</v>
      </c>
      <c r="R33" s="47">
        <v>0</v>
      </c>
      <c r="S33" s="47">
        <v>314</v>
      </c>
      <c r="T33" s="47">
        <v>0</v>
      </c>
      <c r="U33" s="47">
        <f t="shared" si="14"/>
        <v>32</v>
      </c>
      <c r="V33" s="47">
        <v>32</v>
      </c>
      <c r="W33" s="47">
        <v>0</v>
      </c>
      <c r="X33" s="47">
        <v>0</v>
      </c>
      <c r="Y33" s="47">
        <f t="shared" si="15"/>
        <v>0</v>
      </c>
      <c r="Z33" s="47">
        <v>0</v>
      </c>
      <c r="AA33" s="47">
        <v>0</v>
      </c>
      <c r="AB33" s="47">
        <v>0</v>
      </c>
      <c r="AC33" s="47">
        <f t="shared" si="16"/>
        <v>14</v>
      </c>
      <c r="AD33" s="47">
        <v>14</v>
      </c>
      <c r="AE33" s="47">
        <v>0</v>
      </c>
      <c r="AF33" s="47">
        <v>0</v>
      </c>
      <c r="AG33" s="47">
        <v>1400</v>
      </c>
      <c r="AH33" s="47">
        <v>0</v>
      </c>
    </row>
    <row r="34" spans="1:34" ht="13.5">
      <c r="A34" s="185" t="s">
        <v>29</v>
      </c>
      <c r="B34" s="186" t="s">
        <v>82</v>
      </c>
      <c r="C34" s="46" t="s">
        <v>83</v>
      </c>
      <c r="D34" s="47">
        <f t="shared" si="0"/>
        <v>3932</v>
      </c>
      <c r="E34" s="47">
        <v>2997</v>
      </c>
      <c r="F34" s="47">
        <v>935</v>
      </c>
      <c r="G34" s="47">
        <f t="shared" si="9"/>
        <v>3932</v>
      </c>
      <c r="H34" s="47">
        <f t="shared" si="10"/>
        <v>2997</v>
      </c>
      <c r="I34" s="47">
        <f t="shared" si="11"/>
        <v>0</v>
      </c>
      <c r="J34" s="47">
        <v>0</v>
      </c>
      <c r="K34" s="47">
        <v>0</v>
      </c>
      <c r="L34" s="47">
        <v>0</v>
      </c>
      <c r="M34" s="47">
        <f t="shared" si="12"/>
        <v>2623</v>
      </c>
      <c r="N34" s="47">
        <v>0</v>
      </c>
      <c r="O34" s="47">
        <v>2623</v>
      </c>
      <c r="P34" s="47">
        <v>0</v>
      </c>
      <c r="Q34" s="47">
        <f t="shared" si="13"/>
        <v>322</v>
      </c>
      <c r="R34" s="47">
        <v>0</v>
      </c>
      <c r="S34" s="47">
        <v>322</v>
      </c>
      <c r="T34" s="47">
        <v>0</v>
      </c>
      <c r="U34" s="47">
        <f t="shared" si="14"/>
        <v>36</v>
      </c>
      <c r="V34" s="47">
        <v>0</v>
      </c>
      <c r="W34" s="47">
        <v>36</v>
      </c>
      <c r="X34" s="47">
        <v>0</v>
      </c>
      <c r="Y34" s="47">
        <f t="shared" si="15"/>
        <v>0</v>
      </c>
      <c r="Z34" s="47">
        <v>0</v>
      </c>
      <c r="AA34" s="47">
        <v>0</v>
      </c>
      <c r="AB34" s="47">
        <v>0</v>
      </c>
      <c r="AC34" s="47">
        <f t="shared" si="16"/>
        <v>16</v>
      </c>
      <c r="AD34" s="47">
        <v>0</v>
      </c>
      <c r="AE34" s="47">
        <v>16</v>
      </c>
      <c r="AF34" s="47">
        <v>0</v>
      </c>
      <c r="AG34" s="47">
        <v>935</v>
      </c>
      <c r="AH34" s="47">
        <v>0</v>
      </c>
    </row>
    <row r="35" spans="1:34" ht="13.5">
      <c r="A35" s="185" t="s">
        <v>29</v>
      </c>
      <c r="B35" s="186" t="s">
        <v>84</v>
      </c>
      <c r="C35" s="46" t="s">
        <v>85</v>
      </c>
      <c r="D35" s="47">
        <f t="shared" si="0"/>
        <v>7007</v>
      </c>
      <c r="E35" s="47">
        <v>4523</v>
      </c>
      <c r="F35" s="47">
        <v>2484</v>
      </c>
      <c r="G35" s="47">
        <f t="shared" si="9"/>
        <v>7007</v>
      </c>
      <c r="H35" s="47">
        <f t="shared" si="10"/>
        <v>4523</v>
      </c>
      <c r="I35" s="47">
        <f t="shared" si="11"/>
        <v>0</v>
      </c>
      <c r="J35" s="47">
        <v>0</v>
      </c>
      <c r="K35" s="47">
        <v>0</v>
      </c>
      <c r="L35" s="47">
        <v>0</v>
      </c>
      <c r="M35" s="47">
        <f t="shared" si="12"/>
        <v>3985</v>
      </c>
      <c r="N35" s="47">
        <v>0</v>
      </c>
      <c r="O35" s="47">
        <v>3985</v>
      </c>
      <c r="P35" s="47">
        <v>0</v>
      </c>
      <c r="Q35" s="47">
        <f t="shared" si="13"/>
        <v>388</v>
      </c>
      <c r="R35" s="47">
        <v>0</v>
      </c>
      <c r="S35" s="47">
        <v>388</v>
      </c>
      <c r="T35" s="47">
        <v>0</v>
      </c>
      <c r="U35" s="47">
        <f t="shared" si="14"/>
        <v>130</v>
      </c>
      <c r="V35" s="47">
        <v>0</v>
      </c>
      <c r="W35" s="47">
        <v>130</v>
      </c>
      <c r="X35" s="47">
        <v>0</v>
      </c>
      <c r="Y35" s="47">
        <f t="shared" si="15"/>
        <v>0</v>
      </c>
      <c r="Z35" s="47">
        <v>0</v>
      </c>
      <c r="AA35" s="47">
        <v>0</v>
      </c>
      <c r="AB35" s="47">
        <v>0</v>
      </c>
      <c r="AC35" s="47">
        <f t="shared" si="16"/>
        <v>20</v>
      </c>
      <c r="AD35" s="47">
        <v>0</v>
      </c>
      <c r="AE35" s="47">
        <v>20</v>
      </c>
      <c r="AF35" s="47">
        <v>0</v>
      </c>
      <c r="AG35" s="47">
        <v>2484</v>
      </c>
      <c r="AH35" s="47">
        <v>0</v>
      </c>
    </row>
    <row r="36" spans="1:34" ht="13.5">
      <c r="A36" s="185" t="s">
        <v>29</v>
      </c>
      <c r="B36" s="186" t="s">
        <v>86</v>
      </c>
      <c r="C36" s="46" t="s">
        <v>87</v>
      </c>
      <c r="D36" s="47">
        <f t="shared" si="0"/>
        <v>4718</v>
      </c>
      <c r="E36" s="47">
        <v>3945</v>
      </c>
      <c r="F36" s="47">
        <v>773</v>
      </c>
      <c r="G36" s="47">
        <f t="shared" si="9"/>
        <v>4718</v>
      </c>
      <c r="H36" s="47">
        <f t="shared" si="10"/>
        <v>4347</v>
      </c>
      <c r="I36" s="47">
        <f t="shared" si="11"/>
        <v>0</v>
      </c>
      <c r="J36" s="47">
        <v>0</v>
      </c>
      <c r="K36" s="47">
        <v>0</v>
      </c>
      <c r="L36" s="47">
        <v>0</v>
      </c>
      <c r="M36" s="47">
        <f t="shared" si="12"/>
        <v>3847</v>
      </c>
      <c r="N36" s="47">
        <v>0</v>
      </c>
      <c r="O36" s="47">
        <v>3309</v>
      </c>
      <c r="P36" s="47">
        <v>538</v>
      </c>
      <c r="Q36" s="47">
        <f t="shared" si="13"/>
        <v>86</v>
      </c>
      <c r="R36" s="47">
        <v>0</v>
      </c>
      <c r="S36" s="47">
        <v>86</v>
      </c>
      <c r="T36" s="47">
        <v>0</v>
      </c>
      <c r="U36" s="47">
        <f t="shared" si="14"/>
        <v>414</v>
      </c>
      <c r="V36" s="47">
        <v>0</v>
      </c>
      <c r="W36" s="47">
        <v>414</v>
      </c>
      <c r="X36" s="47">
        <v>0</v>
      </c>
      <c r="Y36" s="47">
        <f t="shared" si="15"/>
        <v>0</v>
      </c>
      <c r="Z36" s="47">
        <v>0</v>
      </c>
      <c r="AA36" s="47">
        <v>0</v>
      </c>
      <c r="AB36" s="47">
        <v>0</v>
      </c>
      <c r="AC36" s="47">
        <f t="shared" si="16"/>
        <v>0</v>
      </c>
      <c r="AD36" s="47">
        <v>0</v>
      </c>
      <c r="AE36" s="47">
        <v>0</v>
      </c>
      <c r="AF36" s="47">
        <v>0</v>
      </c>
      <c r="AG36" s="47">
        <v>371</v>
      </c>
      <c r="AH36" s="47">
        <v>0</v>
      </c>
    </row>
    <row r="37" spans="1:34" ht="13.5">
      <c r="A37" s="185" t="s">
        <v>29</v>
      </c>
      <c r="B37" s="186" t="s">
        <v>88</v>
      </c>
      <c r="C37" s="46" t="s">
        <v>89</v>
      </c>
      <c r="D37" s="47">
        <f t="shared" si="0"/>
        <v>2282</v>
      </c>
      <c r="E37" s="47">
        <v>2023</v>
      </c>
      <c r="F37" s="47">
        <v>259</v>
      </c>
      <c r="G37" s="47">
        <f t="shared" si="9"/>
        <v>2282</v>
      </c>
      <c r="H37" s="47">
        <f t="shared" si="10"/>
        <v>1918</v>
      </c>
      <c r="I37" s="47">
        <f t="shared" si="11"/>
        <v>0</v>
      </c>
      <c r="J37" s="47">
        <v>0</v>
      </c>
      <c r="K37" s="47">
        <v>0</v>
      </c>
      <c r="L37" s="47">
        <v>0</v>
      </c>
      <c r="M37" s="47">
        <f t="shared" si="12"/>
        <v>1572</v>
      </c>
      <c r="N37" s="47">
        <v>0</v>
      </c>
      <c r="O37" s="47">
        <v>1399</v>
      </c>
      <c r="P37" s="47">
        <v>173</v>
      </c>
      <c r="Q37" s="47">
        <f t="shared" si="13"/>
        <v>0</v>
      </c>
      <c r="R37" s="47">
        <v>0</v>
      </c>
      <c r="S37" s="47">
        <v>0</v>
      </c>
      <c r="T37" s="47">
        <v>0</v>
      </c>
      <c r="U37" s="47">
        <f t="shared" si="14"/>
        <v>335</v>
      </c>
      <c r="V37" s="47">
        <v>305</v>
      </c>
      <c r="W37" s="47">
        <v>0</v>
      </c>
      <c r="X37" s="47">
        <v>30</v>
      </c>
      <c r="Y37" s="47">
        <f t="shared" si="15"/>
        <v>5</v>
      </c>
      <c r="Z37" s="47">
        <v>5</v>
      </c>
      <c r="AA37" s="47">
        <v>0</v>
      </c>
      <c r="AB37" s="47">
        <v>0</v>
      </c>
      <c r="AC37" s="47">
        <f t="shared" si="16"/>
        <v>6</v>
      </c>
      <c r="AD37" s="47">
        <v>4</v>
      </c>
      <c r="AE37" s="47">
        <v>0</v>
      </c>
      <c r="AF37" s="47">
        <v>2</v>
      </c>
      <c r="AG37" s="47">
        <v>364</v>
      </c>
      <c r="AH37" s="47">
        <v>0</v>
      </c>
    </row>
    <row r="38" spans="1:34" ht="13.5">
      <c r="A38" s="185" t="s">
        <v>29</v>
      </c>
      <c r="B38" s="186" t="s">
        <v>90</v>
      </c>
      <c r="C38" s="46" t="s">
        <v>91</v>
      </c>
      <c r="D38" s="47">
        <f t="shared" si="0"/>
        <v>9547</v>
      </c>
      <c r="E38" s="47">
        <v>8067</v>
      </c>
      <c r="F38" s="47">
        <v>1480</v>
      </c>
      <c r="G38" s="47">
        <f t="shared" si="9"/>
        <v>9547</v>
      </c>
      <c r="H38" s="47">
        <f t="shared" si="10"/>
        <v>9079</v>
      </c>
      <c r="I38" s="47">
        <f t="shared" si="11"/>
        <v>0</v>
      </c>
      <c r="J38" s="47">
        <v>0</v>
      </c>
      <c r="K38" s="47">
        <v>0</v>
      </c>
      <c r="L38" s="47">
        <v>0</v>
      </c>
      <c r="M38" s="47">
        <f t="shared" si="12"/>
        <v>8223</v>
      </c>
      <c r="N38" s="47">
        <v>0</v>
      </c>
      <c r="O38" s="47">
        <v>7239</v>
      </c>
      <c r="P38" s="47">
        <v>984</v>
      </c>
      <c r="Q38" s="47">
        <f t="shared" si="13"/>
        <v>830</v>
      </c>
      <c r="R38" s="47">
        <v>0</v>
      </c>
      <c r="S38" s="47">
        <v>811</v>
      </c>
      <c r="T38" s="47">
        <v>19</v>
      </c>
      <c r="U38" s="47">
        <f t="shared" si="14"/>
        <v>13</v>
      </c>
      <c r="V38" s="47">
        <v>13</v>
      </c>
      <c r="W38" s="47">
        <v>0</v>
      </c>
      <c r="X38" s="47">
        <v>0</v>
      </c>
      <c r="Y38" s="47">
        <f t="shared" si="15"/>
        <v>3</v>
      </c>
      <c r="Z38" s="47">
        <v>0</v>
      </c>
      <c r="AA38" s="47">
        <v>3</v>
      </c>
      <c r="AB38" s="47">
        <v>0</v>
      </c>
      <c r="AC38" s="47">
        <f t="shared" si="16"/>
        <v>10</v>
      </c>
      <c r="AD38" s="47">
        <v>0</v>
      </c>
      <c r="AE38" s="47">
        <v>0</v>
      </c>
      <c r="AF38" s="47">
        <v>10</v>
      </c>
      <c r="AG38" s="47">
        <v>468</v>
      </c>
      <c r="AH38" s="47">
        <v>42</v>
      </c>
    </row>
    <row r="39" spans="1:34" ht="13.5">
      <c r="A39" s="185" t="s">
        <v>29</v>
      </c>
      <c r="B39" s="186" t="s">
        <v>92</v>
      </c>
      <c r="C39" s="46" t="s">
        <v>93</v>
      </c>
      <c r="D39" s="47">
        <f aca="true" t="shared" si="17" ref="D39:D70">E39+F39</f>
        <v>483</v>
      </c>
      <c r="E39" s="47">
        <v>483</v>
      </c>
      <c r="F39" s="47">
        <v>0</v>
      </c>
      <c r="G39" s="47">
        <f t="shared" si="9"/>
        <v>483</v>
      </c>
      <c r="H39" s="47">
        <f t="shared" si="10"/>
        <v>472</v>
      </c>
      <c r="I39" s="47">
        <f t="shared" si="11"/>
        <v>0</v>
      </c>
      <c r="J39" s="47">
        <v>0</v>
      </c>
      <c r="K39" s="47">
        <v>0</v>
      </c>
      <c r="L39" s="47">
        <v>0</v>
      </c>
      <c r="M39" s="47">
        <f t="shared" si="12"/>
        <v>293</v>
      </c>
      <c r="N39" s="47">
        <v>0</v>
      </c>
      <c r="O39" s="47">
        <v>293</v>
      </c>
      <c r="P39" s="47">
        <v>0</v>
      </c>
      <c r="Q39" s="47">
        <f t="shared" si="13"/>
        <v>99</v>
      </c>
      <c r="R39" s="47">
        <v>0</v>
      </c>
      <c r="S39" s="47">
        <v>99</v>
      </c>
      <c r="T39" s="47">
        <v>0</v>
      </c>
      <c r="U39" s="47">
        <f t="shared" si="14"/>
        <v>52</v>
      </c>
      <c r="V39" s="47">
        <v>0</v>
      </c>
      <c r="W39" s="47">
        <v>52</v>
      </c>
      <c r="X39" s="47">
        <v>0</v>
      </c>
      <c r="Y39" s="47">
        <f t="shared" si="15"/>
        <v>0</v>
      </c>
      <c r="Z39" s="47">
        <v>0</v>
      </c>
      <c r="AA39" s="47">
        <v>0</v>
      </c>
      <c r="AB39" s="47">
        <v>0</v>
      </c>
      <c r="AC39" s="47">
        <f t="shared" si="16"/>
        <v>28</v>
      </c>
      <c r="AD39" s="47">
        <v>0</v>
      </c>
      <c r="AE39" s="47">
        <v>28</v>
      </c>
      <c r="AF39" s="47">
        <v>0</v>
      </c>
      <c r="AG39" s="47">
        <v>11</v>
      </c>
      <c r="AH39" s="47">
        <v>0</v>
      </c>
    </row>
    <row r="40" spans="1:34" ht="13.5">
      <c r="A40" s="185" t="s">
        <v>29</v>
      </c>
      <c r="B40" s="186" t="s">
        <v>211</v>
      </c>
      <c r="C40" s="46" t="s">
        <v>212</v>
      </c>
      <c r="D40" s="47">
        <f t="shared" si="17"/>
        <v>791</v>
      </c>
      <c r="E40" s="47">
        <v>780</v>
      </c>
      <c r="F40" s="47">
        <v>11</v>
      </c>
      <c r="G40" s="47">
        <f t="shared" si="9"/>
        <v>791</v>
      </c>
      <c r="H40" s="47">
        <f t="shared" si="10"/>
        <v>687</v>
      </c>
      <c r="I40" s="47">
        <f t="shared" si="11"/>
        <v>0</v>
      </c>
      <c r="J40" s="47">
        <v>0</v>
      </c>
      <c r="K40" s="47">
        <v>0</v>
      </c>
      <c r="L40" s="47">
        <v>0</v>
      </c>
      <c r="M40" s="47">
        <f t="shared" si="12"/>
        <v>515</v>
      </c>
      <c r="N40" s="47">
        <v>0</v>
      </c>
      <c r="O40" s="47">
        <v>515</v>
      </c>
      <c r="P40" s="47">
        <v>0</v>
      </c>
      <c r="Q40" s="47">
        <f t="shared" si="13"/>
        <v>12</v>
      </c>
      <c r="R40" s="47">
        <v>0</v>
      </c>
      <c r="S40" s="47">
        <v>12</v>
      </c>
      <c r="T40" s="47">
        <v>0</v>
      </c>
      <c r="U40" s="47">
        <f t="shared" si="14"/>
        <v>158</v>
      </c>
      <c r="V40" s="47">
        <v>0</v>
      </c>
      <c r="W40" s="47">
        <v>158</v>
      </c>
      <c r="X40" s="47">
        <v>0</v>
      </c>
      <c r="Y40" s="47">
        <f t="shared" si="15"/>
        <v>2</v>
      </c>
      <c r="Z40" s="47">
        <v>0</v>
      </c>
      <c r="AA40" s="47">
        <v>2</v>
      </c>
      <c r="AB40" s="47">
        <v>0</v>
      </c>
      <c r="AC40" s="47">
        <f t="shared" si="16"/>
        <v>0</v>
      </c>
      <c r="AD40" s="47">
        <v>0</v>
      </c>
      <c r="AE40" s="47">
        <v>0</v>
      </c>
      <c r="AF40" s="47">
        <v>0</v>
      </c>
      <c r="AG40" s="47">
        <v>104</v>
      </c>
      <c r="AH40" s="47">
        <v>0</v>
      </c>
    </row>
    <row r="41" spans="1:34" ht="13.5">
      <c r="A41" s="185" t="s">
        <v>29</v>
      </c>
      <c r="B41" s="186" t="s">
        <v>94</v>
      </c>
      <c r="C41" s="46" t="s">
        <v>95</v>
      </c>
      <c r="D41" s="47">
        <f t="shared" si="17"/>
        <v>1004</v>
      </c>
      <c r="E41" s="47">
        <v>978</v>
      </c>
      <c r="F41" s="47">
        <v>26</v>
      </c>
      <c r="G41" s="47">
        <f t="shared" si="9"/>
        <v>1004</v>
      </c>
      <c r="H41" s="47">
        <f t="shared" si="10"/>
        <v>974</v>
      </c>
      <c r="I41" s="47">
        <f t="shared" si="11"/>
        <v>0</v>
      </c>
      <c r="J41" s="47">
        <v>0</v>
      </c>
      <c r="K41" s="47">
        <v>0</v>
      </c>
      <c r="L41" s="47">
        <v>0</v>
      </c>
      <c r="M41" s="47">
        <f t="shared" si="12"/>
        <v>704</v>
      </c>
      <c r="N41" s="47">
        <v>0</v>
      </c>
      <c r="O41" s="47">
        <v>704</v>
      </c>
      <c r="P41" s="47">
        <v>0</v>
      </c>
      <c r="Q41" s="47">
        <f t="shared" si="13"/>
        <v>199</v>
      </c>
      <c r="R41" s="47">
        <v>0</v>
      </c>
      <c r="S41" s="47">
        <v>199</v>
      </c>
      <c r="T41" s="47">
        <v>0</v>
      </c>
      <c r="U41" s="47">
        <f t="shared" si="14"/>
        <v>70</v>
      </c>
      <c r="V41" s="47">
        <v>0</v>
      </c>
      <c r="W41" s="47">
        <v>70</v>
      </c>
      <c r="X41" s="47">
        <v>0</v>
      </c>
      <c r="Y41" s="47">
        <f t="shared" si="15"/>
        <v>1</v>
      </c>
      <c r="Z41" s="47">
        <v>1</v>
      </c>
      <c r="AA41" s="47">
        <v>0</v>
      </c>
      <c r="AB41" s="47">
        <v>0</v>
      </c>
      <c r="AC41" s="47">
        <f t="shared" si="16"/>
        <v>0</v>
      </c>
      <c r="AD41" s="47">
        <v>0</v>
      </c>
      <c r="AE41" s="47">
        <v>0</v>
      </c>
      <c r="AF41" s="47">
        <v>0</v>
      </c>
      <c r="AG41" s="47">
        <v>30</v>
      </c>
      <c r="AH41" s="47">
        <v>400</v>
      </c>
    </row>
    <row r="42" spans="1:34" ht="13.5">
      <c r="A42" s="185" t="s">
        <v>29</v>
      </c>
      <c r="B42" s="186" t="s">
        <v>96</v>
      </c>
      <c r="C42" s="46" t="s">
        <v>97</v>
      </c>
      <c r="D42" s="47">
        <f t="shared" si="17"/>
        <v>2639</v>
      </c>
      <c r="E42" s="47">
        <v>2639</v>
      </c>
      <c r="F42" s="47">
        <v>0</v>
      </c>
      <c r="G42" s="47">
        <f t="shared" si="9"/>
        <v>2639</v>
      </c>
      <c r="H42" s="47">
        <f t="shared" si="10"/>
        <v>1999</v>
      </c>
      <c r="I42" s="47">
        <f t="shared" si="11"/>
        <v>0</v>
      </c>
      <c r="J42" s="47">
        <v>0</v>
      </c>
      <c r="K42" s="47">
        <v>0</v>
      </c>
      <c r="L42" s="47">
        <v>0</v>
      </c>
      <c r="M42" s="47">
        <f t="shared" si="12"/>
        <v>1511</v>
      </c>
      <c r="N42" s="47">
        <v>0</v>
      </c>
      <c r="O42" s="47">
        <v>1511</v>
      </c>
      <c r="P42" s="47">
        <v>0</v>
      </c>
      <c r="Q42" s="47">
        <f t="shared" si="13"/>
        <v>234</v>
      </c>
      <c r="R42" s="47">
        <v>0</v>
      </c>
      <c r="S42" s="47">
        <v>234</v>
      </c>
      <c r="T42" s="47">
        <v>0</v>
      </c>
      <c r="U42" s="47">
        <f t="shared" si="14"/>
        <v>247</v>
      </c>
      <c r="V42" s="47">
        <v>0</v>
      </c>
      <c r="W42" s="47">
        <v>247</v>
      </c>
      <c r="X42" s="47">
        <v>0</v>
      </c>
      <c r="Y42" s="47">
        <f t="shared" si="15"/>
        <v>5</v>
      </c>
      <c r="Z42" s="47">
        <v>0</v>
      </c>
      <c r="AA42" s="47">
        <v>5</v>
      </c>
      <c r="AB42" s="47">
        <v>0</v>
      </c>
      <c r="AC42" s="47">
        <f t="shared" si="16"/>
        <v>2</v>
      </c>
      <c r="AD42" s="47">
        <v>0</v>
      </c>
      <c r="AE42" s="47">
        <v>2</v>
      </c>
      <c r="AF42" s="47">
        <v>0</v>
      </c>
      <c r="AG42" s="47">
        <v>640</v>
      </c>
      <c r="AH42" s="47">
        <v>0</v>
      </c>
    </row>
    <row r="43" spans="1:34" ht="13.5">
      <c r="A43" s="185" t="s">
        <v>29</v>
      </c>
      <c r="B43" s="186" t="s">
        <v>98</v>
      </c>
      <c r="C43" s="46" t="s">
        <v>99</v>
      </c>
      <c r="D43" s="47">
        <f t="shared" si="17"/>
        <v>789</v>
      </c>
      <c r="E43" s="47">
        <v>789</v>
      </c>
      <c r="F43" s="47">
        <v>0</v>
      </c>
      <c r="G43" s="47">
        <f t="shared" si="9"/>
        <v>789</v>
      </c>
      <c r="H43" s="47">
        <f t="shared" si="10"/>
        <v>598</v>
      </c>
      <c r="I43" s="47">
        <f t="shared" si="11"/>
        <v>0</v>
      </c>
      <c r="J43" s="47">
        <v>0</v>
      </c>
      <c r="K43" s="47">
        <v>0</v>
      </c>
      <c r="L43" s="47">
        <v>0</v>
      </c>
      <c r="M43" s="47">
        <f t="shared" si="12"/>
        <v>451</v>
      </c>
      <c r="N43" s="47">
        <v>0</v>
      </c>
      <c r="O43" s="47">
        <v>451</v>
      </c>
      <c r="P43" s="47">
        <v>0</v>
      </c>
      <c r="Q43" s="47">
        <f t="shared" si="13"/>
        <v>70</v>
      </c>
      <c r="R43" s="47">
        <v>0</v>
      </c>
      <c r="S43" s="47">
        <v>70</v>
      </c>
      <c r="T43" s="47">
        <v>0</v>
      </c>
      <c r="U43" s="47">
        <f t="shared" si="14"/>
        <v>74</v>
      </c>
      <c r="V43" s="47">
        <v>0</v>
      </c>
      <c r="W43" s="47">
        <v>74</v>
      </c>
      <c r="X43" s="47">
        <v>0</v>
      </c>
      <c r="Y43" s="47">
        <f t="shared" si="15"/>
        <v>2</v>
      </c>
      <c r="Z43" s="47">
        <v>0</v>
      </c>
      <c r="AA43" s="47">
        <v>2</v>
      </c>
      <c r="AB43" s="47">
        <v>0</v>
      </c>
      <c r="AC43" s="47">
        <f t="shared" si="16"/>
        <v>1</v>
      </c>
      <c r="AD43" s="47">
        <v>0</v>
      </c>
      <c r="AE43" s="47">
        <v>1</v>
      </c>
      <c r="AF43" s="47">
        <v>0</v>
      </c>
      <c r="AG43" s="47">
        <v>191</v>
      </c>
      <c r="AH43" s="47">
        <v>12</v>
      </c>
    </row>
    <row r="44" spans="1:34" ht="13.5">
      <c r="A44" s="185" t="s">
        <v>29</v>
      </c>
      <c r="B44" s="186" t="s">
        <v>100</v>
      </c>
      <c r="C44" s="46" t="s">
        <v>101</v>
      </c>
      <c r="D44" s="47">
        <f t="shared" si="17"/>
        <v>3227</v>
      </c>
      <c r="E44" s="47">
        <v>2855</v>
      </c>
      <c r="F44" s="47">
        <v>372</v>
      </c>
      <c r="G44" s="47">
        <f t="shared" si="9"/>
        <v>3227</v>
      </c>
      <c r="H44" s="47">
        <f t="shared" si="10"/>
        <v>2855</v>
      </c>
      <c r="I44" s="47">
        <f t="shared" si="11"/>
        <v>0</v>
      </c>
      <c r="J44" s="47">
        <v>0</v>
      </c>
      <c r="K44" s="47">
        <v>0</v>
      </c>
      <c r="L44" s="47">
        <v>0</v>
      </c>
      <c r="M44" s="47">
        <f t="shared" si="12"/>
        <v>1706</v>
      </c>
      <c r="N44" s="47">
        <v>0</v>
      </c>
      <c r="O44" s="47">
        <v>1706</v>
      </c>
      <c r="P44" s="47">
        <v>0</v>
      </c>
      <c r="Q44" s="47">
        <f t="shared" si="13"/>
        <v>431</v>
      </c>
      <c r="R44" s="47">
        <v>0</v>
      </c>
      <c r="S44" s="47">
        <v>431</v>
      </c>
      <c r="T44" s="47">
        <v>0</v>
      </c>
      <c r="U44" s="47">
        <f t="shared" si="14"/>
        <v>713</v>
      </c>
      <c r="V44" s="47">
        <v>0</v>
      </c>
      <c r="W44" s="47">
        <v>713</v>
      </c>
      <c r="X44" s="47">
        <v>0</v>
      </c>
      <c r="Y44" s="47">
        <f t="shared" si="15"/>
        <v>5</v>
      </c>
      <c r="Z44" s="47">
        <v>0</v>
      </c>
      <c r="AA44" s="47">
        <v>5</v>
      </c>
      <c r="AB44" s="47">
        <v>0</v>
      </c>
      <c r="AC44" s="47">
        <f t="shared" si="16"/>
        <v>0</v>
      </c>
      <c r="AD44" s="47">
        <v>0</v>
      </c>
      <c r="AE44" s="47">
        <v>0</v>
      </c>
      <c r="AF44" s="47">
        <v>0</v>
      </c>
      <c r="AG44" s="47">
        <v>372</v>
      </c>
      <c r="AH44" s="47">
        <v>0</v>
      </c>
    </row>
    <row r="45" spans="1:34" ht="13.5">
      <c r="A45" s="185" t="s">
        <v>29</v>
      </c>
      <c r="B45" s="186" t="s">
        <v>102</v>
      </c>
      <c r="C45" s="46" t="s">
        <v>103</v>
      </c>
      <c r="D45" s="47">
        <f t="shared" si="17"/>
        <v>5289</v>
      </c>
      <c r="E45" s="47">
        <v>4434</v>
      </c>
      <c r="F45" s="47">
        <v>855</v>
      </c>
      <c r="G45" s="47">
        <f t="shared" si="9"/>
        <v>5289</v>
      </c>
      <c r="H45" s="47">
        <f t="shared" si="10"/>
        <v>4871</v>
      </c>
      <c r="I45" s="47">
        <f t="shared" si="11"/>
        <v>0</v>
      </c>
      <c r="J45" s="47">
        <v>0</v>
      </c>
      <c r="K45" s="47">
        <v>0</v>
      </c>
      <c r="L45" s="47">
        <v>0</v>
      </c>
      <c r="M45" s="47">
        <f t="shared" si="12"/>
        <v>4269</v>
      </c>
      <c r="N45" s="47">
        <v>0</v>
      </c>
      <c r="O45" s="47">
        <v>3955</v>
      </c>
      <c r="P45" s="47">
        <v>314</v>
      </c>
      <c r="Q45" s="47">
        <f t="shared" si="13"/>
        <v>596</v>
      </c>
      <c r="R45" s="47">
        <v>0</v>
      </c>
      <c r="S45" s="47">
        <v>596</v>
      </c>
      <c r="T45" s="47">
        <v>0</v>
      </c>
      <c r="U45" s="47">
        <f t="shared" si="14"/>
        <v>6</v>
      </c>
      <c r="V45" s="47">
        <v>0</v>
      </c>
      <c r="W45" s="47">
        <v>6</v>
      </c>
      <c r="X45" s="47">
        <v>0</v>
      </c>
      <c r="Y45" s="47">
        <f t="shared" si="15"/>
        <v>0</v>
      </c>
      <c r="Z45" s="47">
        <v>0</v>
      </c>
      <c r="AA45" s="47">
        <v>0</v>
      </c>
      <c r="AB45" s="47">
        <v>0</v>
      </c>
      <c r="AC45" s="47">
        <f t="shared" si="16"/>
        <v>0</v>
      </c>
      <c r="AD45" s="47">
        <v>0</v>
      </c>
      <c r="AE45" s="47">
        <v>0</v>
      </c>
      <c r="AF45" s="47">
        <v>0</v>
      </c>
      <c r="AG45" s="47">
        <v>418</v>
      </c>
      <c r="AH45" s="47">
        <v>0</v>
      </c>
    </row>
    <row r="46" spans="1:34" ht="13.5">
      <c r="A46" s="185" t="s">
        <v>29</v>
      </c>
      <c r="B46" s="186" t="s">
        <v>104</v>
      </c>
      <c r="C46" s="46" t="s">
        <v>105</v>
      </c>
      <c r="D46" s="47">
        <f t="shared" si="17"/>
        <v>7239</v>
      </c>
      <c r="E46" s="47">
        <v>5165</v>
      </c>
      <c r="F46" s="47">
        <v>2074</v>
      </c>
      <c r="G46" s="47">
        <f t="shared" si="9"/>
        <v>7239</v>
      </c>
      <c r="H46" s="47">
        <f t="shared" si="10"/>
        <v>5610</v>
      </c>
      <c r="I46" s="47">
        <f t="shared" si="11"/>
        <v>0</v>
      </c>
      <c r="J46" s="47">
        <v>0</v>
      </c>
      <c r="K46" s="47">
        <v>0</v>
      </c>
      <c r="L46" s="47">
        <v>0</v>
      </c>
      <c r="M46" s="47">
        <f t="shared" si="12"/>
        <v>4691</v>
      </c>
      <c r="N46" s="47">
        <v>0</v>
      </c>
      <c r="O46" s="47">
        <v>4304</v>
      </c>
      <c r="P46" s="47">
        <v>387</v>
      </c>
      <c r="Q46" s="47">
        <f t="shared" si="13"/>
        <v>506</v>
      </c>
      <c r="R46" s="47">
        <v>0</v>
      </c>
      <c r="S46" s="47">
        <v>484</v>
      </c>
      <c r="T46" s="47">
        <v>22</v>
      </c>
      <c r="U46" s="47">
        <f t="shared" si="14"/>
        <v>406</v>
      </c>
      <c r="V46" s="47">
        <v>0</v>
      </c>
      <c r="W46" s="47">
        <v>373</v>
      </c>
      <c r="X46" s="47">
        <v>33</v>
      </c>
      <c r="Y46" s="47">
        <f t="shared" si="15"/>
        <v>4</v>
      </c>
      <c r="Z46" s="47">
        <v>0</v>
      </c>
      <c r="AA46" s="47">
        <v>4</v>
      </c>
      <c r="AB46" s="47">
        <v>0</v>
      </c>
      <c r="AC46" s="47">
        <f t="shared" si="16"/>
        <v>3</v>
      </c>
      <c r="AD46" s="47">
        <v>0</v>
      </c>
      <c r="AE46" s="47">
        <v>0</v>
      </c>
      <c r="AF46" s="47">
        <v>3</v>
      </c>
      <c r="AG46" s="47">
        <v>1629</v>
      </c>
      <c r="AH46" s="47">
        <v>0</v>
      </c>
    </row>
    <row r="47" spans="1:34" ht="13.5">
      <c r="A47" s="185" t="s">
        <v>29</v>
      </c>
      <c r="B47" s="186" t="s">
        <v>106</v>
      </c>
      <c r="C47" s="46" t="s">
        <v>340</v>
      </c>
      <c r="D47" s="47">
        <f t="shared" si="17"/>
        <v>500</v>
      </c>
      <c r="E47" s="47">
        <v>409</v>
      </c>
      <c r="F47" s="47">
        <v>91</v>
      </c>
      <c r="G47" s="47">
        <f t="shared" si="9"/>
        <v>500</v>
      </c>
      <c r="H47" s="47">
        <f t="shared" si="10"/>
        <v>445</v>
      </c>
      <c r="I47" s="47">
        <f t="shared" si="11"/>
        <v>0</v>
      </c>
      <c r="J47" s="47">
        <v>0</v>
      </c>
      <c r="K47" s="47">
        <v>0</v>
      </c>
      <c r="L47" s="47">
        <v>0</v>
      </c>
      <c r="M47" s="47">
        <f t="shared" si="12"/>
        <v>352</v>
      </c>
      <c r="N47" s="47">
        <v>0</v>
      </c>
      <c r="O47" s="47">
        <v>325</v>
      </c>
      <c r="P47" s="47">
        <v>27</v>
      </c>
      <c r="Q47" s="47">
        <f t="shared" si="13"/>
        <v>60</v>
      </c>
      <c r="R47" s="47">
        <v>0</v>
      </c>
      <c r="S47" s="47">
        <v>55</v>
      </c>
      <c r="T47" s="47">
        <v>5</v>
      </c>
      <c r="U47" s="47">
        <f t="shared" si="14"/>
        <v>31</v>
      </c>
      <c r="V47" s="47">
        <v>0</v>
      </c>
      <c r="W47" s="47">
        <v>28</v>
      </c>
      <c r="X47" s="47">
        <v>3</v>
      </c>
      <c r="Y47" s="47">
        <f t="shared" si="15"/>
        <v>1</v>
      </c>
      <c r="Z47" s="47">
        <v>0</v>
      </c>
      <c r="AA47" s="47">
        <v>1</v>
      </c>
      <c r="AB47" s="47">
        <v>0</v>
      </c>
      <c r="AC47" s="47">
        <f t="shared" si="16"/>
        <v>1</v>
      </c>
      <c r="AD47" s="47">
        <v>0</v>
      </c>
      <c r="AE47" s="47">
        <v>0</v>
      </c>
      <c r="AF47" s="47">
        <v>1</v>
      </c>
      <c r="AG47" s="47">
        <v>55</v>
      </c>
      <c r="AH47" s="47">
        <v>0</v>
      </c>
    </row>
    <row r="48" spans="1:34" ht="13.5">
      <c r="A48" s="185" t="s">
        <v>29</v>
      </c>
      <c r="B48" s="186" t="s">
        <v>107</v>
      </c>
      <c r="C48" s="46" t="s">
        <v>108</v>
      </c>
      <c r="D48" s="47">
        <f t="shared" si="17"/>
        <v>5308</v>
      </c>
      <c r="E48" s="47">
        <v>3685</v>
      </c>
      <c r="F48" s="47">
        <v>1623</v>
      </c>
      <c r="G48" s="47">
        <f t="shared" si="9"/>
        <v>5308</v>
      </c>
      <c r="H48" s="47">
        <f t="shared" si="10"/>
        <v>4575</v>
      </c>
      <c r="I48" s="47">
        <f t="shared" si="11"/>
        <v>0</v>
      </c>
      <c r="J48" s="47">
        <v>0</v>
      </c>
      <c r="K48" s="47">
        <v>0</v>
      </c>
      <c r="L48" s="47">
        <v>0</v>
      </c>
      <c r="M48" s="47">
        <f t="shared" si="12"/>
        <v>3817</v>
      </c>
      <c r="N48" s="47">
        <v>0</v>
      </c>
      <c r="O48" s="47">
        <v>3040</v>
      </c>
      <c r="P48" s="47">
        <v>777</v>
      </c>
      <c r="Q48" s="47">
        <f t="shared" si="13"/>
        <v>419</v>
      </c>
      <c r="R48" s="47">
        <v>0</v>
      </c>
      <c r="S48" s="47">
        <v>377</v>
      </c>
      <c r="T48" s="47">
        <v>42</v>
      </c>
      <c r="U48" s="47">
        <f t="shared" si="14"/>
        <v>332</v>
      </c>
      <c r="V48" s="47">
        <v>0</v>
      </c>
      <c r="W48" s="47">
        <v>265</v>
      </c>
      <c r="X48" s="47">
        <v>67</v>
      </c>
      <c r="Y48" s="47">
        <f t="shared" si="15"/>
        <v>3</v>
      </c>
      <c r="Z48" s="47">
        <v>0</v>
      </c>
      <c r="AA48" s="47">
        <v>3</v>
      </c>
      <c r="AB48" s="47">
        <v>0</v>
      </c>
      <c r="AC48" s="47">
        <f t="shared" si="16"/>
        <v>4</v>
      </c>
      <c r="AD48" s="47">
        <v>0</v>
      </c>
      <c r="AE48" s="47">
        <v>0</v>
      </c>
      <c r="AF48" s="47">
        <v>4</v>
      </c>
      <c r="AG48" s="47">
        <v>733</v>
      </c>
      <c r="AH48" s="47">
        <v>0</v>
      </c>
    </row>
    <row r="49" spans="1:34" ht="13.5">
      <c r="A49" s="185" t="s">
        <v>29</v>
      </c>
      <c r="B49" s="186" t="s">
        <v>109</v>
      </c>
      <c r="C49" s="46" t="s">
        <v>110</v>
      </c>
      <c r="D49" s="47">
        <f t="shared" si="17"/>
        <v>3634</v>
      </c>
      <c r="E49" s="47">
        <v>2938</v>
      </c>
      <c r="F49" s="47">
        <v>696</v>
      </c>
      <c r="G49" s="47">
        <f t="shared" si="9"/>
        <v>3634</v>
      </c>
      <c r="H49" s="47">
        <f t="shared" si="10"/>
        <v>3634</v>
      </c>
      <c r="I49" s="47">
        <f t="shared" si="11"/>
        <v>0</v>
      </c>
      <c r="J49" s="47">
        <v>0</v>
      </c>
      <c r="K49" s="47">
        <v>0</v>
      </c>
      <c r="L49" s="47">
        <v>0</v>
      </c>
      <c r="M49" s="47">
        <f t="shared" si="12"/>
        <v>3098</v>
      </c>
      <c r="N49" s="47">
        <v>0</v>
      </c>
      <c r="O49" s="47">
        <v>2442</v>
      </c>
      <c r="P49" s="47">
        <v>656</v>
      </c>
      <c r="Q49" s="47">
        <f t="shared" si="13"/>
        <v>299</v>
      </c>
      <c r="R49" s="47">
        <v>0</v>
      </c>
      <c r="S49" s="47">
        <v>262</v>
      </c>
      <c r="T49" s="47">
        <v>37</v>
      </c>
      <c r="U49" s="47">
        <f t="shared" si="14"/>
        <v>89</v>
      </c>
      <c r="V49" s="47">
        <v>0</v>
      </c>
      <c r="W49" s="47">
        <v>89</v>
      </c>
      <c r="X49" s="47">
        <v>0</v>
      </c>
      <c r="Y49" s="47">
        <f t="shared" si="15"/>
        <v>0</v>
      </c>
      <c r="Z49" s="47">
        <v>0</v>
      </c>
      <c r="AA49" s="47">
        <v>0</v>
      </c>
      <c r="AB49" s="47">
        <v>0</v>
      </c>
      <c r="AC49" s="47">
        <f t="shared" si="16"/>
        <v>148</v>
      </c>
      <c r="AD49" s="47">
        <v>0</v>
      </c>
      <c r="AE49" s="47">
        <v>145</v>
      </c>
      <c r="AF49" s="47">
        <v>3</v>
      </c>
      <c r="AG49" s="47">
        <v>0</v>
      </c>
      <c r="AH49" s="47">
        <v>14</v>
      </c>
    </row>
    <row r="50" spans="1:34" ht="13.5">
      <c r="A50" s="185" t="s">
        <v>29</v>
      </c>
      <c r="B50" s="186" t="s">
        <v>111</v>
      </c>
      <c r="C50" s="46" t="s">
        <v>112</v>
      </c>
      <c r="D50" s="47">
        <f t="shared" si="17"/>
        <v>6531</v>
      </c>
      <c r="E50" s="47">
        <v>3954</v>
      </c>
      <c r="F50" s="47">
        <v>2577</v>
      </c>
      <c r="G50" s="47">
        <f t="shared" si="9"/>
        <v>6531</v>
      </c>
      <c r="H50" s="47">
        <f t="shared" si="10"/>
        <v>6531</v>
      </c>
      <c r="I50" s="47">
        <f t="shared" si="11"/>
        <v>0</v>
      </c>
      <c r="J50" s="47">
        <v>0</v>
      </c>
      <c r="K50" s="47">
        <v>0</v>
      </c>
      <c r="L50" s="47">
        <v>0</v>
      </c>
      <c r="M50" s="47">
        <f t="shared" si="12"/>
        <v>5650</v>
      </c>
      <c r="N50" s="47">
        <v>0</v>
      </c>
      <c r="O50" s="47">
        <v>3367</v>
      </c>
      <c r="P50" s="47">
        <v>2283</v>
      </c>
      <c r="Q50" s="47">
        <f t="shared" si="13"/>
        <v>596</v>
      </c>
      <c r="R50" s="47">
        <v>0</v>
      </c>
      <c r="S50" s="47">
        <v>331</v>
      </c>
      <c r="T50" s="47">
        <v>265</v>
      </c>
      <c r="U50" s="47">
        <f t="shared" si="14"/>
        <v>117</v>
      </c>
      <c r="V50" s="47">
        <v>0</v>
      </c>
      <c r="W50" s="47">
        <v>117</v>
      </c>
      <c r="X50" s="47">
        <v>0</v>
      </c>
      <c r="Y50" s="47">
        <f t="shared" si="15"/>
        <v>0</v>
      </c>
      <c r="Z50" s="47">
        <v>0</v>
      </c>
      <c r="AA50" s="47">
        <v>0</v>
      </c>
      <c r="AB50" s="47">
        <v>0</v>
      </c>
      <c r="AC50" s="47">
        <f t="shared" si="16"/>
        <v>168</v>
      </c>
      <c r="AD50" s="47">
        <v>0</v>
      </c>
      <c r="AE50" s="47">
        <v>139</v>
      </c>
      <c r="AF50" s="47">
        <v>29</v>
      </c>
      <c r="AG50" s="47">
        <v>0</v>
      </c>
      <c r="AH50" s="47">
        <v>27</v>
      </c>
    </row>
    <row r="51" spans="1:34" ht="13.5">
      <c r="A51" s="185" t="s">
        <v>29</v>
      </c>
      <c r="B51" s="186" t="s">
        <v>113</v>
      </c>
      <c r="C51" s="46" t="s">
        <v>114</v>
      </c>
      <c r="D51" s="47">
        <f t="shared" si="17"/>
        <v>7549</v>
      </c>
      <c r="E51" s="47">
        <v>2711</v>
      </c>
      <c r="F51" s="47">
        <v>4838</v>
      </c>
      <c r="G51" s="47">
        <f t="shared" si="9"/>
        <v>7549</v>
      </c>
      <c r="H51" s="47">
        <f t="shared" si="10"/>
        <v>5758</v>
      </c>
      <c r="I51" s="47">
        <f t="shared" si="11"/>
        <v>0</v>
      </c>
      <c r="J51" s="47">
        <v>0</v>
      </c>
      <c r="K51" s="47">
        <v>0</v>
      </c>
      <c r="L51" s="47">
        <v>0</v>
      </c>
      <c r="M51" s="47">
        <f t="shared" si="12"/>
        <v>5050</v>
      </c>
      <c r="N51" s="47">
        <v>0</v>
      </c>
      <c r="O51" s="47">
        <v>2359</v>
      </c>
      <c r="P51" s="47">
        <v>2691</v>
      </c>
      <c r="Q51" s="47">
        <f t="shared" si="13"/>
        <v>706</v>
      </c>
      <c r="R51" s="47">
        <v>0</v>
      </c>
      <c r="S51" s="47">
        <v>352</v>
      </c>
      <c r="T51" s="47">
        <v>354</v>
      </c>
      <c r="U51" s="47">
        <f t="shared" si="14"/>
        <v>0</v>
      </c>
      <c r="V51" s="47">
        <v>0</v>
      </c>
      <c r="W51" s="47">
        <v>0</v>
      </c>
      <c r="X51" s="47">
        <v>0</v>
      </c>
      <c r="Y51" s="47">
        <f t="shared" si="15"/>
        <v>2</v>
      </c>
      <c r="Z51" s="47">
        <v>2</v>
      </c>
      <c r="AA51" s="47">
        <v>0</v>
      </c>
      <c r="AB51" s="47">
        <v>0</v>
      </c>
      <c r="AC51" s="47">
        <f t="shared" si="16"/>
        <v>0</v>
      </c>
      <c r="AD51" s="47">
        <v>0</v>
      </c>
      <c r="AE51" s="47">
        <v>0</v>
      </c>
      <c r="AF51" s="47">
        <v>0</v>
      </c>
      <c r="AG51" s="47">
        <v>1791</v>
      </c>
      <c r="AH51" s="47">
        <v>0</v>
      </c>
    </row>
    <row r="52" spans="1:34" ht="13.5">
      <c r="A52" s="185" t="s">
        <v>29</v>
      </c>
      <c r="B52" s="186" t="s">
        <v>115</v>
      </c>
      <c r="C52" s="46" t="s">
        <v>116</v>
      </c>
      <c r="D52" s="47">
        <f t="shared" si="17"/>
        <v>553</v>
      </c>
      <c r="E52" s="47">
        <v>475</v>
      </c>
      <c r="F52" s="47">
        <v>78</v>
      </c>
      <c r="G52" s="47">
        <f t="shared" si="9"/>
        <v>553</v>
      </c>
      <c r="H52" s="47">
        <f t="shared" si="10"/>
        <v>553</v>
      </c>
      <c r="I52" s="47">
        <f t="shared" si="11"/>
        <v>0</v>
      </c>
      <c r="J52" s="47">
        <v>0</v>
      </c>
      <c r="K52" s="47">
        <v>0</v>
      </c>
      <c r="L52" s="47">
        <v>0</v>
      </c>
      <c r="M52" s="47">
        <f t="shared" si="12"/>
        <v>451</v>
      </c>
      <c r="N52" s="47">
        <v>0</v>
      </c>
      <c r="O52" s="47">
        <v>387</v>
      </c>
      <c r="P52" s="47">
        <v>64</v>
      </c>
      <c r="Q52" s="47">
        <f t="shared" si="13"/>
        <v>51</v>
      </c>
      <c r="R52" s="47">
        <v>0</v>
      </c>
      <c r="S52" s="47">
        <v>43</v>
      </c>
      <c r="T52" s="47">
        <v>8</v>
      </c>
      <c r="U52" s="47">
        <f t="shared" si="14"/>
        <v>21</v>
      </c>
      <c r="V52" s="47">
        <v>0</v>
      </c>
      <c r="W52" s="47">
        <v>21</v>
      </c>
      <c r="X52" s="47">
        <v>0</v>
      </c>
      <c r="Y52" s="47">
        <f t="shared" si="15"/>
        <v>0</v>
      </c>
      <c r="Z52" s="47">
        <v>0</v>
      </c>
      <c r="AA52" s="47">
        <v>0</v>
      </c>
      <c r="AB52" s="47">
        <v>0</v>
      </c>
      <c r="AC52" s="47">
        <f t="shared" si="16"/>
        <v>30</v>
      </c>
      <c r="AD52" s="47">
        <v>0</v>
      </c>
      <c r="AE52" s="47">
        <v>24</v>
      </c>
      <c r="AF52" s="47">
        <v>6</v>
      </c>
      <c r="AG52" s="47">
        <v>0</v>
      </c>
      <c r="AH52" s="47">
        <v>130</v>
      </c>
    </row>
    <row r="53" spans="1:34" ht="13.5">
      <c r="A53" s="185" t="s">
        <v>29</v>
      </c>
      <c r="B53" s="186" t="s">
        <v>117</v>
      </c>
      <c r="C53" s="46" t="s">
        <v>118</v>
      </c>
      <c r="D53" s="47">
        <f t="shared" si="17"/>
        <v>1238</v>
      </c>
      <c r="E53" s="47">
        <v>893</v>
      </c>
      <c r="F53" s="47">
        <v>345</v>
      </c>
      <c r="G53" s="47">
        <f t="shared" si="9"/>
        <v>1238</v>
      </c>
      <c r="H53" s="47">
        <f t="shared" si="10"/>
        <v>1044</v>
      </c>
      <c r="I53" s="47">
        <f t="shared" si="11"/>
        <v>0</v>
      </c>
      <c r="J53" s="47">
        <v>0</v>
      </c>
      <c r="K53" s="47">
        <v>0</v>
      </c>
      <c r="L53" s="47">
        <v>0</v>
      </c>
      <c r="M53" s="47">
        <f t="shared" si="12"/>
        <v>849</v>
      </c>
      <c r="N53" s="47">
        <v>0</v>
      </c>
      <c r="O53" s="47">
        <v>720</v>
      </c>
      <c r="P53" s="47">
        <v>129</v>
      </c>
      <c r="Q53" s="47">
        <f t="shared" si="13"/>
        <v>120</v>
      </c>
      <c r="R53" s="47">
        <v>0</v>
      </c>
      <c r="S53" s="47">
        <v>109</v>
      </c>
      <c r="T53" s="47">
        <v>11</v>
      </c>
      <c r="U53" s="47">
        <f t="shared" si="14"/>
        <v>73</v>
      </c>
      <c r="V53" s="47">
        <v>0</v>
      </c>
      <c r="W53" s="47">
        <v>63</v>
      </c>
      <c r="X53" s="47">
        <v>10</v>
      </c>
      <c r="Y53" s="47">
        <f t="shared" si="15"/>
        <v>1</v>
      </c>
      <c r="Z53" s="47">
        <v>0</v>
      </c>
      <c r="AA53" s="47">
        <v>1</v>
      </c>
      <c r="AB53" s="47">
        <v>0</v>
      </c>
      <c r="AC53" s="47">
        <f t="shared" si="16"/>
        <v>1</v>
      </c>
      <c r="AD53" s="47">
        <v>0</v>
      </c>
      <c r="AE53" s="47">
        <v>0</v>
      </c>
      <c r="AF53" s="47">
        <v>1</v>
      </c>
      <c r="AG53" s="47">
        <v>194</v>
      </c>
      <c r="AH53" s="47">
        <v>0</v>
      </c>
    </row>
    <row r="54" spans="1:34" ht="13.5">
      <c r="A54" s="185" t="s">
        <v>29</v>
      </c>
      <c r="B54" s="186" t="s">
        <v>119</v>
      </c>
      <c r="C54" s="46" t="s">
        <v>189</v>
      </c>
      <c r="D54" s="47">
        <f t="shared" si="17"/>
        <v>823</v>
      </c>
      <c r="E54" s="47">
        <v>748</v>
      </c>
      <c r="F54" s="47">
        <v>75</v>
      </c>
      <c r="G54" s="47">
        <f t="shared" si="9"/>
        <v>823</v>
      </c>
      <c r="H54" s="47">
        <f t="shared" si="10"/>
        <v>781</v>
      </c>
      <c r="I54" s="47">
        <f t="shared" si="11"/>
        <v>0</v>
      </c>
      <c r="J54" s="47">
        <v>0</v>
      </c>
      <c r="K54" s="47">
        <v>0</v>
      </c>
      <c r="L54" s="47">
        <v>0</v>
      </c>
      <c r="M54" s="47">
        <f t="shared" si="12"/>
        <v>610</v>
      </c>
      <c r="N54" s="47">
        <v>535</v>
      </c>
      <c r="O54" s="47">
        <v>0</v>
      </c>
      <c r="P54" s="47">
        <v>75</v>
      </c>
      <c r="Q54" s="47">
        <f t="shared" si="13"/>
        <v>57</v>
      </c>
      <c r="R54" s="47">
        <v>57</v>
      </c>
      <c r="S54" s="47">
        <v>0</v>
      </c>
      <c r="T54" s="47">
        <v>0</v>
      </c>
      <c r="U54" s="47">
        <f t="shared" si="14"/>
        <v>104</v>
      </c>
      <c r="V54" s="47">
        <v>0</v>
      </c>
      <c r="W54" s="47">
        <v>104</v>
      </c>
      <c r="X54" s="47">
        <v>0</v>
      </c>
      <c r="Y54" s="47">
        <f t="shared" si="15"/>
        <v>3</v>
      </c>
      <c r="Z54" s="47">
        <v>0</v>
      </c>
      <c r="AA54" s="47">
        <v>3</v>
      </c>
      <c r="AB54" s="47">
        <v>0</v>
      </c>
      <c r="AC54" s="47">
        <f t="shared" si="16"/>
        <v>7</v>
      </c>
      <c r="AD54" s="47">
        <v>0</v>
      </c>
      <c r="AE54" s="47">
        <v>7</v>
      </c>
      <c r="AF54" s="47">
        <v>0</v>
      </c>
      <c r="AG54" s="47">
        <v>42</v>
      </c>
      <c r="AH54" s="47">
        <v>0</v>
      </c>
    </row>
    <row r="55" spans="1:34" ht="13.5">
      <c r="A55" s="185" t="s">
        <v>29</v>
      </c>
      <c r="B55" s="186" t="s">
        <v>120</v>
      </c>
      <c r="C55" s="46" t="s">
        <v>121</v>
      </c>
      <c r="D55" s="47">
        <f t="shared" si="17"/>
        <v>2131</v>
      </c>
      <c r="E55" s="47">
        <v>1835</v>
      </c>
      <c r="F55" s="47">
        <v>296</v>
      </c>
      <c r="G55" s="47">
        <f t="shared" si="9"/>
        <v>2131</v>
      </c>
      <c r="H55" s="47">
        <f t="shared" si="10"/>
        <v>1860</v>
      </c>
      <c r="I55" s="47">
        <f t="shared" si="11"/>
        <v>0</v>
      </c>
      <c r="J55" s="47">
        <v>0</v>
      </c>
      <c r="K55" s="47">
        <v>0</v>
      </c>
      <c r="L55" s="47">
        <v>0</v>
      </c>
      <c r="M55" s="47">
        <f t="shared" si="12"/>
        <v>1550</v>
      </c>
      <c r="N55" s="47">
        <v>0</v>
      </c>
      <c r="O55" s="47">
        <v>1550</v>
      </c>
      <c r="P55" s="47">
        <v>0</v>
      </c>
      <c r="Q55" s="47">
        <f t="shared" si="13"/>
        <v>87</v>
      </c>
      <c r="R55" s="47">
        <v>0</v>
      </c>
      <c r="S55" s="47">
        <v>87</v>
      </c>
      <c r="T55" s="47">
        <v>0</v>
      </c>
      <c r="U55" s="47">
        <f t="shared" si="14"/>
        <v>195</v>
      </c>
      <c r="V55" s="47">
        <v>0</v>
      </c>
      <c r="W55" s="47">
        <v>195</v>
      </c>
      <c r="X55" s="47">
        <v>0</v>
      </c>
      <c r="Y55" s="47">
        <f t="shared" si="15"/>
        <v>3</v>
      </c>
      <c r="Z55" s="47">
        <v>0</v>
      </c>
      <c r="AA55" s="47">
        <v>3</v>
      </c>
      <c r="AB55" s="47">
        <v>0</v>
      </c>
      <c r="AC55" s="47">
        <f t="shared" si="16"/>
        <v>25</v>
      </c>
      <c r="AD55" s="47">
        <v>0</v>
      </c>
      <c r="AE55" s="47">
        <v>25</v>
      </c>
      <c r="AF55" s="47">
        <v>0</v>
      </c>
      <c r="AG55" s="47">
        <v>271</v>
      </c>
      <c r="AH55" s="47">
        <v>0</v>
      </c>
    </row>
    <row r="56" spans="1:34" ht="13.5">
      <c r="A56" s="185" t="s">
        <v>29</v>
      </c>
      <c r="B56" s="186" t="s">
        <v>122</v>
      </c>
      <c r="C56" s="46" t="s">
        <v>123</v>
      </c>
      <c r="D56" s="47">
        <f t="shared" si="17"/>
        <v>3070</v>
      </c>
      <c r="E56" s="47">
        <v>2071</v>
      </c>
      <c r="F56" s="47">
        <v>999</v>
      </c>
      <c r="G56" s="47">
        <f t="shared" si="9"/>
        <v>3070</v>
      </c>
      <c r="H56" s="47">
        <f t="shared" si="10"/>
        <v>2071</v>
      </c>
      <c r="I56" s="47">
        <f t="shared" si="11"/>
        <v>0</v>
      </c>
      <c r="J56" s="47">
        <v>0</v>
      </c>
      <c r="K56" s="47">
        <v>0</v>
      </c>
      <c r="L56" s="47">
        <v>0</v>
      </c>
      <c r="M56" s="47">
        <f t="shared" si="12"/>
        <v>1652</v>
      </c>
      <c r="N56" s="47">
        <v>0</v>
      </c>
      <c r="O56" s="47">
        <v>1652</v>
      </c>
      <c r="P56" s="47">
        <v>0</v>
      </c>
      <c r="Q56" s="47">
        <f t="shared" si="13"/>
        <v>175</v>
      </c>
      <c r="R56" s="47">
        <v>0</v>
      </c>
      <c r="S56" s="47">
        <v>175</v>
      </c>
      <c r="T56" s="47">
        <v>0</v>
      </c>
      <c r="U56" s="47">
        <f t="shared" si="14"/>
        <v>200</v>
      </c>
      <c r="V56" s="47">
        <v>0</v>
      </c>
      <c r="W56" s="47">
        <v>200</v>
      </c>
      <c r="X56" s="47">
        <v>0</v>
      </c>
      <c r="Y56" s="47">
        <f t="shared" si="15"/>
        <v>3</v>
      </c>
      <c r="Z56" s="47">
        <v>0</v>
      </c>
      <c r="AA56" s="47">
        <v>3</v>
      </c>
      <c r="AB56" s="47">
        <v>0</v>
      </c>
      <c r="AC56" s="47">
        <f t="shared" si="16"/>
        <v>41</v>
      </c>
      <c r="AD56" s="47">
        <v>0</v>
      </c>
      <c r="AE56" s="47">
        <v>41</v>
      </c>
      <c r="AF56" s="47">
        <v>0</v>
      </c>
      <c r="AG56" s="47">
        <v>999</v>
      </c>
      <c r="AH56" s="47">
        <v>0</v>
      </c>
    </row>
    <row r="57" spans="1:34" ht="13.5">
      <c r="A57" s="185" t="s">
        <v>29</v>
      </c>
      <c r="B57" s="186" t="s">
        <v>124</v>
      </c>
      <c r="C57" s="46" t="s">
        <v>125</v>
      </c>
      <c r="D57" s="47">
        <f t="shared" si="17"/>
        <v>916</v>
      </c>
      <c r="E57" s="47">
        <v>732</v>
      </c>
      <c r="F57" s="47">
        <v>184</v>
      </c>
      <c r="G57" s="47">
        <f t="shared" si="9"/>
        <v>916</v>
      </c>
      <c r="H57" s="47">
        <f t="shared" si="10"/>
        <v>916</v>
      </c>
      <c r="I57" s="47">
        <f t="shared" si="11"/>
        <v>0</v>
      </c>
      <c r="J57" s="47">
        <v>0</v>
      </c>
      <c r="K57" s="47">
        <v>0</v>
      </c>
      <c r="L57" s="47">
        <v>0</v>
      </c>
      <c r="M57" s="47">
        <f t="shared" si="12"/>
        <v>616</v>
      </c>
      <c r="N57" s="47">
        <v>0</v>
      </c>
      <c r="O57" s="47">
        <v>432</v>
      </c>
      <c r="P57" s="47">
        <v>184</v>
      </c>
      <c r="Q57" s="47">
        <f t="shared" si="13"/>
        <v>28</v>
      </c>
      <c r="R57" s="47">
        <v>0</v>
      </c>
      <c r="S57" s="47">
        <v>28</v>
      </c>
      <c r="T57" s="47">
        <v>0</v>
      </c>
      <c r="U57" s="47">
        <f t="shared" si="14"/>
        <v>222</v>
      </c>
      <c r="V57" s="47">
        <v>0</v>
      </c>
      <c r="W57" s="47">
        <v>222</v>
      </c>
      <c r="X57" s="47">
        <v>0</v>
      </c>
      <c r="Y57" s="47">
        <f t="shared" si="15"/>
        <v>8</v>
      </c>
      <c r="Z57" s="47">
        <v>0</v>
      </c>
      <c r="AA57" s="47">
        <v>8</v>
      </c>
      <c r="AB57" s="47">
        <v>0</v>
      </c>
      <c r="AC57" s="47">
        <f t="shared" si="16"/>
        <v>42</v>
      </c>
      <c r="AD57" s="47">
        <v>0</v>
      </c>
      <c r="AE57" s="47">
        <v>42</v>
      </c>
      <c r="AF57" s="47">
        <v>0</v>
      </c>
      <c r="AG57" s="47">
        <v>0</v>
      </c>
      <c r="AH57" s="47">
        <v>0</v>
      </c>
    </row>
    <row r="58" spans="1:34" ht="13.5">
      <c r="A58" s="185" t="s">
        <v>29</v>
      </c>
      <c r="B58" s="186" t="s">
        <v>126</v>
      </c>
      <c r="C58" s="46" t="s">
        <v>127</v>
      </c>
      <c r="D58" s="47">
        <f t="shared" si="17"/>
        <v>2991</v>
      </c>
      <c r="E58" s="47">
        <v>2430</v>
      </c>
      <c r="F58" s="47">
        <v>561</v>
      </c>
      <c r="G58" s="47">
        <f t="shared" si="9"/>
        <v>2991</v>
      </c>
      <c r="H58" s="47">
        <f t="shared" si="10"/>
        <v>2470</v>
      </c>
      <c r="I58" s="47">
        <f t="shared" si="11"/>
        <v>0</v>
      </c>
      <c r="J58" s="47">
        <v>0</v>
      </c>
      <c r="K58" s="47">
        <v>0</v>
      </c>
      <c r="L58" s="47">
        <v>0</v>
      </c>
      <c r="M58" s="47">
        <f t="shared" si="12"/>
        <v>1985</v>
      </c>
      <c r="N58" s="47">
        <v>1754</v>
      </c>
      <c r="O58" s="47">
        <v>0</v>
      </c>
      <c r="P58" s="47">
        <v>231</v>
      </c>
      <c r="Q58" s="47">
        <f t="shared" si="13"/>
        <v>87</v>
      </c>
      <c r="R58" s="47">
        <v>0</v>
      </c>
      <c r="S58" s="47">
        <v>86</v>
      </c>
      <c r="T58" s="47">
        <v>1</v>
      </c>
      <c r="U58" s="47">
        <f t="shared" si="14"/>
        <v>336</v>
      </c>
      <c r="V58" s="47">
        <v>12</v>
      </c>
      <c r="W58" s="47">
        <v>322</v>
      </c>
      <c r="X58" s="47">
        <v>2</v>
      </c>
      <c r="Y58" s="47">
        <f t="shared" si="15"/>
        <v>16</v>
      </c>
      <c r="Z58" s="47">
        <v>6</v>
      </c>
      <c r="AA58" s="47">
        <v>10</v>
      </c>
      <c r="AB58" s="47">
        <v>0</v>
      </c>
      <c r="AC58" s="47">
        <f t="shared" si="16"/>
        <v>46</v>
      </c>
      <c r="AD58" s="47">
        <v>0</v>
      </c>
      <c r="AE58" s="47">
        <v>45</v>
      </c>
      <c r="AF58" s="47">
        <v>1</v>
      </c>
      <c r="AG58" s="47">
        <v>521</v>
      </c>
      <c r="AH58" s="47">
        <v>0</v>
      </c>
    </row>
    <row r="59" spans="1:34" ht="13.5">
      <c r="A59" s="185" t="s">
        <v>29</v>
      </c>
      <c r="B59" s="186" t="s">
        <v>128</v>
      </c>
      <c r="C59" s="46" t="s">
        <v>129</v>
      </c>
      <c r="D59" s="47">
        <f t="shared" si="17"/>
        <v>3755</v>
      </c>
      <c r="E59" s="47">
        <v>1126</v>
      </c>
      <c r="F59" s="47">
        <v>2629</v>
      </c>
      <c r="G59" s="47">
        <f t="shared" si="9"/>
        <v>3755</v>
      </c>
      <c r="H59" s="47">
        <f t="shared" si="10"/>
        <v>3487</v>
      </c>
      <c r="I59" s="47">
        <f t="shared" si="11"/>
        <v>0</v>
      </c>
      <c r="J59" s="47">
        <v>0</v>
      </c>
      <c r="K59" s="47">
        <v>0</v>
      </c>
      <c r="L59" s="47">
        <v>0</v>
      </c>
      <c r="M59" s="47">
        <f t="shared" si="12"/>
        <v>2678</v>
      </c>
      <c r="N59" s="47">
        <v>1669</v>
      </c>
      <c r="O59" s="47">
        <v>674</v>
      </c>
      <c r="P59" s="47">
        <v>335</v>
      </c>
      <c r="Q59" s="47">
        <f t="shared" si="13"/>
        <v>178</v>
      </c>
      <c r="R59" s="47">
        <v>4</v>
      </c>
      <c r="S59" s="47">
        <v>174</v>
      </c>
      <c r="T59" s="47">
        <v>0</v>
      </c>
      <c r="U59" s="47">
        <f t="shared" si="14"/>
        <v>576</v>
      </c>
      <c r="V59" s="47">
        <v>360</v>
      </c>
      <c r="W59" s="47">
        <v>105</v>
      </c>
      <c r="X59" s="47">
        <v>111</v>
      </c>
      <c r="Y59" s="47">
        <f t="shared" si="15"/>
        <v>17</v>
      </c>
      <c r="Z59" s="47">
        <v>6</v>
      </c>
      <c r="AA59" s="47">
        <v>11</v>
      </c>
      <c r="AB59" s="47">
        <v>0</v>
      </c>
      <c r="AC59" s="47">
        <f t="shared" si="16"/>
        <v>38</v>
      </c>
      <c r="AD59" s="47">
        <v>37</v>
      </c>
      <c r="AE59" s="47">
        <v>0</v>
      </c>
      <c r="AF59" s="47">
        <v>1</v>
      </c>
      <c r="AG59" s="47">
        <v>268</v>
      </c>
      <c r="AH59" s="47">
        <v>0</v>
      </c>
    </row>
    <row r="60" spans="1:34" ht="13.5">
      <c r="A60" s="185" t="s">
        <v>29</v>
      </c>
      <c r="B60" s="186" t="s">
        <v>130</v>
      </c>
      <c r="C60" s="46" t="s">
        <v>194</v>
      </c>
      <c r="D60" s="47">
        <f t="shared" si="17"/>
        <v>2097</v>
      </c>
      <c r="E60" s="47">
        <v>1617</v>
      </c>
      <c r="F60" s="47">
        <v>480</v>
      </c>
      <c r="G60" s="47">
        <f t="shared" si="9"/>
        <v>2097</v>
      </c>
      <c r="H60" s="47">
        <f t="shared" si="10"/>
        <v>1655</v>
      </c>
      <c r="I60" s="47">
        <f t="shared" si="11"/>
        <v>0</v>
      </c>
      <c r="J60" s="47">
        <v>0</v>
      </c>
      <c r="K60" s="47">
        <v>0</v>
      </c>
      <c r="L60" s="47">
        <v>0</v>
      </c>
      <c r="M60" s="47">
        <f t="shared" si="12"/>
        <v>1482</v>
      </c>
      <c r="N60" s="47">
        <v>0</v>
      </c>
      <c r="O60" s="47">
        <v>1451</v>
      </c>
      <c r="P60" s="47">
        <v>31</v>
      </c>
      <c r="Q60" s="47">
        <f t="shared" si="13"/>
        <v>18</v>
      </c>
      <c r="R60" s="47">
        <v>0</v>
      </c>
      <c r="S60" s="47">
        <v>18</v>
      </c>
      <c r="T60" s="47">
        <v>0</v>
      </c>
      <c r="U60" s="47">
        <f t="shared" si="14"/>
        <v>141</v>
      </c>
      <c r="V60" s="47">
        <v>84</v>
      </c>
      <c r="W60" s="47">
        <v>57</v>
      </c>
      <c r="X60" s="47">
        <v>0</v>
      </c>
      <c r="Y60" s="47">
        <f t="shared" si="15"/>
        <v>14</v>
      </c>
      <c r="Z60" s="47">
        <v>3</v>
      </c>
      <c r="AA60" s="47">
        <v>11</v>
      </c>
      <c r="AB60" s="47">
        <v>0</v>
      </c>
      <c r="AC60" s="47">
        <f t="shared" si="16"/>
        <v>0</v>
      </c>
      <c r="AD60" s="47">
        <v>0</v>
      </c>
      <c r="AE60" s="47">
        <v>0</v>
      </c>
      <c r="AF60" s="47">
        <v>0</v>
      </c>
      <c r="AG60" s="47">
        <v>442</v>
      </c>
      <c r="AH60" s="47">
        <v>0</v>
      </c>
    </row>
    <row r="61" spans="1:34" ht="13.5">
      <c r="A61" s="185" t="s">
        <v>29</v>
      </c>
      <c r="B61" s="186" t="s">
        <v>131</v>
      </c>
      <c r="C61" s="46" t="s">
        <v>339</v>
      </c>
      <c r="D61" s="47">
        <f t="shared" si="17"/>
        <v>1509</v>
      </c>
      <c r="E61" s="47">
        <v>1427</v>
      </c>
      <c r="F61" s="47">
        <v>82</v>
      </c>
      <c r="G61" s="47">
        <f t="shared" si="9"/>
        <v>1509</v>
      </c>
      <c r="H61" s="47">
        <f t="shared" si="10"/>
        <v>1476</v>
      </c>
      <c r="I61" s="47">
        <f t="shared" si="11"/>
        <v>0</v>
      </c>
      <c r="J61" s="47">
        <v>0</v>
      </c>
      <c r="K61" s="47">
        <v>0</v>
      </c>
      <c r="L61" s="47">
        <v>0</v>
      </c>
      <c r="M61" s="47">
        <f t="shared" si="12"/>
        <v>968</v>
      </c>
      <c r="N61" s="47">
        <v>919</v>
      </c>
      <c r="O61" s="47">
        <v>0</v>
      </c>
      <c r="P61" s="47">
        <v>49</v>
      </c>
      <c r="Q61" s="47">
        <f t="shared" si="13"/>
        <v>228</v>
      </c>
      <c r="R61" s="47">
        <v>228</v>
      </c>
      <c r="S61" s="47">
        <v>0</v>
      </c>
      <c r="T61" s="47">
        <v>0</v>
      </c>
      <c r="U61" s="47">
        <f t="shared" si="14"/>
        <v>275</v>
      </c>
      <c r="V61" s="47">
        <v>264</v>
      </c>
      <c r="W61" s="47">
        <v>11</v>
      </c>
      <c r="X61" s="47">
        <v>0</v>
      </c>
      <c r="Y61" s="47">
        <f t="shared" si="15"/>
        <v>3</v>
      </c>
      <c r="Z61" s="47">
        <v>0</v>
      </c>
      <c r="AA61" s="47">
        <v>3</v>
      </c>
      <c r="AB61" s="47">
        <v>0</v>
      </c>
      <c r="AC61" s="47">
        <f t="shared" si="16"/>
        <v>2</v>
      </c>
      <c r="AD61" s="47">
        <v>2</v>
      </c>
      <c r="AE61" s="47">
        <v>0</v>
      </c>
      <c r="AF61" s="47">
        <v>0</v>
      </c>
      <c r="AG61" s="47">
        <v>33</v>
      </c>
      <c r="AH61" s="47">
        <v>0</v>
      </c>
    </row>
    <row r="62" spans="1:34" ht="13.5">
      <c r="A62" s="185" t="s">
        <v>29</v>
      </c>
      <c r="B62" s="186" t="s">
        <v>132</v>
      </c>
      <c r="C62" s="46" t="s">
        <v>133</v>
      </c>
      <c r="D62" s="47">
        <f t="shared" si="17"/>
        <v>8159</v>
      </c>
      <c r="E62" s="47">
        <v>4244</v>
      </c>
      <c r="F62" s="47">
        <v>3915</v>
      </c>
      <c r="G62" s="47">
        <f t="shared" si="9"/>
        <v>8159</v>
      </c>
      <c r="H62" s="47">
        <f t="shared" si="10"/>
        <v>7065</v>
      </c>
      <c r="I62" s="47">
        <f t="shared" si="11"/>
        <v>0</v>
      </c>
      <c r="J62" s="47">
        <v>0</v>
      </c>
      <c r="K62" s="47">
        <v>0</v>
      </c>
      <c r="L62" s="47">
        <v>0</v>
      </c>
      <c r="M62" s="47">
        <f t="shared" si="12"/>
        <v>6379</v>
      </c>
      <c r="N62" s="47">
        <v>0</v>
      </c>
      <c r="O62" s="47">
        <v>3620</v>
      </c>
      <c r="P62" s="47">
        <v>2759</v>
      </c>
      <c r="Q62" s="47">
        <f t="shared" si="13"/>
        <v>168</v>
      </c>
      <c r="R62" s="47">
        <v>0</v>
      </c>
      <c r="S62" s="47">
        <v>106</v>
      </c>
      <c r="T62" s="47">
        <v>62</v>
      </c>
      <c r="U62" s="47">
        <f t="shared" si="14"/>
        <v>308</v>
      </c>
      <c r="V62" s="47">
        <v>0</v>
      </c>
      <c r="W62" s="47">
        <v>308</v>
      </c>
      <c r="X62" s="47">
        <v>0</v>
      </c>
      <c r="Y62" s="47">
        <f t="shared" si="15"/>
        <v>6</v>
      </c>
      <c r="Z62" s="47">
        <v>0</v>
      </c>
      <c r="AA62" s="47">
        <v>6</v>
      </c>
      <c r="AB62" s="47">
        <v>0</v>
      </c>
      <c r="AC62" s="47">
        <f t="shared" si="16"/>
        <v>204</v>
      </c>
      <c r="AD62" s="47">
        <v>0</v>
      </c>
      <c r="AE62" s="47">
        <v>204</v>
      </c>
      <c r="AF62" s="47">
        <v>0</v>
      </c>
      <c r="AG62" s="47">
        <v>1094</v>
      </c>
      <c r="AH62" s="47">
        <v>0</v>
      </c>
    </row>
    <row r="63" spans="1:34" ht="13.5">
      <c r="A63" s="185" t="s">
        <v>29</v>
      </c>
      <c r="B63" s="186" t="s">
        <v>134</v>
      </c>
      <c r="C63" s="46" t="s">
        <v>340</v>
      </c>
      <c r="D63" s="47">
        <f t="shared" si="17"/>
        <v>6606</v>
      </c>
      <c r="E63" s="47">
        <v>5903</v>
      </c>
      <c r="F63" s="47">
        <v>703</v>
      </c>
      <c r="G63" s="47">
        <f t="shared" si="9"/>
        <v>6606</v>
      </c>
      <c r="H63" s="47">
        <f t="shared" si="10"/>
        <v>5861</v>
      </c>
      <c r="I63" s="47">
        <f t="shared" si="11"/>
        <v>0</v>
      </c>
      <c r="J63" s="47">
        <v>0</v>
      </c>
      <c r="K63" s="47">
        <v>0</v>
      </c>
      <c r="L63" s="47">
        <v>0</v>
      </c>
      <c r="M63" s="47">
        <f t="shared" si="12"/>
        <v>4648</v>
      </c>
      <c r="N63" s="47">
        <v>0</v>
      </c>
      <c r="O63" s="47">
        <v>4648</v>
      </c>
      <c r="P63" s="47">
        <v>0</v>
      </c>
      <c r="Q63" s="47">
        <f t="shared" si="13"/>
        <v>117</v>
      </c>
      <c r="R63" s="47">
        <v>0</v>
      </c>
      <c r="S63" s="47">
        <v>117</v>
      </c>
      <c r="T63" s="47">
        <v>0</v>
      </c>
      <c r="U63" s="47">
        <f t="shared" si="14"/>
        <v>781</v>
      </c>
      <c r="V63" s="47">
        <v>0</v>
      </c>
      <c r="W63" s="47">
        <v>781</v>
      </c>
      <c r="X63" s="47">
        <v>0</v>
      </c>
      <c r="Y63" s="47">
        <f t="shared" si="15"/>
        <v>9</v>
      </c>
      <c r="Z63" s="47">
        <v>0</v>
      </c>
      <c r="AA63" s="47">
        <v>9</v>
      </c>
      <c r="AB63" s="47">
        <v>0</v>
      </c>
      <c r="AC63" s="47">
        <f t="shared" si="16"/>
        <v>306</v>
      </c>
      <c r="AD63" s="47">
        <v>0</v>
      </c>
      <c r="AE63" s="47">
        <v>306</v>
      </c>
      <c r="AF63" s="47">
        <v>0</v>
      </c>
      <c r="AG63" s="47">
        <v>745</v>
      </c>
      <c r="AH63" s="47">
        <v>979</v>
      </c>
    </row>
    <row r="64" spans="1:34" ht="13.5">
      <c r="A64" s="185" t="s">
        <v>29</v>
      </c>
      <c r="B64" s="186" t="s">
        <v>135</v>
      </c>
      <c r="C64" s="46" t="s">
        <v>195</v>
      </c>
      <c r="D64" s="47">
        <f t="shared" si="17"/>
        <v>11445</v>
      </c>
      <c r="E64" s="47">
        <v>9954</v>
      </c>
      <c r="F64" s="47">
        <v>1491</v>
      </c>
      <c r="G64" s="47">
        <f t="shared" si="9"/>
        <v>11445</v>
      </c>
      <c r="H64" s="47">
        <f t="shared" si="10"/>
        <v>11011</v>
      </c>
      <c r="I64" s="47">
        <f t="shared" si="11"/>
        <v>0</v>
      </c>
      <c r="J64" s="47">
        <v>0</v>
      </c>
      <c r="K64" s="47">
        <v>0</v>
      </c>
      <c r="L64" s="47">
        <v>0</v>
      </c>
      <c r="M64" s="47">
        <f t="shared" si="12"/>
        <v>9140</v>
      </c>
      <c r="N64" s="47">
        <v>3338</v>
      </c>
      <c r="O64" s="47">
        <v>4311</v>
      </c>
      <c r="P64" s="47">
        <v>1491</v>
      </c>
      <c r="Q64" s="47">
        <f t="shared" si="13"/>
        <v>729</v>
      </c>
      <c r="R64" s="47">
        <v>179</v>
      </c>
      <c r="S64" s="47">
        <v>550</v>
      </c>
      <c r="T64" s="47">
        <v>0</v>
      </c>
      <c r="U64" s="47">
        <f t="shared" si="14"/>
        <v>571</v>
      </c>
      <c r="V64" s="47">
        <v>535</v>
      </c>
      <c r="W64" s="47">
        <v>36</v>
      </c>
      <c r="X64" s="47">
        <v>0</v>
      </c>
      <c r="Y64" s="47">
        <f t="shared" si="15"/>
        <v>11</v>
      </c>
      <c r="Z64" s="47">
        <v>0</v>
      </c>
      <c r="AA64" s="47">
        <v>11</v>
      </c>
      <c r="AB64" s="47">
        <v>0</v>
      </c>
      <c r="AC64" s="47">
        <f t="shared" si="16"/>
        <v>560</v>
      </c>
      <c r="AD64" s="47">
        <v>0</v>
      </c>
      <c r="AE64" s="47">
        <v>560</v>
      </c>
      <c r="AF64" s="47">
        <v>0</v>
      </c>
      <c r="AG64" s="47">
        <v>434</v>
      </c>
      <c r="AH64" s="47">
        <v>0</v>
      </c>
    </row>
    <row r="65" spans="1:34" ht="13.5">
      <c r="A65" s="185" t="s">
        <v>29</v>
      </c>
      <c r="B65" s="186" t="s">
        <v>136</v>
      </c>
      <c r="C65" s="46" t="s">
        <v>137</v>
      </c>
      <c r="D65" s="47">
        <f t="shared" si="17"/>
        <v>15494</v>
      </c>
      <c r="E65" s="47">
        <v>10854</v>
      </c>
      <c r="F65" s="47">
        <v>4640</v>
      </c>
      <c r="G65" s="47">
        <f t="shared" si="9"/>
        <v>15494</v>
      </c>
      <c r="H65" s="47">
        <f t="shared" si="10"/>
        <v>10854</v>
      </c>
      <c r="I65" s="47">
        <f t="shared" si="11"/>
        <v>0</v>
      </c>
      <c r="J65" s="47">
        <v>0</v>
      </c>
      <c r="K65" s="47">
        <v>0</v>
      </c>
      <c r="L65" s="47">
        <v>0</v>
      </c>
      <c r="M65" s="47">
        <f t="shared" si="12"/>
        <v>8587</v>
      </c>
      <c r="N65" s="47">
        <v>0</v>
      </c>
      <c r="O65" s="47">
        <v>8587</v>
      </c>
      <c r="P65" s="47">
        <v>0</v>
      </c>
      <c r="Q65" s="47">
        <f t="shared" si="13"/>
        <v>312</v>
      </c>
      <c r="R65" s="47">
        <v>0</v>
      </c>
      <c r="S65" s="47">
        <v>312</v>
      </c>
      <c r="T65" s="47">
        <v>0</v>
      </c>
      <c r="U65" s="47">
        <f t="shared" si="14"/>
        <v>1111</v>
      </c>
      <c r="V65" s="47">
        <v>0</v>
      </c>
      <c r="W65" s="47">
        <v>1111</v>
      </c>
      <c r="X65" s="47">
        <v>0</v>
      </c>
      <c r="Y65" s="47">
        <f t="shared" si="15"/>
        <v>37</v>
      </c>
      <c r="Z65" s="47">
        <v>0</v>
      </c>
      <c r="AA65" s="47">
        <v>37</v>
      </c>
      <c r="AB65" s="47">
        <v>0</v>
      </c>
      <c r="AC65" s="47">
        <f t="shared" si="16"/>
        <v>807</v>
      </c>
      <c r="AD65" s="47">
        <v>0</v>
      </c>
      <c r="AE65" s="47">
        <v>807</v>
      </c>
      <c r="AF65" s="47">
        <v>0</v>
      </c>
      <c r="AG65" s="47">
        <v>4640</v>
      </c>
      <c r="AH65" s="47">
        <v>0</v>
      </c>
    </row>
    <row r="66" spans="1:34" ht="13.5">
      <c r="A66" s="185" t="s">
        <v>29</v>
      </c>
      <c r="B66" s="186" t="s">
        <v>138</v>
      </c>
      <c r="C66" s="46" t="s">
        <v>139</v>
      </c>
      <c r="D66" s="47">
        <f t="shared" si="17"/>
        <v>3698</v>
      </c>
      <c r="E66" s="47">
        <v>3698</v>
      </c>
      <c r="F66" s="47">
        <v>0</v>
      </c>
      <c r="G66" s="47">
        <f t="shared" si="9"/>
        <v>3698</v>
      </c>
      <c r="H66" s="47">
        <f t="shared" si="10"/>
        <v>3698</v>
      </c>
      <c r="I66" s="47">
        <f t="shared" si="11"/>
        <v>0</v>
      </c>
      <c r="J66" s="47">
        <v>0</v>
      </c>
      <c r="K66" s="47">
        <v>0</v>
      </c>
      <c r="L66" s="47">
        <v>0</v>
      </c>
      <c r="M66" s="47">
        <f t="shared" si="12"/>
        <v>2730</v>
      </c>
      <c r="N66" s="47">
        <v>0</v>
      </c>
      <c r="O66" s="47">
        <v>2730</v>
      </c>
      <c r="P66" s="47">
        <v>0</v>
      </c>
      <c r="Q66" s="47">
        <f t="shared" si="13"/>
        <v>167</v>
      </c>
      <c r="R66" s="47">
        <v>0</v>
      </c>
      <c r="S66" s="47">
        <v>167</v>
      </c>
      <c r="T66" s="47">
        <v>0</v>
      </c>
      <c r="U66" s="47">
        <f t="shared" si="14"/>
        <v>571</v>
      </c>
      <c r="V66" s="47">
        <v>0</v>
      </c>
      <c r="W66" s="47">
        <v>571</v>
      </c>
      <c r="X66" s="47">
        <v>0</v>
      </c>
      <c r="Y66" s="47">
        <f t="shared" si="15"/>
        <v>41</v>
      </c>
      <c r="Z66" s="47">
        <v>0</v>
      </c>
      <c r="AA66" s="47">
        <v>41</v>
      </c>
      <c r="AB66" s="47">
        <v>0</v>
      </c>
      <c r="AC66" s="47">
        <f t="shared" si="16"/>
        <v>189</v>
      </c>
      <c r="AD66" s="47">
        <v>0</v>
      </c>
      <c r="AE66" s="47">
        <v>189</v>
      </c>
      <c r="AF66" s="47">
        <v>0</v>
      </c>
      <c r="AG66" s="47">
        <v>0</v>
      </c>
      <c r="AH66" s="47">
        <v>1170</v>
      </c>
    </row>
    <row r="67" spans="1:34" ht="13.5">
      <c r="A67" s="185" t="s">
        <v>29</v>
      </c>
      <c r="B67" s="186" t="s">
        <v>140</v>
      </c>
      <c r="C67" s="46" t="s">
        <v>141</v>
      </c>
      <c r="D67" s="47">
        <f t="shared" si="17"/>
        <v>8646</v>
      </c>
      <c r="E67" s="47">
        <v>6822</v>
      </c>
      <c r="F67" s="47">
        <v>1824</v>
      </c>
      <c r="G67" s="47">
        <f t="shared" si="9"/>
        <v>8646</v>
      </c>
      <c r="H67" s="47">
        <f t="shared" si="10"/>
        <v>7876</v>
      </c>
      <c r="I67" s="47">
        <f t="shared" si="11"/>
        <v>0</v>
      </c>
      <c r="J67" s="47">
        <v>0</v>
      </c>
      <c r="K67" s="47">
        <v>0</v>
      </c>
      <c r="L67" s="47">
        <v>0</v>
      </c>
      <c r="M67" s="47">
        <f t="shared" si="12"/>
        <v>6445</v>
      </c>
      <c r="N67" s="47">
        <v>0</v>
      </c>
      <c r="O67" s="47">
        <v>6445</v>
      </c>
      <c r="P67" s="47">
        <v>0</v>
      </c>
      <c r="Q67" s="47">
        <f t="shared" si="13"/>
        <v>107</v>
      </c>
      <c r="R67" s="47">
        <v>0</v>
      </c>
      <c r="S67" s="47">
        <v>107</v>
      </c>
      <c r="T67" s="47">
        <v>0</v>
      </c>
      <c r="U67" s="47">
        <f t="shared" si="14"/>
        <v>1086</v>
      </c>
      <c r="V67" s="47">
        <v>0</v>
      </c>
      <c r="W67" s="47">
        <v>1086</v>
      </c>
      <c r="X67" s="47">
        <v>0</v>
      </c>
      <c r="Y67" s="47">
        <f t="shared" si="15"/>
        <v>23</v>
      </c>
      <c r="Z67" s="47">
        <v>0</v>
      </c>
      <c r="AA67" s="47">
        <v>23</v>
      </c>
      <c r="AB67" s="47">
        <v>0</v>
      </c>
      <c r="AC67" s="47">
        <f t="shared" si="16"/>
        <v>215</v>
      </c>
      <c r="AD67" s="47">
        <v>0</v>
      </c>
      <c r="AE67" s="47">
        <v>215</v>
      </c>
      <c r="AF67" s="47">
        <v>0</v>
      </c>
      <c r="AG67" s="47">
        <v>770</v>
      </c>
      <c r="AH67" s="47">
        <v>741</v>
      </c>
    </row>
    <row r="68" spans="1:34" ht="13.5">
      <c r="A68" s="185" t="s">
        <v>29</v>
      </c>
      <c r="B68" s="186" t="s">
        <v>142</v>
      </c>
      <c r="C68" s="46" t="s">
        <v>332</v>
      </c>
      <c r="D68" s="47">
        <f t="shared" si="17"/>
        <v>7541</v>
      </c>
      <c r="E68" s="47">
        <v>4630</v>
      </c>
      <c r="F68" s="47">
        <v>2911</v>
      </c>
      <c r="G68" s="47">
        <f t="shared" si="9"/>
        <v>7541</v>
      </c>
      <c r="H68" s="47">
        <f t="shared" si="10"/>
        <v>5903</v>
      </c>
      <c r="I68" s="47">
        <f t="shared" si="11"/>
        <v>0</v>
      </c>
      <c r="J68" s="47">
        <v>0</v>
      </c>
      <c r="K68" s="47">
        <v>0</v>
      </c>
      <c r="L68" s="47">
        <v>0</v>
      </c>
      <c r="M68" s="47">
        <f t="shared" si="12"/>
        <v>5116</v>
      </c>
      <c r="N68" s="47">
        <v>0</v>
      </c>
      <c r="O68" s="47">
        <v>3848</v>
      </c>
      <c r="P68" s="47">
        <v>1268</v>
      </c>
      <c r="Q68" s="47">
        <f t="shared" si="13"/>
        <v>116</v>
      </c>
      <c r="R68" s="47">
        <v>0</v>
      </c>
      <c r="S68" s="47">
        <v>111</v>
      </c>
      <c r="T68" s="47">
        <v>5</v>
      </c>
      <c r="U68" s="47">
        <f t="shared" si="14"/>
        <v>607</v>
      </c>
      <c r="V68" s="47">
        <v>0</v>
      </c>
      <c r="W68" s="47">
        <v>607</v>
      </c>
      <c r="X68" s="47">
        <v>0</v>
      </c>
      <c r="Y68" s="47">
        <f t="shared" si="15"/>
        <v>9</v>
      </c>
      <c r="Z68" s="47">
        <v>0</v>
      </c>
      <c r="AA68" s="47">
        <v>9</v>
      </c>
      <c r="AB68" s="47">
        <v>0</v>
      </c>
      <c r="AC68" s="47">
        <f t="shared" si="16"/>
        <v>55</v>
      </c>
      <c r="AD68" s="47">
        <v>0</v>
      </c>
      <c r="AE68" s="47">
        <v>55</v>
      </c>
      <c r="AF68" s="47">
        <v>0</v>
      </c>
      <c r="AG68" s="47">
        <v>1638</v>
      </c>
      <c r="AH68" s="47">
        <v>199</v>
      </c>
    </row>
    <row r="69" spans="1:34" ht="13.5">
      <c r="A69" s="185" t="s">
        <v>29</v>
      </c>
      <c r="B69" s="186" t="s">
        <v>143</v>
      </c>
      <c r="C69" s="46" t="s">
        <v>144</v>
      </c>
      <c r="D69" s="47">
        <f t="shared" si="17"/>
        <v>12451</v>
      </c>
      <c r="E69" s="47">
        <v>7325</v>
      </c>
      <c r="F69" s="47">
        <v>5126</v>
      </c>
      <c r="G69" s="47">
        <f t="shared" si="9"/>
        <v>12451</v>
      </c>
      <c r="H69" s="47">
        <f t="shared" si="10"/>
        <v>10553</v>
      </c>
      <c r="I69" s="47">
        <f t="shared" si="11"/>
        <v>0</v>
      </c>
      <c r="J69" s="47">
        <v>0</v>
      </c>
      <c r="K69" s="47">
        <v>0</v>
      </c>
      <c r="L69" s="47">
        <v>0</v>
      </c>
      <c r="M69" s="47">
        <f t="shared" si="12"/>
        <v>9602</v>
      </c>
      <c r="N69" s="47">
        <v>0</v>
      </c>
      <c r="O69" s="47">
        <v>6461</v>
      </c>
      <c r="P69" s="47">
        <v>3141</v>
      </c>
      <c r="Q69" s="47">
        <f t="shared" si="13"/>
        <v>253</v>
      </c>
      <c r="R69" s="47">
        <v>0</v>
      </c>
      <c r="S69" s="47">
        <v>166</v>
      </c>
      <c r="T69" s="47">
        <v>87</v>
      </c>
      <c r="U69" s="47">
        <f t="shared" si="14"/>
        <v>521</v>
      </c>
      <c r="V69" s="47">
        <v>0</v>
      </c>
      <c r="W69" s="47">
        <v>521</v>
      </c>
      <c r="X69" s="47">
        <v>0</v>
      </c>
      <c r="Y69" s="47">
        <f t="shared" si="15"/>
        <v>12</v>
      </c>
      <c r="Z69" s="47">
        <v>0</v>
      </c>
      <c r="AA69" s="47">
        <v>12</v>
      </c>
      <c r="AB69" s="47">
        <v>0</v>
      </c>
      <c r="AC69" s="47">
        <f t="shared" si="16"/>
        <v>165</v>
      </c>
      <c r="AD69" s="47">
        <v>0</v>
      </c>
      <c r="AE69" s="47">
        <v>165</v>
      </c>
      <c r="AF69" s="47">
        <v>0</v>
      </c>
      <c r="AG69" s="47">
        <v>1898</v>
      </c>
      <c r="AH69" s="47">
        <v>0</v>
      </c>
    </row>
    <row r="70" spans="1:34" ht="13.5">
      <c r="A70" s="185" t="s">
        <v>29</v>
      </c>
      <c r="B70" s="186" t="s">
        <v>145</v>
      </c>
      <c r="C70" s="46" t="s">
        <v>146</v>
      </c>
      <c r="D70" s="47">
        <f t="shared" si="17"/>
        <v>9807</v>
      </c>
      <c r="E70" s="47">
        <v>6035</v>
      </c>
      <c r="F70" s="47">
        <v>3772</v>
      </c>
      <c r="G70" s="47">
        <f t="shared" si="9"/>
        <v>9807</v>
      </c>
      <c r="H70" s="47">
        <f t="shared" si="10"/>
        <v>8641</v>
      </c>
      <c r="I70" s="47">
        <f t="shared" si="11"/>
        <v>0</v>
      </c>
      <c r="J70" s="47">
        <v>0</v>
      </c>
      <c r="K70" s="47">
        <v>0</v>
      </c>
      <c r="L70" s="47">
        <v>0</v>
      </c>
      <c r="M70" s="47">
        <f t="shared" si="12"/>
        <v>7896</v>
      </c>
      <c r="N70" s="47">
        <v>0</v>
      </c>
      <c r="O70" s="47">
        <v>5394</v>
      </c>
      <c r="P70" s="47">
        <v>2502</v>
      </c>
      <c r="Q70" s="47">
        <f t="shared" si="13"/>
        <v>317</v>
      </c>
      <c r="R70" s="47">
        <v>0</v>
      </c>
      <c r="S70" s="47">
        <v>213</v>
      </c>
      <c r="T70" s="47">
        <v>104</v>
      </c>
      <c r="U70" s="47">
        <f t="shared" si="14"/>
        <v>396</v>
      </c>
      <c r="V70" s="47">
        <v>0</v>
      </c>
      <c r="W70" s="47">
        <v>396</v>
      </c>
      <c r="X70" s="47">
        <v>0</v>
      </c>
      <c r="Y70" s="47">
        <f t="shared" si="15"/>
        <v>13</v>
      </c>
      <c r="Z70" s="47">
        <v>10</v>
      </c>
      <c r="AA70" s="47">
        <v>3</v>
      </c>
      <c r="AB70" s="47">
        <v>0</v>
      </c>
      <c r="AC70" s="47">
        <f t="shared" si="16"/>
        <v>19</v>
      </c>
      <c r="AD70" s="47">
        <v>0</v>
      </c>
      <c r="AE70" s="47">
        <v>19</v>
      </c>
      <c r="AF70" s="47">
        <v>0</v>
      </c>
      <c r="AG70" s="47">
        <v>1166</v>
      </c>
      <c r="AH70" s="47">
        <v>0</v>
      </c>
    </row>
    <row r="71" spans="1:34" ht="13.5">
      <c r="A71" s="185" t="s">
        <v>29</v>
      </c>
      <c r="B71" s="186" t="s">
        <v>147</v>
      </c>
      <c r="C71" s="46" t="s">
        <v>148</v>
      </c>
      <c r="D71" s="47">
        <f>E71+F71</f>
        <v>3200</v>
      </c>
      <c r="E71" s="47">
        <v>2308</v>
      </c>
      <c r="F71" s="47">
        <v>892</v>
      </c>
      <c r="G71" s="47">
        <f t="shared" si="9"/>
        <v>3200</v>
      </c>
      <c r="H71" s="47">
        <f t="shared" si="10"/>
        <v>3150</v>
      </c>
      <c r="I71" s="47">
        <f t="shared" si="11"/>
        <v>0</v>
      </c>
      <c r="J71" s="47">
        <v>0</v>
      </c>
      <c r="K71" s="47">
        <v>0</v>
      </c>
      <c r="L71" s="47">
        <v>0</v>
      </c>
      <c r="M71" s="47">
        <f t="shared" si="12"/>
        <v>2173</v>
      </c>
      <c r="N71" s="47">
        <v>0</v>
      </c>
      <c r="O71" s="47">
        <v>1547</v>
      </c>
      <c r="P71" s="47">
        <v>626</v>
      </c>
      <c r="Q71" s="47">
        <f t="shared" si="13"/>
        <v>116</v>
      </c>
      <c r="R71" s="47">
        <v>0</v>
      </c>
      <c r="S71" s="47">
        <v>116</v>
      </c>
      <c r="T71" s="47">
        <v>0</v>
      </c>
      <c r="U71" s="47">
        <f t="shared" si="14"/>
        <v>856</v>
      </c>
      <c r="V71" s="47">
        <v>309</v>
      </c>
      <c r="W71" s="47">
        <v>281</v>
      </c>
      <c r="X71" s="47">
        <v>266</v>
      </c>
      <c r="Y71" s="47">
        <f t="shared" si="15"/>
        <v>5</v>
      </c>
      <c r="Z71" s="47">
        <v>5</v>
      </c>
      <c r="AA71" s="47">
        <v>0</v>
      </c>
      <c r="AB71" s="47">
        <v>0</v>
      </c>
      <c r="AC71" s="47">
        <f t="shared" si="16"/>
        <v>0</v>
      </c>
      <c r="AD71" s="47">
        <v>0</v>
      </c>
      <c r="AE71" s="47">
        <v>0</v>
      </c>
      <c r="AF71" s="47">
        <v>0</v>
      </c>
      <c r="AG71" s="47">
        <v>50</v>
      </c>
      <c r="AH71" s="47">
        <v>684</v>
      </c>
    </row>
    <row r="72" spans="1:34" ht="13.5">
      <c r="A72" s="185" t="s">
        <v>29</v>
      </c>
      <c r="B72" s="186" t="s">
        <v>149</v>
      </c>
      <c r="C72" s="46" t="s">
        <v>150</v>
      </c>
      <c r="D72" s="47">
        <f>E72+F72</f>
        <v>2302</v>
      </c>
      <c r="E72" s="47">
        <v>2068</v>
      </c>
      <c r="F72" s="47">
        <v>234</v>
      </c>
      <c r="G72" s="47">
        <f t="shared" si="9"/>
        <v>2302</v>
      </c>
      <c r="H72" s="47">
        <f t="shared" si="10"/>
        <v>2302</v>
      </c>
      <c r="I72" s="47">
        <f t="shared" si="11"/>
        <v>0</v>
      </c>
      <c r="J72" s="47">
        <v>0</v>
      </c>
      <c r="K72" s="47">
        <v>0</v>
      </c>
      <c r="L72" s="47">
        <v>0</v>
      </c>
      <c r="M72" s="47">
        <f t="shared" si="12"/>
        <v>1671</v>
      </c>
      <c r="N72" s="47">
        <v>1437</v>
      </c>
      <c r="O72" s="47">
        <v>0</v>
      </c>
      <c r="P72" s="47">
        <v>234</v>
      </c>
      <c r="Q72" s="47">
        <f t="shared" si="13"/>
        <v>64</v>
      </c>
      <c r="R72" s="47">
        <v>0</v>
      </c>
      <c r="S72" s="47">
        <v>64</v>
      </c>
      <c r="T72" s="47">
        <v>0</v>
      </c>
      <c r="U72" s="47">
        <f t="shared" si="14"/>
        <v>453</v>
      </c>
      <c r="V72" s="47">
        <v>0</v>
      </c>
      <c r="W72" s="47">
        <v>453</v>
      </c>
      <c r="X72" s="47">
        <v>0</v>
      </c>
      <c r="Y72" s="47">
        <f t="shared" si="15"/>
        <v>4</v>
      </c>
      <c r="Z72" s="47">
        <v>0</v>
      </c>
      <c r="AA72" s="47">
        <v>4</v>
      </c>
      <c r="AB72" s="47">
        <v>0</v>
      </c>
      <c r="AC72" s="47">
        <f t="shared" si="16"/>
        <v>110</v>
      </c>
      <c r="AD72" s="47">
        <v>0</v>
      </c>
      <c r="AE72" s="47">
        <v>110</v>
      </c>
      <c r="AF72" s="47">
        <v>0</v>
      </c>
      <c r="AG72" s="47">
        <v>0</v>
      </c>
      <c r="AH72" s="47">
        <v>0</v>
      </c>
    </row>
    <row r="73" spans="1:34" ht="13.5">
      <c r="A73" s="185" t="s">
        <v>29</v>
      </c>
      <c r="B73" s="186" t="s">
        <v>151</v>
      </c>
      <c r="C73" s="46" t="s">
        <v>193</v>
      </c>
      <c r="D73" s="47">
        <f>E73+F73</f>
        <v>4688</v>
      </c>
      <c r="E73" s="47">
        <v>3794</v>
      </c>
      <c r="F73" s="47">
        <v>894</v>
      </c>
      <c r="G73" s="47">
        <f t="shared" si="9"/>
        <v>4688</v>
      </c>
      <c r="H73" s="47">
        <f t="shared" si="10"/>
        <v>4222</v>
      </c>
      <c r="I73" s="47">
        <f t="shared" si="11"/>
        <v>0</v>
      </c>
      <c r="J73" s="47">
        <v>0</v>
      </c>
      <c r="K73" s="47">
        <v>0</v>
      </c>
      <c r="L73" s="47">
        <v>0</v>
      </c>
      <c r="M73" s="47">
        <f t="shared" si="12"/>
        <v>3466</v>
      </c>
      <c r="N73" s="47">
        <v>0</v>
      </c>
      <c r="O73" s="47">
        <v>2870</v>
      </c>
      <c r="P73" s="47">
        <v>596</v>
      </c>
      <c r="Q73" s="47">
        <f t="shared" si="13"/>
        <v>302</v>
      </c>
      <c r="R73" s="47">
        <v>0</v>
      </c>
      <c r="S73" s="47">
        <v>296</v>
      </c>
      <c r="T73" s="47">
        <v>6</v>
      </c>
      <c r="U73" s="47">
        <f t="shared" si="14"/>
        <v>454</v>
      </c>
      <c r="V73" s="47">
        <v>0</v>
      </c>
      <c r="W73" s="47">
        <v>454</v>
      </c>
      <c r="X73" s="47">
        <v>0</v>
      </c>
      <c r="Y73" s="47">
        <f t="shared" si="15"/>
        <v>0</v>
      </c>
      <c r="Z73" s="47">
        <v>0</v>
      </c>
      <c r="AA73" s="47">
        <v>0</v>
      </c>
      <c r="AB73" s="47">
        <v>0</v>
      </c>
      <c r="AC73" s="47">
        <f t="shared" si="16"/>
        <v>0</v>
      </c>
      <c r="AD73" s="47">
        <v>0</v>
      </c>
      <c r="AE73" s="47">
        <v>0</v>
      </c>
      <c r="AF73" s="47">
        <v>0</v>
      </c>
      <c r="AG73" s="47">
        <v>466</v>
      </c>
      <c r="AH73" s="47">
        <v>206</v>
      </c>
    </row>
    <row r="74" spans="1:34" ht="13.5">
      <c r="A74" s="185" t="s">
        <v>29</v>
      </c>
      <c r="B74" s="186" t="s">
        <v>213</v>
      </c>
      <c r="C74" s="46" t="s">
        <v>214</v>
      </c>
      <c r="D74" s="47">
        <f>E74+F74</f>
        <v>20100</v>
      </c>
      <c r="E74" s="47">
        <v>15054</v>
      </c>
      <c r="F74" s="47">
        <v>5046</v>
      </c>
      <c r="G74" s="47">
        <f t="shared" si="9"/>
        <v>20100</v>
      </c>
      <c r="H74" s="47">
        <f t="shared" si="10"/>
        <v>17081</v>
      </c>
      <c r="I74" s="47">
        <f t="shared" si="11"/>
        <v>0</v>
      </c>
      <c r="J74" s="47">
        <v>0</v>
      </c>
      <c r="K74" s="47">
        <v>0</v>
      </c>
      <c r="L74" s="47">
        <v>0</v>
      </c>
      <c r="M74" s="47">
        <f t="shared" si="12"/>
        <v>15206</v>
      </c>
      <c r="N74" s="47">
        <v>1</v>
      </c>
      <c r="O74" s="47">
        <v>11830</v>
      </c>
      <c r="P74" s="47">
        <v>3375</v>
      </c>
      <c r="Q74" s="47">
        <f t="shared" si="13"/>
        <v>877</v>
      </c>
      <c r="R74" s="47">
        <v>0</v>
      </c>
      <c r="S74" s="47">
        <v>794</v>
      </c>
      <c r="T74" s="47">
        <v>83</v>
      </c>
      <c r="U74" s="47">
        <f t="shared" si="14"/>
        <v>998</v>
      </c>
      <c r="V74" s="47">
        <v>0</v>
      </c>
      <c r="W74" s="47">
        <v>998</v>
      </c>
      <c r="X74" s="47">
        <v>0</v>
      </c>
      <c r="Y74" s="47">
        <f t="shared" si="15"/>
        <v>0</v>
      </c>
      <c r="Z74" s="47">
        <v>0</v>
      </c>
      <c r="AA74" s="47">
        <v>0</v>
      </c>
      <c r="AB74" s="47">
        <v>0</v>
      </c>
      <c r="AC74" s="47">
        <f t="shared" si="16"/>
        <v>0</v>
      </c>
      <c r="AD74" s="47">
        <v>0</v>
      </c>
      <c r="AE74" s="47">
        <v>0</v>
      </c>
      <c r="AF74" s="47">
        <v>0</v>
      </c>
      <c r="AG74" s="47">
        <v>3019</v>
      </c>
      <c r="AH74" s="47">
        <v>519</v>
      </c>
    </row>
    <row r="75" spans="1:34" ht="13.5">
      <c r="A75" s="185" t="s">
        <v>29</v>
      </c>
      <c r="B75" s="186" t="s">
        <v>152</v>
      </c>
      <c r="C75" s="46" t="s">
        <v>153</v>
      </c>
      <c r="D75" s="47">
        <f>E75+F75</f>
        <v>10516</v>
      </c>
      <c r="E75" s="47">
        <v>8656</v>
      </c>
      <c r="F75" s="47">
        <v>1860</v>
      </c>
      <c r="G75" s="47">
        <f t="shared" si="9"/>
        <v>10516</v>
      </c>
      <c r="H75" s="47">
        <f t="shared" si="10"/>
        <v>9464</v>
      </c>
      <c r="I75" s="47">
        <f t="shared" si="11"/>
        <v>0</v>
      </c>
      <c r="J75" s="47">
        <v>0</v>
      </c>
      <c r="K75" s="47">
        <v>0</v>
      </c>
      <c r="L75" s="47">
        <v>0</v>
      </c>
      <c r="M75" s="47">
        <f t="shared" si="12"/>
        <v>8316</v>
      </c>
      <c r="N75" s="47">
        <v>2153</v>
      </c>
      <c r="O75" s="47">
        <v>4666</v>
      </c>
      <c r="P75" s="47">
        <v>1497</v>
      </c>
      <c r="Q75" s="47">
        <f t="shared" si="13"/>
        <v>439</v>
      </c>
      <c r="R75" s="47">
        <v>40</v>
      </c>
      <c r="S75" s="47">
        <v>360</v>
      </c>
      <c r="T75" s="47">
        <v>39</v>
      </c>
      <c r="U75" s="47">
        <f t="shared" si="14"/>
        <v>709</v>
      </c>
      <c r="V75" s="47">
        <v>0</v>
      </c>
      <c r="W75" s="47">
        <v>709</v>
      </c>
      <c r="X75" s="47">
        <v>0</v>
      </c>
      <c r="Y75" s="47">
        <f t="shared" si="15"/>
        <v>0</v>
      </c>
      <c r="Z75" s="47">
        <v>0</v>
      </c>
      <c r="AA75" s="47">
        <v>0</v>
      </c>
      <c r="AB75" s="47">
        <v>0</v>
      </c>
      <c r="AC75" s="47">
        <f t="shared" si="16"/>
        <v>0</v>
      </c>
      <c r="AD75" s="47">
        <v>0</v>
      </c>
      <c r="AE75" s="47">
        <v>0</v>
      </c>
      <c r="AF75" s="47">
        <v>0</v>
      </c>
      <c r="AG75" s="47">
        <v>1052</v>
      </c>
      <c r="AH75" s="47">
        <v>0</v>
      </c>
    </row>
    <row r="76" spans="1:34" ht="13.5">
      <c r="A76" s="201" t="s">
        <v>215</v>
      </c>
      <c r="B76" s="202"/>
      <c r="C76" s="202"/>
      <c r="D76" s="47">
        <f aca="true" t="shared" si="18" ref="D76:AH76">SUM(D7:D75)</f>
        <v>831052</v>
      </c>
      <c r="E76" s="47">
        <f t="shared" si="18"/>
        <v>588587</v>
      </c>
      <c r="F76" s="47">
        <f t="shared" si="18"/>
        <v>242465</v>
      </c>
      <c r="G76" s="47">
        <f t="shared" si="18"/>
        <v>831052</v>
      </c>
      <c r="H76" s="47">
        <f t="shared" si="18"/>
        <v>730824</v>
      </c>
      <c r="I76" s="47">
        <f t="shared" si="18"/>
        <v>0</v>
      </c>
      <c r="J76" s="47">
        <f t="shared" si="18"/>
        <v>0</v>
      </c>
      <c r="K76" s="47">
        <f t="shared" si="18"/>
        <v>0</v>
      </c>
      <c r="L76" s="47">
        <f t="shared" si="18"/>
        <v>0</v>
      </c>
      <c r="M76" s="47">
        <f t="shared" si="18"/>
        <v>630013</v>
      </c>
      <c r="N76" s="47">
        <f t="shared" si="18"/>
        <v>82516</v>
      </c>
      <c r="O76" s="47">
        <f t="shared" si="18"/>
        <v>388987</v>
      </c>
      <c r="P76" s="47">
        <f t="shared" si="18"/>
        <v>158510</v>
      </c>
      <c r="Q76" s="47">
        <f t="shared" si="18"/>
        <v>48850</v>
      </c>
      <c r="R76" s="47">
        <f t="shared" si="18"/>
        <v>5072</v>
      </c>
      <c r="S76" s="47">
        <f t="shared" si="18"/>
        <v>37610</v>
      </c>
      <c r="T76" s="47">
        <f t="shared" si="18"/>
        <v>6168</v>
      </c>
      <c r="U76" s="47">
        <f t="shared" si="18"/>
        <v>44888</v>
      </c>
      <c r="V76" s="47">
        <f t="shared" si="18"/>
        <v>5491</v>
      </c>
      <c r="W76" s="47">
        <f t="shared" si="18"/>
        <v>38642</v>
      </c>
      <c r="X76" s="47">
        <f t="shared" si="18"/>
        <v>755</v>
      </c>
      <c r="Y76" s="47">
        <f t="shared" si="18"/>
        <v>801</v>
      </c>
      <c r="Z76" s="47">
        <f t="shared" si="18"/>
        <v>204</v>
      </c>
      <c r="AA76" s="47">
        <f t="shared" si="18"/>
        <v>597</v>
      </c>
      <c r="AB76" s="47">
        <f t="shared" si="18"/>
        <v>0</v>
      </c>
      <c r="AC76" s="47">
        <f t="shared" si="18"/>
        <v>6272</v>
      </c>
      <c r="AD76" s="47">
        <f t="shared" si="18"/>
        <v>1706</v>
      </c>
      <c r="AE76" s="47">
        <f t="shared" si="18"/>
        <v>4044</v>
      </c>
      <c r="AF76" s="47">
        <f t="shared" si="18"/>
        <v>522</v>
      </c>
      <c r="AG76" s="47">
        <f t="shared" si="18"/>
        <v>100228</v>
      </c>
      <c r="AH76" s="47">
        <f t="shared" si="18"/>
        <v>9723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220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308</v>
      </c>
      <c r="B2" s="222" t="s">
        <v>352</v>
      </c>
      <c r="C2" s="203" t="s">
        <v>355</v>
      </c>
      <c r="D2" s="26" t="s">
        <v>347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348</v>
      </c>
      <c r="V2" s="29"/>
      <c r="W2" s="29"/>
      <c r="X2" s="29"/>
      <c r="Y2" s="29"/>
      <c r="Z2" s="29"/>
      <c r="AA2" s="30"/>
      <c r="AB2" s="26" t="s">
        <v>349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323</v>
      </c>
      <c r="E3" s="31" t="s">
        <v>317</v>
      </c>
      <c r="F3" s="205" t="s">
        <v>356</v>
      </c>
      <c r="G3" s="206"/>
      <c r="H3" s="206"/>
      <c r="I3" s="206"/>
      <c r="J3" s="206"/>
      <c r="K3" s="207"/>
      <c r="L3" s="203" t="s">
        <v>357</v>
      </c>
      <c r="M3" s="14" t="s">
        <v>325</v>
      </c>
      <c r="N3" s="32"/>
      <c r="O3" s="32"/>
      <c r="P3" s="32"/>
      <c r="Q3" s="32"/>
      <c r="R3" s="32"/>
      <c r="S3" s="32"/>
      <c r="T3" s="33"/>
      <c r="U3" s="10" t="s">
        <v>323</v>
      </c>
      <c r="V3" s="203" t="s">
        <v>317</v>
      </c>
      <c r="W3" s="230" t="s">
        <v>318</v>
      </c>
      <c r="X3" s="231"/>
      <c r="Y3" s="231"/>
      <c r="Z3" s="231"/>
      <c r="AA3" s="232"/>
      <c r="AB3" s="10" t="s">
        <v>323</v>
      </c>
      <c r="AC3" s="203" t="s">
        <v>358</v>
      </c>
      <c r="AD3" s="203" t="s">
        <v>359</v>
      </c>
      <c r="AE3" s="14" t="s">
        <v>319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334</v>
      </c>
      <c r="H4" s="203" t="s">
        <v>335</v>
      </c>
      <c r="I4" s="203" t="s">
        <v>336</v>
      </c>
      <c r="J4" s="203" t="s">
        <v>337</v>
      </c>
      <c r="K4" s="203" t="s">
        <v>338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334</v>
      </c>
      <c r="X4" s="203" t="s">
        <v>335</v>
      </c>
      <c r="Y4" s="203" t="s">
        <v>336</v>
      </c>
      <c r="Z4" s="203" t="s">
        <v>337</v>
      </c>
      <c r="AA4" s="203" t="s">
        <v>338</v>
      </c>
      <c r="AB4" s="10"/>
      <c r="AC4" s="196"/>
      <c r="AD4" s="196"/>
      <c r="AE4" s="36"/>
      <c r="AF4" s="227" t="s">
        <v>334</v>
      </c>
      <c r="AG4" s="203" t="s">
        <v>335</v>
      </c>
      <c r="AH4" s="203" t="s">
        <v>336</v>
      </c>
      <c r="AI4" s="203" t="s">
        <v>337</v>
      </c>
      <c r="AJ4" s="203" t="s">
        <v>338</v>
      </c>
    </row>
    <row r="5" spans="1:36" s="27" customFormat="1" ht="22.5" customHeight="1">
      <c r="A5" s="193"/>
      <c r="B5" s="225"/>
      <c r="C5" s="200"/>
      <c r="D5" s="16"/>
      <c r="E5" s="39"/>
      <c r="F5" s="10" t="s">
        <v>323</v>
      </c>
      <c r="G5" s="196"/>
      <c r="H5" s="196"/>
      <c r="I5" s="196"/>
      <c r="J5" s="196"/>
      <c r="K5" s="196"/>
      <c r="L5" s="229"/>
      <c r="M5" s="10" t="s">
        <v>323</v>
      </c>
      <c r="N5" s="6" t="s">
        <v>327</v>
      </c>
      <c r="O5" s="6" t="s">
        <v>353</v>
      </c>
      <c r="P5" s="6" t="s">
        <v>328</v>
      </c>
      <c r="Q5" s="18" t="s">
        <v>360</v>
      </c>
      <c r="R5" s="6" t="s">
        <v>329</v>
      </c>
      <c r="S5" s="18" t="s">
        <v>25</v>
      </c>
      <c r="T5" s="6" t="s">
        <v>354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323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361</v>
      </c>
      <c r="E6" s="21" t="s">
        <v>316</v>
      </c>
      <c r="F6" s="21" t="s">
        <v>316</v>
      </c>
      <c r="G6" s="23" t="s">
        <v>316</v>
      </c>
      <c r="H6" s="23" t="s">
        <v>316</v>
      </c>
      <c r="I6" s="23" t="s">
        <v>316</v>
      </c>
      <c r="J6" s="23" t="s">
        <v>316</v>
      </c>
      <c r="K6" s="23" t="s">
        <v>316</v>
      </c>
      <c r="L6" s="40" t="s">
        <v>316</v>
      </c>
      <c r="M6" s="21" t="s">
        <v>316</v>
      </c>
      <c r="N6" s="23" t="s">
        <v>316</v>
      </c>
      <c r="O6" s="23" t="s">
        <v>316</v>
      </c>
      <c r="P6" s="23" t="s">
        <v>316</v>
      </c>
      <c r="Q6" s="23" t="s">
        <v>316</v>
      </c>
      <c r="R6" s="23" t="s">
        <v>316</v>
      </c>
      <c r="S6" s="23" t="s">
        <v>316</v>
      </c>
      <c r="T6" s="23" t="s">
        <v>316</v>
      </c>
      <c r="U6" s="21" t="s">
        <v>316</v>
      </c>
      <c r="V6" s="40" t="s">
        <v>316</v>
      </c>
      <c r="W6" s="41" t="s">
        <v>316</v>
      </c>
      <c r="X6" s="23" t="s">
        <v>316</v>
      </c>
      <c r="Y6" s="23" t="s">
        <v>316</v>
      </c>
      <c r="Z6" s="23" t="s">
        <v>316</v>
      </c>
      <c r="AA6" s="23" t="s">
        <v>316</v>
      </c>
      <c r="AB6" s="21" t="s">
        <v>316</v>
      </c>
      <c r="AC6" s="40" t="s">
        <v>316</v>
      </c>
      <c r="AD6" s="40" t="s">
        <v>316</v>
      </c>
      <c r="AE6" s="21" t="s">
        <v>316</v>
      </c>
      <c r="AF6" s="22" t="s">
        <v>316</v>
      </c>
      <c r="AG6" s="22" t="s">
        <v>316</v>
      </c>
      <c r="AH6" s="22" t="s">
        <v>316</v>
      </c>
      <c r="AI6" s="22" t="s">
        <v>316</v>
      </c>
      <c r="AJ6" s="22" t="s">
        <v>316</v>
      </c>
    </row>
    <row r="7" spans="1:36" ht="13.5">
      <c r="A7" s="185" t="s">
        <v>29</v>
      </c>
      <c r="B7" s="186" t="s">
        <v>30</v>
      </c>
      <c r="C7" s="46" t="s">
        <v>31</v>
      </c>
      <c r="D7" s="47">
        <f aca="true" t="shared" si="0" ref="D7:D70">E7+F7+L7+M7</f>
        <v>112898</v>
      </c>
      <c r="E7" s="47">
        <v>92804</v>
      </c>
      <c r="F7" s="47">
        <f aca="true" t="shared" si="1" ref="F7:F22">SUM(G7:K7)</f>
        <v>19755</v>
      </c>
      <c r="G7" s="47">
        <v>16611</v>
      </c>
      <c r="H7" s="47">
        <v>3144</v>
      </c>
      <c r="I7" s="47">
        <v>0</v>
      </c>
      <c r="J7" s="47">
        <v>0</v>
      </c>
      <c r="K7" s="47">
        <v>0</v>
      </c>
      <c r="L7" s="47">
        <v>339</v>
      </c>
      <c r="M7" s="47">
        <f aca="true" t="shared" si="2" ref="M7:M22">SUM(N7:T7)</f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f aca="true" t="shared" si="3" ref="U7:U22">SUM(V7:AA7)</f>
        <v>96239</v>
      </c>
      <c r="V7" s="47">
        <v>92804</v>
      </c>
      <c r="W7" s="47">
        <v>3435</v>
      </c>
      <c r="X7" s="47">
        <v>0</v>
      </c>
      <c r="Y7" s="47">
        <v>0</v>
      </c>
      <c r="Z7" s="47">
        <v>0</v>
      </c>
      <c r="AA7" s="47">
        <v>0</v>
      </c>
      <c r="AB7" s="47">
        <f aca="true" t="shared" si="4" ref="AB7:AB22">SUM(AC7:AE7)</f>
        <v>12581</v>
      </c>
      <c r="AC7" s="47">
        <v>339</v>
      </c>
      <c r="AD7" s="47">
        <v>10437</v>
      </c>
      <c r="AE7" s="47">
        <f aca="true" t="shared" si="5" ref="AE7:AE22">SUM(AF7:AJ7)</f>
        <v>1805</v>
      </c>
      <c r="AF7" s="47">
        <v>1697</v>
      </c>
      <c r="AG7" s="47">
        <v>108</v>
      </c>
      <c r="AH7" s="47">
        <v>0</v>
      </c>
      <c r="AI7" s="47">
        <v>0</v>
      </c>
      <c r="AJ7" s="47">
        <v>0</v>
      </c>
    </row>
    <row r="8" spans="1:36" ht="13.5">
      <c r="A8" s="185" t="s">
        <v>29</v>
      </c>
      <c r="B8" s="186" t="s">
        <v>32</v>
      </c>
      <c r="C8" s="46" t="s">
        <v>33</v>
      </c>
      <c r="D8" s="47">
        <f t="shared" si="0"/>
        <v>111482</v>
      </c>
      <c r="E8" s="47">
        <v>98139</v>
      </c>
      <c r="F8" s="47">
        <f t="shared" si="1"/>
        <v>12095</v>
      </c>
      <c r="G8" s="47">
        <v>8096</v>
      </c>
      <c r="H8" s="47">
        <v>3999</v>
      </c>
      <c r="I8" s="47">
        <v>0</v>
      </c>
      <c r="J8" s="47">
        <v>0</v>
      </c>
      <c r="K8" s="47">
        <v>0</v>
      </c>
      <c r="L8" s="47">
        <v>1248</v>
      </c>
      <c r="M8" s="47">
        <f t="shared" si="2"/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f t="shared" si="3"/>
        <v>101283</v>
      </c>
      <c r="V8" s="47">
        <v>98139</v>
      </c>
      <c r="W8" s="47">
        <v>3062</v>
      </c>
      <c r="X8" s="47">
        <v>82</v>
      </c>
      <c r="Y8" s="47">
        <v>0</v>
      </c>
      <c r="Z8" s="47">
        <v>0</v>
      </c>
      <c r="AA8" s="47">
        <v>0</v>
      </c>
      <c r="AB8" s="47">
        <f t="shared" si="4"/>
        <v>18279</v>
      </c>
      <c r="AC8" s="47">
        <v>1248</v>
      </c>
      <c r="AD8" s="47">
        <v>14338</v>
      </c>
      <c r="AE8" s="47">
        <f t="shared" si="5"/>
        <v>2693</v>
      </c>
      <c r="AF8" s="47">
        <v>2693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29</v>
      </c>
      <c r="B9" s="186" t="s">
        <v>34</v>
      </c>
      <c r="C9" s="46" t="s">
        <v>35</v>
      </c>
      <c r="D9" s="47">
        <f t="shared" si="0"/>
        <v>63336</v>
      </c>
      <c r="E9" s="47">
        <v>57581</v>
      </c>
      <c r="F9" s="47">
        <f t="shared" si="1"/>
        <v>4220</v>
      </c>
      <c r="G9" s="47">
        <v>3984</v>
      </c>
      <c r="H9" s="47">
        <v>236</v>
      </c>
      <c r="I9" s="47">
        <v>0</v>
      </c>
      <c r="J9" s="47">
        <v>0</v>
      </c>
      <c r="K9" s="47">
        <v>0</v>
      </c>
      <c r="L9" s="47">
        <v>0</v>
      </c>
      <c r="M9" s="47">
        <f t="shared" si="2"/>
        <v>1535</v>
      </c>
      <c r="N9" s="47">
        <v>1177</v>
      </c>
      <c r="O9" s="47">
        <v>288</v>
      </c>
      <c r="P9" s="47">
        <v>0</v>
      </c>
      <c r="Q9" s="47">
        <v>0</v>
      </c>
      <c r="R9" s="47">
        <v>0</v>
      </c>
      <c r="S9" s="47">
        <v>0</v>
      </c>
      <c r="T9" s="47">
        <v>70</v>
      </c>
      <c r="U9" s="47">
        <f t="shared" si="3"/>
        <v>58097</v>
      </c>
      <c r="V9" s="47">
        <v>57581</v>
      </c>
      <c r="W9" s="47">
        <v>484</v>
      </c>
      <c r="X9" s="47">
        <v>32</v>
      </c>
      <c r="Y9" s="47">
        <v>0</v>
      </c>
      <c r="Z9" s="47">
        <v>0</v>
      </c>
      <c r="AA9" s="47">
        <v>0</v>
      </c>
      <c r="AB9" s="47">
        <f t="shared" si="4"/>
        <v>9037</v>
      </c>
      <c r="AC9" s="47">
        <v>0</v>
      </c>
      <c r="AD9" s="47">
        <v>7440</v>
      </c>
      <c r="AE9" s="47">
        <f t="shared" si="5"/>
        <v>1597</v>
      </c>
      <c r="AF9" s="47">
        <v>1597</v>
      </c>
      <c r="AG9" s="47">
        <v>0</v>
      </c>
      <c r="AH9" s="47">
        <v>0</v>
      </c>
      <c r="AI9" s="47">
        <v>0</v>
      </c>
      <c r="AJ9" s="47">
        <v>0</v>
      </c>
    </row>
    <row r="10" spans="1:36" ht="13.5">
      <c r="A10" s="185" t="s">
        <v>29</v>
      </c>
      <c r="B10" s="186" t="s">
        <v>36</v>
      </c>
      <c r="C10" s="46" t="s">
        <v>37</v>
      </c>
      <c r="D10" s="47">
        <f t="shared" si="0"/>
        <v>57916</v>
      </c>
      <c r="E10" s="47">
        <v>49340</v>
      </c>
      <c r="F10" s="47">
        <f t="shared" si="1"/>
        <v>5222</v>
      </c>
      <c r="G10" s="47">
        <v>5222</v>
      </c>
      <c r="H10" s="47">
        <v>0</v>
      </c>
      <c r="I10" s="47">
        <v>0</v>
      </c>
      <c r="J10" s="47">
        <v>0</v>
      </c>
      <c r="K10" s="47">
        <v>0</v>
      </c>
      <c r="L10" s="47">
        <v>132</v>
      </c>
      <c r="M10" s="47">
        <f t="shared" si="2"/>
        <v>3222</v>
      </c>
      <c r="N10" s="47">
        <v>3120</v>
      </c>
      <c r="O10" s="47">
        <v>0</v>
      </c>
      <c r="P10" s="47">
        <v>0</v>
      </c>
      <c r="Q10" s="47">
        <v>0</v>
      </c>
      <c r="R10" s="47">
        <v>0</v>
      </c>
      <c r="S10" s="47">
        <v>102</v>
      </c>
      <c r="T10" s="47">
        <v>0</v>
      </c>
      <c r="U10" s="47">
        <f t="shared" si="3"/>
        <v>50915</v>
      </c>
      <c r="V10" s="47">
        <v>49340</v>
      </c>
      <c r="W10" s="47">
        <v>1575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6979</v>
      </c>
      <c r="AC10" s="47">
        <v>132</v>
      </c>
      <c r="AD10" s="47">
        <v>5448</v>
      </c>
      <c r="AE10" s="47">
        <f t="shared" si="5"/>
        <v>1399</v>
      </c>
      <c r="AF10" s="47">
        <v>1399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29</v>
      </c>
      <c r="B11" s="186" t="s">
        <v>38</v>
      </c>
      <c r="C11" s="46" t="s">
        <v>39</v>
      </c>
      <c r="D11" s="47">
        <f t="shared" si="0"/>
        <v>68306</v>
      </c>
      <c r="E11" s="47">
        <v>62022</v>
      </c>
      <c r="F11" s="47">
        <f t="shared" si="1"/>
        <v>5850</v>
      </c>
      <c r="G11" s="47">
        <v>4686</v>
      </c>
      <c r="H11" s="47">
        <v>1164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434</v>
      </c>
      <c r="N11" s="47">
        <v>0</v>
      </c>
      <c r="O11" s="47">
        <v>328</v>
      </c>
      <c r="P11" s="47">
        <v>0</v>
      </c>
      <c r="Q11" s="47">
        <v>88</v>
      </c>
      <c r="R11" s="47">
        <v>0</v>
      </c>
      <c r="S11" s="47">
        <v>0</v>
      </c>
      <c r="T11" s="47">
        <v>18</v>
      </c>
      <c r="U11" s="47">
        <f t="shared" si="3"/>
        <v>63201</v>
      </c>
      <c r="V11" s="47">
        <v>62022</v>
      </c>
      <c r="W11" s="47">
        <v>1179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8270</v>
      </c>
      <c r="AC11" s="47">
        <v>0</v>
      </c>
      <c r="AD11" s="47">
        <v>6614</v>
      </c>
      <c r="AE11" s="47">
        <f t="shared" si="5"/>
        <v>1656</v>
      </c>
      <c r="AF11" s="47">
        <v>1656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29</v>
      </c>
      <c r="B12" s="186" t="s">
        <v>40</v>
      </c>
      <c r="C12" s="46" t="s">
        <v>41</v>
      </c>
      <c r="D12" s="47">
        <f t="shared" si="0"/>
        <v>19169</v>
      </c>
      <c r="E12" s="47">
        <v>14805</v>
      </c>
      <c r="F12" s="47">
        <f t="shared" si="1"/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1901</v>
      </c>
      <c r="M12" s="47">
        <f t="shared" si="2"/>
        <v>2463</v>
      </c>
      <c r="N12" s="47">
        <v>1537</v>
      </c>
      <c r="O12" s="47">
        <v>347</v>
      </c>
      <c r="P12" s="47">
        <v>401</v>
      </c>
      <c r="Q12" s="47">
        <v>163</v>
      </c>
      <c r="R12" s="47">
        <v>8</v>
      </c>
      <c r="S12" s="47">
        <v>4</v>
      </c>
      <c r="T12" s="47">
        <v>3</v>
      </c>
      <c r="U12" s="47">
        <f t="shared" si="3"/>
        <v>14805</v>
      </c>
      <c r="V12" s="47">
        <v>14805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3708</v>
      </c>
      <c r="AC12" s="47">
        <v>1901</v>
      </c>
      <c r="AD12" s="47">
        <v>1807</v>
      </c>
      <c r="AE12" s="47">
        <f t="shared" si="5"/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29</v>
      </c>
      <c r="B13" s="186" t="s">
        <v>42</v>
      </c>
      <c r="C13" s="46" t="s">
        <v>43</v>
      </c>
      <c r="D13" s="47">
        <f t="shared" si="0"/>
        <v>33892</v>
      </c>
      <c r="E13" s="47">
        <v>28959</v>
      </c>
      <c r="F13" s="47">
        <f t="shared" si="1"/>
        <v>3794</v>
      </c>
      <c r="G13" s="47">
        <v>3794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1139</v>
      </c>
      <c r="N13" s="47">
        <v>955</v>
      </c>
      <c r="O13" s="47">
        <v>0</v>
      </c>
      <c r="P13" s="47">
        <v>0</v>
      </c>
      <c r="Q13" s="47">
        <v>0</v>
      </c>
      <c r="R13" s="47">
        <v>57</v>
      </c>
      <c r="S13" s="47">
        <v>113</v>
      </c>
      <c r="T13" s="47">
        <v>14</v>
      </c>
      <c r="U13" s="47">
        <f t="shared" si="3"/>
        <v>29640</v>
      </c>
      <c r="V13" s="47">
        <v>28959</v>
      </c>
      <c r="W13" s="47">
        <v>681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4740</v>
      </c>
      <c r="AC13" s="47">
        <v>0</v>
      </c>
      <c r="AD13" s="47">
        <v>3884</v>
      </c>
      <c r="AE13" s="47">
        <f t="shared" si="5"/>
        <v>856</v>
      </c>
      <c r="AF13" s="47">
        <v>856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29</v>
      </c>
      <c r="B14" s="186" t="s">
        <v>44</v>
      </c>
      <c r="C14" s="46" t="s">
        <v>45</v>
      </c>
      <c r="D14" s="47">
        <f t="shared" si="0"/>
        <v>23729</v>
      </c>
      <c r="E14" s="47">
        <v>21779</v>
      </c>
      <c r="F14" s="47">
        <f t="shared" si="1"/>
        <v>1924</v>
      </c>
      <c r="G14" s="47">
        <v>1515</v>
      </c>
      <c r="H14" s="47">
        <v>409</v>
      </c>
      <c r="I14" s="47">
        <v>0</v>
      </c>
      <c r="J14" s="47">
        <v>0</v>
      </c>
      <c r="K14" s="47">
        <v>0</v>
      </c>
      <c r="L14" s="47">
        <v>26</v>
      </c>
      <c r="M14" s="47">
        <f t="shared" si="2"/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f t="shared" si="3"/>
        <v>22120</v>
      </c>
      <c r="V14" s="47">
        <v>21779</v>
      </c>
      <c r="W14" s="47">
        <v>341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3236</v>
      </c>
      <c r="AC14" s="47">
        <v>26</v>
      </c>
      <c r="AD14" s="47">
        <v>2723</v>
      </c>
      <c r="AE14" s="47">
        <f t="shared" si="5"/>
        <v>487</v>
      </c>
      <c r="AF14" s="47">
        <v>487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29</v>
      </c>
      <c r="B15" s="186" t="s">
        <v>46</v>
      </c>
      <c r="C15" s="46" t="s">
        <v>47</v>
      </c>
      <c r="D15" s="47">
        <f t="shared" si="0"/>
        <v>29660</v>
      </c>
      <c r="E15" s="47">
        <v>26881</v>
      </c>
      <c r="F15" s="47">
        <f t="shared" si="1"/>
        <v>2596</v>
      </c>
      <c r="G15" s="47">
        <v>1644</v>
      </c>
      <c r="H15" s="47">
        <v>952</v>
      </c>
      <c r="I15" s="47">
        <v>0</v>
      </c>
      <c r="J15" s="47">
        <v>0</v>
      </c>
      <c r="K15" s="47">
        <v>0</v>
      </c>
      <c r="L15" s="47">
        <v>0</v>
      </c>
      <c r="M15" s="47">
        <f t="shared" si="2"/>
        <v>183</v>
      </c>
      <c r="N15" s="47">
        <v>183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f t="shared" si="3"/>
        <v>27442</v>
      </c>
      <c r="V15" s="47">
        <v>26881</v>
      </c>
      <c r="W15" s="47">
        <v>561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4491</v>
      </c>
      <c r="AC15" s="47">
        <v>0</v>
      </c>
      <c r="AD15" s="47">
        <v>3915</v>
      </c>
      <c r="AE15" s="47">
        <f t="shared" si="5"/>
        <v>576</v>
      </c>
      <c r="AF15" s="47">
        <v>576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29</v>
      </c>
      <c r="B16" s="186" t="s">
        <v>48</v>
      </c>
      <c r="C16" s="46" t="s">
        <v>49</v>
      </c>
      <c r="D16" s="47">
        <f t="shared" si="0"/>
        <v>17887</v>
      </c>
      <c r="E16" s="47">
        <v>13686</v>
      </c>
      <c r="F16" s="47">
        <f t="shared" si="1"/>
        <v>2979</v>
      </c>
      <c r="G16" s="47">
        <v>0</v>
      </c>
      <c r="H16" s="47">
        <v>2979</v>
      </c>
      <c r="I16" s="47">
        <v>0</v>
      </c>
      <c r="J16" s="47">
        <v>0</v>
      </c>
      <c r="K16" s="47">
        <v>0</v>
      </c>
      <c r="L16" s="47">
        <v>0</v>
      </c>
      <c r="M16" s="47">
        <f t="shared" si="2"/>
        <v>1222</v>
      </c>
      <c r="N16" s="47">
        <v>1216</v>
      </c>
      <c r="O16" s="47">
        <v>0</v>
      </c>
      <c r="P16" s="47">
        <v>0</v>
      </c>
      <c r="Q16" s="47">
        <v>0</v>
      </c>
      <c r="R16" s="47">
        <v>0</v>
      </c>
      <c r="S16" s="47">
        <v>6</v>
      </c>
      <c r="T16" s="47">
        <v>0</v>
      </c>
      <c r="U16" s="47">
        <f t="shared" si="3"/>
        <v>14358</v>
      </c>
      <c r="V16" s="47">
        <v>13686</v>
      </c>
      <c r="W16" s="47">
        <v>0</v>
      </c>
      <c r="X16" s="47">
        <v>672</v>
      </c>
      <c r="Y16" s="47">
        <v>0</v>
      </c>
      <c r="Z16" s="47">
        <v>0</v>
      </c>
      <c r="AA16" s="47">
        <v>0</v>
      </c>
      <c r="AB16" s="47">
        <f t="shared" si="4"/>
        <v>2917</v>
      </c>
      <c r="AC16" s="47">
        <v>0</v>
      </c>
      <c r="AD16" s="47">
        <v>1921</v>
      </c>
      <c r="AE16" s="47">
        <f t="shared" si="5"/>
        <v>996</v>
      </c>
      <c r="AF16" s="47">
        <v>0</v>
      </c>
      <c r="AG16" s="47">
        <v>996</v>
      </c>
      <c r="AH16" s="47">
        <v>0</v>
      </c>
      <c r="AI16" s="47">
        <v>0</v>
      </c>
      <c r="AJ16" s="47">
        <v>0</v>
      </c>
    </row>
    <row r="17" spans="1:36" ht="13.5">
      <c r="A17" s="185" t="s">
        <v>29</v>
      </c>
      <c r="B17" s="186" t="s">
        <v>50</v>
      </c>
      <c r="C17" s="46" t="s">
        <v>51</v>
      </c>
      <c r="D17" s="47">
        <f t="shared" si="0"/>
        <v>16020</v>
      </c>
      <c r="E17" s="47">
        <v>14550</v>
      </c>
      <c r="F17" s="47">
        <f t="shared" si="1"/>
        <v>1452</v>
      </c>
      <c r="G17" s="47">
        <v>1452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f t="shared" si="2"/>
        <v>18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18</v>
      </c>
      <c r="U17" s="47">
        <f t="shared" si="3"/>
        <v>14767</v>
      </c>
      <c r="V17" s="47">
        <v>14550</v>
      </c>
      <c r="W17" s="47">
        <v>217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2486</v>
      </c>
      <c r="AC17" s="47">
        <v>0</v>
      </c>
      <c r="AD17" s="47">
        <v>1794</v>
      </c>
      <c r="AE17" s="47">
        <f t="shared" si="5"/>
        <v>692</v>
      </c>
      <c r="AF17" s="47">
        <v>692</v>
      </c>
      <c r="AG17" s="47">
        <v>0</v>
      </c>
      <c r="AH17" s="47">
        <v>0</v>
      </c>
      <c r="AI17" s="47">
        <v>0</v>
      </c>
      <c r="AJ17" s="47">
        <v>0</v>
      </c>
    </row>
    <row r="18" spans="1:36" ht="13.5">
      <c r="A18" s="185" t="s">
        <v>29</v>
      </c>
      <c r="B18" s="186" t="s">
        <v>52</v>
      </c>
      <c r="C18" s="46" t="s">
        <v>53</v>
      </c>
      <c r="D18" s="47">
        <f t="shared" si="0"/>
        <v>2849</v>
      </c>
      <c r="E18" s="47">
        <v>2510</v>
      </c>
      <c r="F18" s="47">
        <f t="shared" si="1"/>
        <v>339</v>
      </c>
      <c r="G18" s="47">
        <v>308</v>
      </c>
      <c r="H18" s="47">
        <v>31</v>
      </c>
      <c r="I18" s="47">
        <v>0</v>
      </c>
      <c r="J18" s="47">
        <v>0</v>
      </c>
      <c r="K18" s="47">
        <v>0</v>
      </c>
      <c r="L18" s="47">
        <v>0</v>
      </c>
      <c r="M18" s="47">
        <f t="shared" si="2"/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f t="shared" si="3"/>
        <v>2579</v>
      </c>
      <c r="V18" s="47">
        <v>2510</v>
      </c>
      <c r="W18" s="47">
        <v>69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416</v>
      </c>
      <c r="AC18" s="47">
        <v>0</v>
      </c>
      <c r="AD18" s="47">
        <v>317</v>
      </c>
      <c r="AE18" s="47">
        <f t="shared" si="5"/>
        <v>99</v>
      </c>
      <c r="AF18" s="47">
        <v>99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29</v>
      </c>
      <c r="B19" s="186" t="s">
        <v>54</v>
      </c>
      <c r="C19" s="46" t="s">
        <v>55</v>
      </c>
      <c r="D19" s="47">
        <f t="shared" si="0"/>
        <v>2799</v>
      </c>
      <c r="E19" s="47">
        <v>2395</v>
      </c>
      <c r="F19" s="47">
        <f t="shared" si="1"/>
        <v>390</v>
      </c>
      <c r="G19" s="47">
        <v>350</v>
      </c>
      <c r="H19" s="47">
        <v>40</v>
      </c>
      <c r="I19" s="47">
        <v>0</v>
      </c>
      <c r="J19" s="47">
        <v>0</v>
      </c>
      <c r="K19" s="47">
        <v>0</v>
      </c>
      <c r="L19" s="47">
        <v>14</v>
      </c>
      <c r="M19" s="47">
        <f t="shared" si="2"/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f t="shared" si="3"/>
        <v>2473</v>
      </c>
      <c r="V19" s="47">
        <v>2395</v>
      </c>
      <c r="W19" s="47">
        <v>78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431</v>
      </c>
      <c r="AC19" s="47">
        <v>14</v>
      </c>
      <c r="AD19" s="47">
        <v>304</v>
      </c>
      <c r="AE19" s="47">
        <f t="shared" si="5"/>
        <v>113</v>
      </c>
      <c r="AF19" s="47">
        <v>113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29</v>
      </c>
      <c r="B20" s="186" t="s">
        <v>56</v>
      </c>
      <c r="C20" s="46" t="s">
        <v>57</v>
      </c>
      <c r="D20" s="47">
        <f t="shared" si="0"/>
        <v>4470</v>
      </c>
      <c r="E20" s="47">
        <v>3883</v>
      </c>
      <c r="F20" s="47">
        <f t="shared" si="1"/>
        <v>586</v>
      </c>
      <c r="G20" s="47">
        <v>560</v>
      </c>
      <c r="H20" s="47">
        <v>26</v>
      </c>
      <c r="I20" s="47">
        <v>0</v>
      </c>
      <c r="J20" s="47">
        <v>0</v>
      </c>
      <c r="K20" s="47">
        <v>0</v>
      </c>
      <c r="L20" s="47">
        <v>1</v>
      </c>
      <c r="M20" s="47">
        <f t="shared" si="2"/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3947</v>
      </c>
      <c r="V20" s="47">
        <v>3883</v>
      </c>
      <c r="W20" s="47">
        <v>64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675</v>
      </c>
      <c r="AC20" s="47">
        <v>1</v>
      </c>
      <c r="AD20" s="47">
        <v>543</v>
      </c>
      <c r="AE20" s="47">
        <f t="shared" si="5"/>
        <v>131</v>
      </c>
      <c r="AF20" s="47">
        <v>131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29</v>
      </c>
      <c r="B21" s="186" t="s">
        <v>58</v>
      </c>
      <c r="C21" s="46" t="s">
        <v>59</v>
      </c>
      <c r="D21" s="47">
        <f t="shared" si="0"/>
        <v>5079</v>
      </c>
      <c r="E21" s="47">
        <v>4551</v>
      </c>
      <c r="F21" s="47">
        <f t="shared" si="1"/>
        <v>528</v>
      </c>
      <c r="G21" s="47">
        <v>501</v>
      </c>
      <c r="H21" s="47">
        <v>27</v>
      </c>
      <c r="I21" s="47">
        <v>0</v>
      </c>
      <c r="J21" s="47">
        <v>0</v>
      </c>
      <c r="K21" s="47">
        <v>0</v>
      </c>
      <c r="L21" s="47">
        <v>0</v>
      </c>
      <c r="M21" s="47">
        <f t="shared" si="2"/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f t="shared" si="3"/>
        <v>4608</v>
      </c>
      <c r="V21" s="47">
        <v>4551</v>
      </c>
      <c r="W21" s="47">
        <v>57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772</v>
      </c>
      <c r="AC21" s="47">
        <v>0</v>
      </c>
      <c r="AD21" s="47">
        <v>637</v>
      </c>
      <c r="AE21" s="47">
        <f t="shared" si="5"/>
        <v>135</v>
      </c>
      <c r="AF21" s="47">
        <v>135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29</v>
      </c>
      <c r="B22" s="186" t="s">
        <v>60</v>
      </c>
      <c r="C22" s="46" t="s">
        <v>61</v>
      </c>
      <c r="D22" s="47">
        <f t="shared" si="0"/>
        <v>1508</v>
      </c>
      <c r="E22" s="47">
        <v>1258</v>
      </c>
      <c r="F22" s="47">
        <f t="shared" si="1"/>
        <v>250</v>
      </c>
      <c r="G22" s="47">
        <v>242</v>
      </c>
      <c r="H22" s="47">
        <v>8</v>
      </c>
      <c r="I22" s="47">
        <v>0</v>
      </c>
      <c r="J22" s="47">
        <v>0</v>
      </c>
      <c r="K22" s="47">
        <v>0</v>
      </c>
      <c r="L22" s="47">
        <v>0</v>
      </c>
      <c r="M22" s="47">
        <f t="shared" si="2"/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f t="shared" si="3"/>
        <v>1286</v>
      </c>
      <c r="V22" s="47">
        <v>1258</v>
      </c>
      <c r="W22" s="47">
        <v>28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233</v>
      </c>
      <c r="AC22" s="47">
        <v>0</v>
      </c>
      <c r="AD22" s="47">
        <v>176</v>
      </c>
      <c r="AE22" s="47">
        <f t="shared" si="5"/>
        <v>57</v>
      </c>
      <c r="AF22" s="47">
        <v>57</v>
      </c>
      <c r="AG22" s="47">
        <v>0</v>
      </c>
      <c r="AH22" s="47">
        <v>0</v>
      </c>
      <c r="AI22" s="47">
        <v>0</v>
      </c>
      <c r="AJ22" s="47">
        <v>0</v>
      </c>
    </row>
    <row r="23" spans="1:36" ht="13.5">
      <c r="A23" s="185" t="s">
        <v>29</v>
      </c>
      <c r="B23" s="186" t="s">
        <v>62</v>
      </c>
      <c r="C23" s="46" t="s">
        <v>63</v>
      </c>
      <c r="D23" s="47">
        <f t="shared" si="0"/>
        <v>2686</v>
      </c>
      <c r="E23" s="47">
        <v>2244</v>
      </c>
      <c r="F23" s="47">
        <f aca="true" t="shared" si="6" ref="F23:F75">SUM(G23:K23)</f>
        <v>410</v>
      </c>
      <c r="G23" s="47">
        <v>399</v>
      </c>
      <c r="H23" s="47">
        <v>11</v>
      </c>
      <c r="I23" s="47">
        <v>0</v>
      </c>
      <c r="J23" s="47">
        <v>0</v>
      </c>
      <c r="K23" s="47">
        <v>0</v>
      </c>
      <c r="L23" s="47">
        <v>32</v>
      </c>
      <c r="M23" s="47">
        <f aca="true" t="shared" si="7" ref="M23:M75">SUM(N23:T23)</f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aca="true" t="shared" si="8" ref="U23:U75">SUM(V23:AA23)</f>
        <v>2290</v>
      </c>
      <c r="V23" s="47">
        <v>2244</v>
      </c>
      <c r="W23" s="47">
        <v>46</v>
      </c>
      <c r="X23" s="47">
        <v>0</v>
      </c>
      <c r="Y23" s="47">
        <v>0</v>
      </c>
      <c r="Z23" s="47">
        <v>0</v>
      </c>
      <c r="AA23" s="47">
        <v>0</v>
      </c>
      <c r="AB23" s="47">
        <f aca="true" t="shared" si="9" ref="AB23:AB75">SUM(AC23:AE23)</f>
        <v>468</v>
      </c>
      <c r="AC23" s="47">
        <v>32</v>
      </c>
      <c r="AD23" s="47">
        <v>314</v>
      </c>
      <c r="AE23" s="47">
        <f aca="true" t="shared" si="10" ref="AE23:AE75">SUM(AF23:AJ23)</f>
        <v>122</v>
      </c>
      <c r="AF23" s="47">
        <v>122</v>
      </c>
      <c r="AG23" s="47">
        <v>0</v>
      </c>
      <c r="AH23" s="47">
        <v>0</v>
      </c>
      <c r="AI23" s="47">
        <v>0</v>
      </c>
      <c r="AJ23" s="47">
        <v>0</v>
      </c>
    </row>
    <row r="24" spans="1:36" ht="13.5">
      <c r="A24" s="185" t="s">
        <v>29</v>
      </c>
      <c r="B24" s="186" t="s">
        <v>64</v>
      </c>
      <c r="C24" s="46" t="s">
        <v>188</v>
      </c>
      <c r="D24" s="47">
        <f t="shared" si="0"/>
        <v>5689</v>
      </c>
      <c r="E24" s="47">
        <v>5093</v>
      </c>
      <c r="F24" s="47">
        <f t="shared" si="6"/>
        <v>589</v>
      </c>
      <c r="G24" s="47">
        <v>568</v>
      </c>
      <c r="H24" s="47">
        <v>21</v>
      </c>
      <c r="I24" s="47">
        <v>0</v>
      </c>
      <c r="J24" s="47">
        <v>0</v>
      </c>
      <c r="K24" s="47">
        <v>0</v>
      </c>
      <c r="L24" s="47">
        <v>0</v>
      </c>
      <c r="M24" s="47">
        <f t="shared" si="7"/>
        <v>7</v>
      </c>
      <c r="N24" s="47">
        <v>7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f t="shared" si="8"/>
        <v>5218</v>
      </c>
      <c r="V24" s="47">
        <v>5093</v>
      </c>
      <c r="W24" s="47">
        <v>121</v>
      </c>
      <c r="X24" s="47">
        <v>4</v>
      </c>
      <c r="Y24" s="47">
        <v>0</v>
      </c>
      <c r="Z24" s="47">
        <v>0</v>
      </c>
      <c r="AA24" s="47">
        <v>0</v>
      </c>
      <c r="AB24" s="47">
        <f t="shared" si="9"/>
        <v>885</v>
      </c>
      <c r="AC24" s="47">
        <v>0</v>
      </c>
      <c r="AD24" s="47">
        <v>657</v>
      </c>
      <c r="AE24" s="47">
        <f t="shared" si="10"/>
        <v>228</v>
      </c>
      <c r="AF24" s="47">
        <v>228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29</v>
      </c>
      <c r="B25" s="186" t="s">
        <v>65</v>
      </c>
      <c r="C25" s="46" t="s">
        <v>66</v>
      </c>
      <c r="D25" s="47">
        <f t="shared" si="0"/>
        <v>671</v>
      </c>
      <c r="E25" s="47">
        <v>573</v>
      </c>
      <c r="F25" s="47">
        <f t="shared" si="6"/>
        <v>98</v>
      </c>
      <c r="G25" s="47">
        <v>97</v>
      </c>
      <c r="H25" s="47">
        <v>1</v>
      </c>
      <c r="I25" s="47">
        <v>0</v>
      </c>
      <c r="J25" s="47">
        <v>0</v>
      </c>
      <c r="K25" s="47">
        <v>0</v>
      </c>
      <c r="L25" s="47">
        <v>0</v>
      </c>
      <c r="M25" s="47">
        <f t="shared" si="7"/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f t="shared" si="8"/>
        <v>583</v>
      </c>
      <c r="V25" s="47">
        <v>573</v>
      </c>
      <c r="W25" s="47">
        <v>10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9"/>
        <v>122</v>
      </c>
      <c r="AC25" s="47">
        <v>0</v>
      </c>
      <c r="AD25" s="47">
        <v>73</v>
      </c>
      <c r="AE25" s="47">
        <f t="shared" si="10"/>
        <v>49</v>
      </c>
      <c r="AF25" s="47">
        <v>49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29</v>
      </c>
      <c r="B26" s="186" t="s">
        <v>67</v>
      </c>
      <c r="C26" s="46" t="s">
        <v>340</v>
      </c>
      <c r="D26" s="47">
        <f t="shared" si="0"/>
        <v>847</v>
      </c>
      <c r="E26" s="47">
        <v>699</v>
      </c>
      <c r="F26" s="47">
        <f t="shared" si="6"/>
        <v>148</v>
      </c>
      <c r="G26" s="47">
        <v>146</v>
      </c>
      <c r="H26" s="47">
        <v>2</v>
      </c>
      <c r="I26" s="47">
        <v>0</v>
      </c>
      <c r="J26" s="47">
        <v>0</v>
      </c>
      <c r="K26" s="47">
        <v>0</v>
      </c>
      <c r="L26" s="47">
        <v>0</v>
      </c>
      <c r="M26" s="47">
        <f t="shared" si="7"/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f t="shared" si="8"/>
        <v>744</v>
      </c>
      <c r="V26" s="47">
        <v>699</v>
      </c>
      <c r="W26" s="47">
        <v>45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9"/>
        <v>131</v>
      </c>
      <c r="AC26" s="47">
        <v>0</v>
      </c>
      <c r="AD26" s="47">
        <v>90</v>
      </c>
      <c r="AE26" s="47">
        <f t="shared" si="10"/>
        <v>41</v>
      </c>
      <c r="AF26" s="47">
        <v>41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29</v>
      </c>
      <c r="B27" s="186" t="s">
        <v>68</v>
      </c>
      <c r="C27" s="46" t="s">
        <v>69</v>
      </c>
      <c r="D27" s="47">
        <f t="shared" si="0"/>
        <v>6424</v>
      </c>
      <c r="E27" s="47">
        <v>5416</v>
      </c>
      <c r="F27" s="47">
        <f t="shared" si="6"/>
        <v>739</v>
      </c>
      <c r="G27" s="47">
        <v>573</v>
      </c>
      <c r="H27" s="47">
        <v>166</v>
      </c>
      <c r="I27" s="47">
        <v>0</v>
      </c>
      <c r="J27" s="47">
        <v>0</v>
      </c>
      <c r="K27" s="47">
        <v>0</v>
      </c>
      <c r="L27" s="47">
        <v>0</v>
      </c>
      <c r="M27" s="47">
        <f t="shared" si="7"/>
        <v>269</v>
      </c>
      <c r="N27" s="47">
        <v>68</v>
      </c>
      <c r="O27" s="47">
        <v>84</v>
      </c>
      <c r="P27" s="47">
        <v>117</v>
      </c>
      <c r="Q27" s="47">
        <v>0</v>
      </c>
      <c r="R27" s="47">
        <v>0</v>
      </c>
      <c r="S27" s="47">
        <v>0</v>
      </c>
      <c r="T27" s="47">
        <v>0</v>
      </c>
      <c r="U27" s="47">
        <f t="shared" si="8"/>
        <v>5641</v>
      </c>
      <c r="V27" s="47">
        <v>5416</v>
      </c>
      <c r="W27" s="47">
        <v>221</v>
      </c>
      <c r="X27" s="47">
        <v>4</v>
      </c>
      <c r="Y27" s="47">
        <v>0</v>
      </c>
      <c r="Z27" s="47">
        <v>0</v>
      </c>
      <c r="AA27" s="47">
        <v>0</v>
      </c>
      <c r="AB27" s="47">
        <f t="shared" si="9"/>
        <v>993</v>
      </c>
      <c r="AC27" s="47">
        <v>0</v>
      </c>
      <c r="AD27" s="47">
        <v>799</v>
      </c>
      <c r="AE27" s="47">
        <f t="shared" si="10"/>
        <v>194</v>
      </c>
      <c r="AF27" s="47">
        <v>194</v>
      </c>
      <c r="AG27" s="47">
        <v>0</v>
      </c>
      <c r="AH27" s="47">
        <v>0</v>
      </c>
      <c r="AI27" s="47">
        <v>0</v>
      </c>
      <c r="AJ27" s="47">
        <v>0</v>
      </c>
    </row>
    <row r="28" spans="1:36" ht="13.5">
      <c r="A28" s="185" t="s">
        <v>29</v>
      </c>
      <c r="B28" s="186" t="s">
        <v>70</v>
      </c>
      <c r="C28" s="46" t="s">
        <v>71</v>
      </c>
      <c r="D28" s="47">
        <f t="shared" si="0"/>
        <v>1369</v>
      </c>
      <c r="E28" s="47">
        <v>1034</v>
      </c>
      <c r="F28" s="47">
        <f t="shared" si="6"/>
        <v>335</v>
      </c>
      <c r="G28" s="47">
        <v>177</v>
      </c>
      <c r="H28" s="47">
        <v>158</v>
      </c>
      <c r="I28" s="47">
        <v>0</v>
      </c>
      <c r="J28" s="47">
        <v>0</v>
      </c>
      <c r="K28" s="47">
        <v>0</v>
      </c>
      <c r="L28" s="47">
        <v>0</v>
      </c>
      <c r="M28" s="47">
        <f t="shared" si="7"/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8"/>
        <v>1102</v>
      </c>
      <c r="V28" s="47">
        <v>1034</v>
      </c>
      <c r="W28" s="47">
        <v>65</v>
      </c>
      <c r="X28" s="47">
        <v>3</v>
      </c>
      <c r="Y28" s="47">
        <v>0</v>
      </c>
      <c r="Z28" s="47">
        <v>0</v>
      </c>
      <c r="AA28" s="47">
        <v>0</v>
      </c>
      <c r="AB28" s="47">
        <f t="shared" si="9"/>
        <v>212</v>
      </c>
      <c r="AC28" s="47">
        <v>0</v>
      </c>
      <c r="AD28" s="47">
        <v>155</v>
      </c>
      <c r="AE28" s="47">
        <f t="shared" si="10"/>
        <v>57</v>
      </c>
      <c r="AF28" s="47">
        <v>57</v>
      </c>
      <c r="AG28" s="47">
        <v>0</v>
      </c>
      <c r="AH28" s="47">
        <v>0</v>
      </c>
      <c r="AI28" s="47">
        <v>0</v>
      </c>
      <c r="AJ28" s="47">
        <v>0</v>
      </c>
    </row>
    <row r="29" spans="1:36" ht="13.5">
      <c r="A29" s="185" t="s">
        <v>29</v>
      </c>
      <c r="B29" s="186" t="s">
        <v>72</v>
      </c>
      <c r="C29" s="46" t="s">
        <v>73</v>
      </c>
      <c r="D29" s="47">
        <f t="shared" si="0"/>
        <v>5053</v>
      </c>
      <c r="E29" s="47">
        <v>4414</v>
      </c>
      <c r="F29" s="47">
        <f t="shared" si="6"/>
        <v>639</v>
      </c>
      <c r="G29" s="47">
        <v>478</v>
      </c>
      <c r="H29" s="47">
        <v>161</v>
      </c>
      <c r="I29" s="47">
        <v>0</v>
      </c>
      <c r="J29" s="47">
        <v>0</v>
      </c>
      <c r="K29" s="47">
        <v>0</v>
      </c>
      <c r="L29" s="47">
        <v>0</v>
      </c>
      <c r="M29" s="47">
        <f t="shared" si="7"/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8"/>
        <v>4601</v>
      </c>
      <c r="V29" s="47">
        <v>4414</v>
      </c>
      <c r="W29" s="47">
        <v>183</v>
      </c>
      <c r="X29" s="47">
        <v>4</v>
      </c>
      <c r="Y29" s="47">
        <v>0</v>
      </c>
      <c r="Z29" s="47">
        <v>0</v>
      </c>
      <c r="AA29" s="47">
        <v>0</v>
      </c>
      <c r="AB29" s="47">
        <f t="shared" si="9"/>
        <v>812</v>
      </c>
      <c r="AC29" s="47">
        <v>0</v>
      </c>
      <c r="AD29" s="47">
        <v>651</v>
      </c>
      <c r="AE29" s="47">
        <f t="shared" si="10"/>
        <v>161</v>
      </c>
      <c r="AF29" s="47">
        <v>161</v>
      </c>
      <c r="AG29" s="47">
        <v>0</v>
      </c>
      <c r="AH29" s="47">
        <v>0</v>
      </c>
      <c r="AI29" s="47">
        <v>0</v>
      </c>
      <c r="AJ29" s="47">
        <v>0</v>
      </c>
    </row>
    <row r="30" spans="1:36" ht="13.5">
      <c r="A30" s="185" t="s">
        <v>29</v>
      </c>
      <c r="B30" s="186" t="s">
        <v>74</v>
      </c>
      <c r="C30" s="46" t="s">
        <v>75</v>
      </c>
      <c r="D30" s="47">
        <f t="shared" si="0"/>
        <v>11793</v>
      </c>
      <c r="E30" s="47">
        <v>9916</v>
      </c>
      <c r="F30" s="47">
        <f t="shared" si="6"/>
        <v>881</v>
      </c>
      <c r="G30" s="47">
        <v>842</v>
      </c>
      <c r="H30" s="47">
        <v>39</v>
      </c>
      <c r="I30" s="47">
        <v>0</v>
      </c>
      <c r="J30" s="47">
        <v>0</v>
      </c>
      <c r="K30" s="47">
        <v>0</v>
      </c>
      <c r="L30" s="47">
        <v>0</v>
      </c>
      <c r="M30" s="47">
        <f t="shared" si="7"/>
        <v>996</v>
      </c>
      <c r="N30" s="47">
        <v>734</v>
      </c>
      <c r="O30" s="47">
        <v>72</v>
      </c>
      <c r="P30" s="47">
        <v>160</v>
      </c>
      <c r="Q30" s="47">
        <v>28</v>
      </c>
      <c r="R30" s="47">
        <v>0</v>
      </c>
      <c r="S30" s="47">
        <v>2</v>
      </c>
      <c r="T30" s="47">
        <v>0</v>
      </c>
      <c r="U30" s="47">
        <f t="shared" si="8"/>
        <v>10251</v>
      </c>
      <c r="V30" s="47">
        <v>9916</v>
      </c>
      <c r="W30" s="47">
        <v>330</v>
      </c>
      <c r="X30" s="47">
        <v>5</v>
      </c>
      <c r="Y30" s="47">
        <v>0</v>
      </c>
      <c r="Z30" s="47">
        <v>0</v>
      </c>
      <c r="AA30" s="47">
        <v>0</v>
      </c>
      <c r="AB30" s="47">
        <f t="shared" si="9"/>
        <v>1730</v>
      </c>
      <c r="AC30" s="47">
        <v>0</v>
      </c>
      <c r="AD30" s="47">
        <v>1439</v>
      </c>
      <c r="AE30" s="47">
        <f t="shared" si="10"/>
        <v>291</v>
      </c>
      <c r="AF30" s="47">
        <v>291</v>
      </c>
      <c r="AG30" s="47">
        <v>0</v>
      </c>
      <c r="AH30" s="47">
        <v>0</v>
      </c>
      <c r="AI30" s="47">
        <v>0</v>
      </c>
      <c r="AJ30" s="47">
        <v>0</v>
      </c>
    </row>
    <row r="31" spans="1:36" ht="13.5">
      <c r="A31" s="185" t="s">
        <v>29</v>
      </c>
      <c r="B31" s="186" t="s">
        <v>76</v>
      </c>
      <c r="C31" s="46" t="s">
        <v>77</v>
      </c>
      <c r="D31" s="47">
        <f t="shared" si="0"/>
        <v>3606</v>
      </c>
      <c r="E31" s="47">
        <v>3200</v>
      </c>
      <c r="F31" s="47">
        <f t="shared" si="6"/>
        <v>405</v>
      </c>
      <c r="G31" s="47">
        <v>330</v>
      </c>
      <c r="H31" s="47">
        <v>75</v>
      </c>
      <c r="I31" s="47">
        <v>0</v>
      </c>
      <c r="J31" s="47">
        <v>0</v>
      </c>
      <c r="K31" s="47">
        <v>0</v>
      </c>
      <c r="L31" s="47">
        <v>1</v>
      </c>
      <c r="M31" s="47">
        <f t="shared" si="7"/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8"/>
        <v>3274</v>
      </c>
      <c r="V31" s="47">
        <v>3200</v>
      </c>
      <c r="W31" s="47">
        <v>74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9"/>
        <v>510</v>
      </c>
      <c r="AC31" s="47">
        <v>1</v>
      </c>
      <c r="AD31" s="47">
        <v>403</v>
      </c>
      <c r="AE31" s="47">
        <f t="shared" si="10"/>
        <v>106</v>
      </c>
      <c r="AF31" s="47">
        <v>106</v>
      </c>
      <c r="AG31" s="47">
        <v>0</v>
      </c>
      <c r="AH31" s="47">
        <v>0</v>
      </c>
      <c r="AI31" s="47">
        <v>0</v>
      </c>
      <c r="AJ31" s="47">
        <v>0</v>
      </c>
    </row>
    <row r="32" spans="1:36" ht="13.5">
      <c r="A32" s="185" t="s">
        <v>29</v>
      </c>
      <c r="B32" s="186" t="s">
        <v>78</v>
      </c>
      <c r="C32" s="46" t="s">
        <v>79</v>
      </c>
      <c r="D32" s="47">
        <f t="shared" si="0"/>
        <v>540</v>
      </c>
      <c r="E32" s="47">
        <v>451</v>
      </c>
      <c r="F32" s="47">
        <f t="shared" si="6"/>
        <v>87</v>
      </c>
      <c r="G32" s="47">
        <v>75</v>
      </c>
      <c r="H32" s="47">
        <v>12</v>
      </c>
      <c r="I32" s="47">
        <v>0</v>
      </c>
      <c r="J32" s="47">
        <v>0</v>
      </c>
      <c r="K32" s="47">
        <v>0</v>
      </c>
      <c r="L32" s="47">
        <v>2</v>
      </c>
      <c r="M32" s="47">
        <f t="shared" si="7"/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f t="shared" si="8"/>
        <v>468</v>
      </c>
      <c r="V32" s="47">
        <v>451</v>
      </c>
      <c r="W32" s="47">
        <v>17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9"/>
        <v>84</v>
      </c>
      <c r="AC32" s="47">
        <v>2</v>
      </c>
      <c r="AD32" s="47">
        <v>58</v>
      </c>
      <c r="AE32" s="47">
        <f t="shared" si="10"/>
        <v>24</v>
      </c>
      <c r="AF32" s="47">
        <v>24</v>
      </c>
      <c r="AG32" s="47">
        <v>0</v>
      </c>
      <c r="AH32" s="47">
        <v>0</v>
      </c>
      <c r="AI32" s="47">
        <v>0</v>
      </c>
      <c r="AJ32" s="47">
        <v>0</v>
      </c>
    </row>
    <row r="33" spans="1:36" ht="13.5">
      <c r="A33" s="185" t="s">
        <v>29</v>
      </c>
      <c r="B33" s="186" t="s">
        <v>80</v>
      </c>
      <c r="C33" s="46" t="s">
        <v>81</v>
      </c>
      <c r="D33" s="47">
        <f t="shared" si="0"/>
        <v>4140</v>
      </c>
      <c r="E33" s="47">
        <v>3685</v>
      </c>
      <c r="F33" s="47">
        <f t="shared" si="6"/>
        <v>453</v>
      </c>
      <c r="G33" s="47">
        <v>421</v>
      </c>
      <c r="H33" s="47">
        <v>32</v>
      </c>
      <c r="I33" s="47">
        <v>0</v>
      </c>
      <c r="J33" s="47">
        <v>0</v>
      </c>
      <c r="K33" s="47">
        <v>0</v>
      </c>
      <c r="L33" s="47">
        <v>2</v>
      </c>
      <c r="M33" s="47">
        <f t="shared" si="7"/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f t="shared" si="8"/>
        <v>3780</v>
      </c>
      <c r="V33" s="47">
        <v>3685</v>
      </c>
      <c r="W33" s="47">
        <v>95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9"/>
        <v>602</v>
      </c>
      <c r="AC33" s="47">
        <v>2</v>
      </c>
      <c r="AD33" s="47">
        <v>465</v>
      </c>
      <c r="AE33" s="47">
        <f t="shared" si="10"/>
        <v>135</v>
      </c>
      <c r="AF33" s="47">
        <v>135</v>
      </c>
      <c r="AG33" s="47">
        <v>0</v>
      </c>
      <c r="AH33" s="47">
        <v>0</v>
      </c>
      <c r="AI33" s="47">
        <v>0</v>
      </c>
      <c r="AJ33" s="47">
        <v>0</v>
      </c>
    </row>
    <row r="34" spans="1:36" ht="13.5">
      <c r="A34" s="185" t="s">
        <v>29</v>
      </c>
      <c r="B34" s="186" t="s">
        <v>82</v>
      </c>
      <c r="C34" s="46" t="s">
        <v>83</v>
      </c>
      <c r="D34" s="47">
        <f t="shared" si="0"/>
        <v>3932</v>
      </c>
      <c r="E34" s="47">
        <v>3457</v>
      </c>
      <c r="F34" s="47">
        <f t="shared" si="6"/>
        <v>473</v>
      </c>
      <c r="G34" s="47">
        <v>437</v>
      </c>
      <c r="H34" s="47">
        <v>36</v>
      </c>
      <c r="I34" s="47">
        <v>0</v>
      </c>
      <c r="J34" s="47">
        <v>0</v>
      </c>
      <c r="K34" s="47">
        <v>0</v>
      </c>
      <c r="L34" s="47">
        <v>2</v>
      </c>
      <c r="M34" s="47">
        <f t="shared" si="7"/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f t="shared" si="8"/>
        <v>3555</v>
      </c>
      <c r="V34" s="47">
        <v>3457</v>
      </c>
      <c r="W34" s="47">
        <v>98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9"/>
        <v>581</v>
      </c>
      <c r="AC34" s="47">
        <v>2</v>
      </c>
      <c r="AD34" s="47">
        <v>438</v>
      </c>
      <c r="AE34" s="47">
        <f t="shared" si="10"/>
        <v>141</v>
      </c>
      <c r="AF34" s="47">
        <v>141</v>
      </c>
      <c r="AG34" s="47">
        <v>0</v>
      </c>
      <c r="AH34" s="47">
        <v>0</v>
      </c>
      <c r="AI34" s="47">
        <v>0</v>
      </c>
      <c r="AJ34" s="47">
        <v>0</v>
      </c>
    </row>
    <row r="35" spans="1:36" ht="13.5">
      <c r="A35" s="185" t="s">
        <v>29</v>
      </c>
      <c r="B35" s="186" t="s">
        <v>84</v>
      </c>
      <c r="C35" s="46" t="s">
        <v>85</v>
      </c>
      <c r="D35" s="47">
        <f t="shared" si="0"/>
        <v>7007</v>
      </c>
      <c r="E35" s="47">
        <v>6346</v>
      </c>
      <c r="F35" s="47">
        <f t="shared" si="6"/>
        <v>658</v>
      </c>
      <c r="G35" s="47">
        <v>528</v>
      </c>
      <c r="H35" s="47">
        <v>130</v>
      </c>
      <c r="I35" s="47">
        <v>0</v>
      </c>
      <c r="J35" s="47">
        <v>0</v>
      </c>
      <c r="K35" s="47">
        <v>0</v>
      </c>
      <c r="L35" s="47">
        <v>3</v>
      </c>
      <c r="M35" s="47">
        <f t="shared" si="7"/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f t="shared" si="8"/>
        <v>6465</v>
      </c>
      <c r="V35" s="47">
        <v>6346</v>
      </c>
      <c r="W35" s="47">
        <v>119</v>
      </c>
      <c r="X35" s="47">
        <v>0</v>
      </c>
      <c r="Y35" s="47">
        <v>0</v>
      </c>
      <c r="Z35" s="47">
        <v>0</v>
      </c>
      <c r="AA35" s="47">
        <v>0</v>
      </c>
      <c r="AB35" s="47">
        <f t="shared" si="9"/>
        <v>969</v>
      </c>
      <c r="AC35" s="47">
        <v>3</v>
      </c>
      <c r="AD35" s="47">
        <v>796</v>
      </c>
      <c r="AE35" s="47">
        <f t="shared" si="10"/>
        <v>170</v>
      </c>
      <c r="AF35" s="47">
        <v>170</v>
      </c>
      <c r="AG35" s="47">
        <v>0</v>
      </c>
      <c r="AH35" s="47">
        <v>0</v>
      </c>
      <c r="AI35" s="47">
        <v>0</v>
      </c>
      <c r="AJ35" s="47">
        <v>0</v>
      </c>
    </row>
    <row r="36" spans="1:36" ht="13.5">
      <c r="A36" s="185" t="s">
        <v>29</v>
      </c>
      <c r="B36" s="186" t="s">
        <v>86</v>
      </c>
      <c r="C36" s="46" t="s">
        <v>87</v>
      </c>
      <c r="D36" s="47">
        <f t="shared" si="0"/>
        <v>4718</v>
      </c>
      <c r="E36" s="47">
        <v>4023</v>
      </c>
      <c r="F36" s="47">
        <f t="shared" si="6"/>
        <v>695</v>
      </c>
      <c r="G36" s="47">
        <v>183</v>
      </c>
      <c r="H36" s="47">
        <v>512</v>
      </c>
      <c r="I36" s="47">
        <v>0</v>
      </c>
      <c r="J36" s="47">
        <v>0</v>
      </c>
      <c r="K36" s="47">
        <v>0</v>
      </c>
      <c r="L36" s="47">
        <v>0</v>
      </c>
      <c r="M36" s="47">
        <f t="shared" si="7"/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8"/>
        <v>4023</v>
      </c>
      <c r="V36" s="47">
        <v>4023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9"/>
        <v>765</v>
      </c>
      <c r="AC36" s="47">
        <v>0</v>
      </c>
      <c r="AD36" s="47">
        <v>582</v>
      </c>
      <c r="AE36" s="47">
        <f t="shared" si="10"/>
        <v>183</v>
      </c>
      <c r="AF36" s="47">
        <v>183</v>
      </c>
      <c r="AG36" s="47">
        <v>0</v>
      </c>
      <c r="AH36" s="47">
        <v>0</v>
      </c>
      <c r="AI36" s="47">
        <v>0</v>
      </c>
      <c r="AJ36" s="47">
        <v>0</v>
      </c>
    </row>
    <row r="37" spans="1:36" ht="13.5">
      <c r="A37" s="185" t="s">
        <v>29</v>
      </c>
      <c r="B37" s="186" t="s">
        <v>88</v>
      </c>
      <c r="C37" s="46" t="s">
        <v>89</v>
      </c>
      <c r="D37" s="47">
        <f t="shared" si="0"/>
        <v>2277</v>
      </c>
      <c r="E37" s="47">
        <v>0</v>
      </c>
      <c r="F37" s="47">
        <f t="shared" si="6"/>
        <v>2277</v>
      </c>
      <c r="G37" s="47">
        <v>0</v>
      </c>
      <c r="H37" s="47">
        <v>442</v>
      </c>
      <c r="I37" s="47">
        <v>0</v>
      </c>
      <c r="J37" s="47">
        <v>1835</v>
      </c>
      <c r="K37" s="47">
        <v>0</v>
      </c>
      <c r="L37" s="47">
        <v>0</v>
      </c>
      <c r="M37" s="47">
        <f t="shared" si="7"/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8"/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f t="shared" si="9"/>
        <v>65</v>
      </c>
      <c r="AC37" s="47">
        <v>0</v>
      </c>
      <c r="AD37" s="47">
        <v>0</v>
      </c>
      <c r="AE37" s="47">
        <f t="shared" si="10"/>
        <v>65</v>
      </c>
      <c r="AF37" s="47">
        <v>0</v>
      </c>
      <c r="AG37" s="47">
        <v>65</v>
      </c>
      <c r="AH37" s="47">
        <v>0</v>
      </c>
      <c r="AI37" s="47">
        <v>0</v>
      </c>
      <c r="AJ37" s="47">
        <v>0</v>
      </c>
    </row>
    <row r="38" spans="1:36" ht="13.5">
      <c r="A38" s="185" t="s">
        <v>29</v>
      </c>
      <c r="B38" s="186" t="s">
        <v>90</v>
      </c>
      <c r="C38" s="46" t="s">
        <v>91</v>
      </c>
      <c r="D38" s="47">
        <f t="shared" si="0"/>
        <v>9546</v>
      </c>
      <c r="E38" s="47">
        <v>8574</v>
      </c>
      <c r="F38" s="47">
        <f t="shared" si="6"/>
        <v>959</v>
      </c>
      <c r="G38" s="47">
        <v>959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f t="shared" si="7"/>
        <v>13</v>
      </c>
      <c r="N38" s="47">
        <v>0</v>
      </c>
      <c r="O38" s="47">
        <v>0</v>
      </c>
      <c r="P38" s="47">
        <v>13</v>
      </c>
      <c r="Q38" s="47">
        <v>0</v>
      </c>
      <c r="R38" s="47">
        <v>0</v>
      </c>
      <c r="S38" s="47">
        <v>0</v>
      </c>
      <c r="T38" s="47">
        <v>0</v>
      </c>
      <c r="U38" s="47">
        <f t="shared" si="8"/>
        <v>8719</v>
      </c>
      <c r="V38" s="47">
        <v>8574</v>
      </c>
      <c r="W38" s="47">
        <v>145</v>
      </c>
      <c r="X38" s="47">
        <v>0</v>
      </c>
      <c r="Y38" s="47">
        <v>0</v>
      </c>
      <c r="Z38" s="47">
        <v>0</v>
      </c>
      <c r="AA38" s="47">
        <v>0</v>
      </c>
      <c r="AB38" s="47">
        <f t="shared" si="9"/>
        <v>1396</v>
      </c>
      <c r="AC38" s="47">
        <v>0</v>
      </c>
      <c r="AD38" s="47">
        <v>989</v>
      </c>
      <c r="AE38" s="47">
        <f t="shared" si="10"/>
        <v>407</v>
      </c>
      <c r="AF38" s="47">
        <v>407</v>
      </c>
      <c r="AG38" s="47">
        <v>0</v>
      </c>
      <c r="AH38" s="47">
        <v>0</v>
      </c>
      <c r="AI38" s="47">
        <v>0</v>
      </c>
      <c r="AJ38" s="47">
        <v>0</v>
      </c>
    </row>
    <row r="39" spans="1:36" ht="13.5">
      <c r="A39" s="185" t="s">
        <v>29</v>
      </c>
      <c r="B39" s="186" t="s">
        <v>92</v>
      </c>
      <c r="C39" s="46" t="s">
        <v>93</v>
      </c>
      <c r="D39" s="47">
        <f t="shared" si="0"/>
        <v>483</v>
      </c>
      <c r="E39" s="47">
        <v>0</v>
      </c>
      <c r="F39" s="47">
        <f t="shared" si="6"/>
        <v>392</v>
      </c>
      <c r="G39" s="47">
        <v>0</v>
      </c>
      <c r="H39" s="47">
        <v>0</v>
      </c>
      <c r="I39" s="47">
        <v>99</v>
      </c>
      <c r="J39" s="47">
        <v>293</v>
      </c>
      <c r="K39" s="47">
        <v>0</v>
      </c>
      <c r="L39" s="47">
        <v>0</v>
      </c>
      <c r="M39" s="47">
        <f t="shared" si="7"/>
        <v>91</v>
      </c>
      <c r="N39" s="47">
        <v>11</v>
      </c>
      <c r="O39" s="47">
        <v>17</v>
      </c>
      <c r="P39" s="47">
        <v>35</v>
      </c>
      <c r="Q39" s="47">
        <v>0</v>
      </c>
      <c r="R39" s="47">
        <v>0</v>
      </c>
      <c r="S39" s="47">
        <v>0</v>
      </c>
      <c r="T39" s="47">
        <v>28</v>
      </c>
      <c r="U39" s="47">
        <f t="shared" si="8"/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f t="shared" si="9"/>
        <v>0</v>
      </c>
      <c r="AC39" s="47">
        <v>0</v>
      </c>
      <c r="AD39" s="47">
        <v>0</v>
      </c>
      <c r="AE39" s="47">
        <f t="shared" si="10"/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</row>
    <row r="40" spans="1:36" ht="13.5">
      <c r="A40" s="185" t="s">
        <v>29</v>
      </c>
      <c r="B40" s="186" t="s">
        <v>211</v>
      </c>
      <c r="C40" s="46" t="s">
        <v>212</v>
      </c>
      <c r="D40" s="47">
        <f t="shared" si="0"/>
        <v>789</v>
      </c>
      <c r="E40" s="47">
        <v>0</v>
      </c>
      <c r="F40" s="47">
        <f t="shared" si="6"/>
        <v>789</v>
      </c>
      <c r="G40" s="47">
        <v>0</v>
      </c>
      <c r="H40" s="47">
        <v>264</v>
      </c>
      <c r="I40" s="47">
        <v>0</v>
      </c>
      <c r="J40" s="47">
        <v>525</v>
      </c>
      <c r="K40" s="47">
        <v>0</v>
      </c>
      <c r="L40" s="47">
        <v>0</v>
      </c>
      <c r="M40" s="47">
        <f t="shared" si="7"/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8"/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f t="shared" si="9"/>
        <v>28</v>
      </c>
      <c r="AC40" s="47">
        <v>0</v>
      </c>
      <c r="AD40" s="47">
        <v>0</v>
      </c>
      <c r="AE40" s="47">
        <f t="shared" si="10"/>
        <v>28</v>
      </c>
      <c r="AF40" s="47">
        <v>0</v>
      </c>
      <c r="AG40" s="47">
        <v>12</v>
      </c>
      <c r="AH40" s="47">
        <v>0</v>
      </c>
      <c r="AI40" s="47">
        <v>16</v>
      </c>
      <c r="AJ40" s="47">
        <v>0</v>
      </c>
    </row>
    <row r="41" spans="1:36" ht="13.5">
      <c r="A41" s="185" t="s">
        <v>29</v>
      </c>
      <c r="B41" s="186" t="s">
        <v>94</v>
      </c>
      <c r="C41" s="46" t="s">
        <v>95</v>
      </c>
      <c r="D41" s="47">
        <f t="shared" si="0"/>
        <v>1003</v>
      </c>
      <c r="E41" s="47">
        <v>704</v>
      </c>
      <c r="F41" s="47">
        <f t="shared" si="6"/>
        <v>5</v>
      </c>
      <c r="G41" s="47">
        <v>5</v>
      </c>
      <c r="H41" s="47">
        <v>0</v>
      </c>
      <c r="I41" s="47">
        <v>0</v>
      </c>
      <c r="J41" s="47">
        <v>0</v>
      </c>
      <c r="K41" s="47">
        <v>0</v>
      </c>
      <c r="L41" s="47">
        <v>224</v>
      </c>
      <c r="M41" s="47">
        <f t="shared" si="7"/>
        <v>70</v>
      </c>
      <c r="N41" s="47">
        <v>70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f t="shared" si="8"/>
        <v>704</v>
      </c>
      <c r="V41" s="47">
        <v>704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9"/>
        <v>309</v>
      </c>
      <c r="AC41" s="47">
        <v>224</v>
      </c>
      <c r="AD41" s="47">
        <v>85</v>
      </c>
      <c r="AE41" s="47">
        <f t="shared" si="10"/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</row>
    <row r="42" spans="1:36" ht="13.5">
      <c r="A42" s="185" t="s">
        <v>29</v>
      </c>
      <c r="B42" s="186" t="s">
        <v>96</v>
      </c>
      <c r="C42" s="46" t="s">
        <v>97</v>
      </c>
      <c r="D42" s="47">
        <f t="shared" si="0"/>
        <v>2634</v>
      </c>
      <c r="E42" s="47">
        <v>2047</v>
      </c>
      <c r="F42" s="47">
        <f t="shared" si="6"/>
        <v>427</v>
      </c>
      <c r="G42" s="47">
        <v>0</v>
      </c>
      <c r="H42" s="47">
        <v>427</v>
      </c>
      <c r="I42" s="47">
        <v>0</v>
      </c>
      <c r="J42" s="47">
        <v>0</v>
      </c>
      <c r="K42" s="47">
        <v>0</v>
      </c>
      <c r="L42" s="47">
        <v>0</v>
      </c>
      <c r="M42" s="47">
        <f t="shared" si="7"/>
        <v>160</v>
      </c>
      <c r="N42" s="47">
        <v>160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f t="shared" si="8"/>
        <v>2047</v>
      </c>
      <c r="V42" s="47">
        <v>2047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f t="shared" si="9"/>
        <v>485</v>
      </c>
      <c r="AC42" s="47">
        <v>0</v>
      </c>
      <c r="AD42" s="47">
        <v>304</v>
      </c>
      <c r="AE42" s="47">
        <f t="shared" si="10"/>
        <v>181</v>
      </c>
      <c r="AF42" s="47">
        <v>0</v>
      </c>
      <c r="AG42" s="47">
        <v>181</v>
      </c>
      <c r="AH42" s="47">
        <v>0</v>
      </c>
      <c r="AI42" s="47">
        <v>0</v>
      </c>
      <c r="AJ42" s="47">
        <v>0</v>
      </c>
    </row>
    <row r="43" spans="1:36" ht="13.5">
      <c r="A43" s="185" t="s">
        <v>29</v>
      </c>
      <c r="B43" s="186" t="s">
        <v>98</v>
      </c>
      <c r="C43" s="46" t="s">
        <v>99</v>
      </c>
      <c r="D43" s="47">
        <f t="shared" si="0"/>
        <v>787</v>
      </c>
      <c r="E43" s="47">
        <v>612</v>
      </c>
      <c r="F43" s="47">
        <f t="shared" si="6"/>
        <v>127</v>
      </c>
      <c r="G43" s="47">
        <v>0</v>
      </c>
      <c r="H43" s="47">
        <v>127</v>
      </c>
      <c r="I43" s="47">
        <v>0</v>
      </c>
      <c r="J43" s="47">
        <v>0</v>
      </c>
      <c r="K43" s="47">
        <v>0</v>
      </c>
      <c r="L43" s="47">
        <v>0</v>
      </c>
      <c r="M43" s="47">
        <f t="shared" si="7"/>
        <v>48</v>
      </c>
      <c r="N43" s="47">
        <v>48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8"/>
        <v>612</v>
      </c>
      <c r="V43" s="47">
        <v>612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f t="shared" si="9"/>
        <v>145</v>
      </c>
      <c r="AC43" s="47">
        <v>0</v>
      </c>
      <c r="AD43" s="47">
        <v>91</v>
      </c>
      <c r="AE43" s="47">
        <f t="shared" si="10"/>
        <v>54</v>
      </c>
      <c r="AF43" s="47">
        <v>0</v>
      </c>
      <c r="AG43" s="47">
        <v>54</v>
      </c>
      <c r="AH43" s="47">
        <v>0</v>
      </c>
      <c r="AI43" s="47">
        <v>0</v>
      </c>
      <c r="AJ43" s="47">
        <v>0</v>
      </c>
    </row>
    <row r="44" spans="1:36" ht="13.5">
      <c r="A44" s="185" t="s">
        <v>29</v>
      </c>
      <c r="B44" s="186" t="s">
        <v>100</v>
      </c>
      <c r="C44" s="46" t="s">
        <v>101</v>
      </c>
      <c r="D44" s="47">
        <f t="shared" si="0"/>
        <v>3222</v>
      </c>
      <c r="E44" s="47">
        <v>2078</v>
      </c>
      <c r="F44" s="47">
        <f t="shared" si="6"/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431</v>
      </c>
      <c r="M44" s="47">
        <f t="shared" si="7"/>
        <v>713</v>
      </c>
      <c r="N44" s="47">
        <v>465</v>
      </c>
      <c r="O44" s="47">
        <v>118</v>
      </c>
      <c r="P44" s="47">
        <v>110</v>
      </c>
      <c r="Q44" s="47">
        <v>20</v>
      </c>
      <c r="R44" s="47">
        <v>0</v>
      </c>
      <c r="S44" s="47">
        <v>0</v>
      </c>
      <c r="T44" s="47">
        <v>0</v>
      </c>
      <c r="U44" s="47">
        <f t="shared" si="8"/>
        <v>2078</v>
      </c>
      <c r="V44" s="47">
        <v>2078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f t="shared" si="9"/>
        <v>709</v>
      </c>
      <c r="AC44" s="47">
        <v>431</v>
      </c>
      <c r="AD44" s="47">
        <v>278</v>
      </c>
      <c r="AE44" s="47">
        <f t="shared" si="10"/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</row>
    <row r="45" spans="1:36" ht="13.5">
      <c r="A45" s="185" t="s">
        <v>29</v>
      </c>
      <c r="B45" s="186" t="s">
        <v>102</v>
      </c>
      <c r="C45" s="46" t="s">
        <v>103</v>
      </c>
      <c r="D45" s="47">
        <f t="shared" si="0"/>
        <v>5289</v>
      </c>
      <c r="E45" s="47">
        <v>4800</v>
      </c>
      <c r="F45" s="47">
        <f t="shared" si="6"/>
        <v>482</v>
      </c>
      <c r="G45" s="47">
        <v>482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f t="shared" si="7"/>
        <v>7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7</v>
      </c>
      <c r="U45" s="47">
        <f t="shared" si="8"/>
        <v>4872</v>
      </c>
      <c r="V45" s="47">
        <v>4800</v>
      </c>
      <c r="W45" s="47">
        <v>72</v>
      </c>
      <c r="X45" s="47">
        <v>0</v>
      </c>
      <c r="Y45" s="47">
        <v>0</v>
      </c>
      <c r="Z45" s="47">
        <v>0</v>
      </c>
      <c r="AA45" s="47">
        <v>0</v>
      </c>
      <c r="AB45" s="47">
        <f t="shared" si="9"/>
        <v>828</v>
      </c>
      <c r="AC45" s="47">
        <v>0</v>
      </c>
      <c r="AD45" s="47">
        <v>598</v>
      </c>
      <c r="AE45" s="47">
        <f t="shared" si="10"/>
        <v>230</v>
      </c>
      <c r="AF45" s="47">
        <v>230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29</v>
      </c>
      <c r="B46" s="186" t="s">
        <v>104</v>
      </c>
      <c r="C46" s="46" t="s">
        <v>105</v>
      </c>
      <c r="D46" s="47">
        <f t="shared" si="0"/>
        <v>7233</v>
      </c>
      <c r="E46" s="47">
        <v>5932</v>
      </c>
      <c r="F46" s="47">
        <f t="shared" si="6"/>
        <v>787</v>
      </c>
      <c r="G46" s="47">
        <v>787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f t="shared" si="7"/>
        <v>514</v>
      </c>
      <c r="N46" s="47">
        <v>514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8"/>
        <v>6059</v>
      </c>
      <c r="V46" s="47">
        <v>5932</v>
      </c>
      <c r="W46" s="47">
        <v>127</v>
      </c>
      <c r="X46" s="47">
        <v>0</v>
      </c>
      <c r="Y46" s="47">
        <v>0</v>
      </c>
      <c r="Z46" s="47">
        <v>0</v>
      </c>
      <c r="AA46" s="47">
        <v>0</v>
      </c>
      <c r="AB46" s="47">
        <f t="shared" si="9"/>
        <v>916</v>
      </c>
      <c r="AC46" s="47">
        <v>0</v>
      </c>
      <c r="AD46" s="47">
        <v>623</v>
      </c>
      <c r="AE46" s="47">
        <f t="shared" si="10"/>
        <v>293</v>
      </c>
      <c r="AF46" s="47">
        <v>293</v>
      </c>
      <c r="AG46" s="47">
        <v>0</v>
      </c>
      <c r="AH46" s="47">
        <v>0</v>
      </c>
      <c r="AI46" s="47">
        <v>0</v>
      </c>
      <c r="AJ46" s="47">
        <v>0</v>
      </c>
    </row>
    <row r="47" spans="1:36" ht="13.5">
      <c r="A47" s="185" t="s">
        <v>29</v>
      </c>
      <c r="B47" s="186" t="s">
        <v>106</v>
      </c>
      <c r="C47" s="46" t="s">
        <v>340</v>
      </c>
      <c r="D47" s="47">
        <f t="shared" si="0"/>
        <v>499</v>
      </c>
      <c r="E47" s="47">
        <v>383</v>
      </c>
      <c r="F47" s="47">
        <f t="shared" si="6"/>
        <v>82</v>
      </c>
      <c r="G47" s="47">
        <v>82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f t="shared" si="7"/>
        <v>34</v>
      </c>
      <c r="N47" s="47">
        <v>34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8"/>
        <v>396</v>
      </c>
      <c r="V47" s="47">
        <v>383</v>
      </c>
      <c r="W47" s="47">
        <v>13</v>
      </c>
      <c r="X47" s="47">
        <v>0</v>
      </c>
      <c r="Y47" s="47">
        <v>0</v>
      </c>
      <c r="Z47" s="47">
        <v>0</v>
      </c>
      <c r="AA47" s="47">
        <v>0</v>
      </c>
      <c r="AB47" s="47">
        <f t="shared" si="9"/>
        <v>70</v>
      </c>
      <c r="AC47" s="47">
        <v>0</v>
      </c>
      <c r="AD47" s="47">
        <v>40</v>
      </c>
      <c r="AE47" s="47">
        <f t="shared" si="10"/>
        <v>30</v>
      </c>
      <c r="AF47" s="47">
        <v>30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29</v>
      </c>
      <c r="B48" s="186" t="s">
        <v>107</v>
      </c>
      <c r="C48" s="46" t="s">
        <v>108</v>
      </c>
      <c r="D48" s="47">
        <f t="shared" si="0"/>
        <v>5304</v>
      </c>
      <c r="E48" s="47">
        <v>4314</v>
      </c>
      <c r="F48" s="47">
        <f t="shared" si="6"/>
        <v>615</v>
      </c>
      <c r="G48" s="47">
        <v>615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f t="shared" si="7"/>
        <v>375</v>
      </c>
      <c r="N48" s="47">
        <v>375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f t="shared" si="8"/>
        <v>4414</v>
      </c>
      <c r="V48" s="47">
        <v>4314</v>
      </c>
      <c r="W48" s="47">
        <v>100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9"/>
        <v>683</v>
      </c>
      <c r="AC48" s="47">
        <v>0</v>
      </c>
      <c r="AD48" s="47">
        <v>454</v>
      </c>
      <c r="AE48" s="47">
        <f t="shared" si="10"/>
        <v>229</v>
      </c>
      <c r="AF48" s="47">
        <v>229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29</v>
      </c>
      <c r="B49" s="186" t="s">
        <v>109</v>
      </c>
      <c r="C49" s="46" t="s">
        <v>110</v>
      </c>
      <c r="D49" s="47">
        <f t="shared" si="0"/>
        <v>3634</v>
      </c>
      <c r="E49" s="47">
        <v>3098</v>
      </c>
      <c r="F49" s="47">
        <f t="shared" si="6"/>
        <v>447</v>
      </c>
      <c r="G49" s="47">
        <v>447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f t="shared" si="7"/>
        <v>89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4</v>
      </c>
      <c r="U49" s="47">
        <f t="shared" si="8"/>
        <v>3223</v>
      </c>
      <c r="V49" s="47">
        <v>3098</v>
      </c>
      <c r="W49" s="47">
        <v>125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9"/>
        <v>575</v>
      </c>
      <c r="AC49" s="47">
        <v>0</v>
      </c>
      <c r="AD49" s="47">
        <v>402</v>
      </c>
      <c r="AE49" s="47">
        <f t="shared" si="10"/>
        <v>173</v>
      </c>
      <c r="AF49" s="47">
        <v>173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29</v>
      </c>
      <c r="B50" s="186" t="s">
        <v>111</v>
      </c>
      <c r="C50" s="46" t="s">
        <v>112</v>
      </c>
      <c r="D50" s="47">
        <f t="shared" si="0"/>
        <v>6531</v>
      </c>
      <c r="E50" s="47">
        <v>5650</v>
      </c>
      <c r="F50" s="47">
        <f t="shared" si="6"/>
        <v>764</v>
      </c>
      <c r="G50" s="47">
        <v>764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f t="shared" si="7"/>
        <v>117</v>
      </c>
      <c r="N50" s="47">
        <v>115</v>
      </c>
      <c r="O50" s="47">
        <v>0</v>
      </c>
      <c r="P50" s="47">
        <v>2</v>
      </c>
      <c r="Q50" s="47">
        <v>0</v>
      </c>
      <c r="R50" s="47">
        <v>0</v>
      </c>
      <c r="S50" s="47">
        <v>0</v>
      </c>
      <c r="T50" s="47">
        <v>0</v>
      </c>
      <c r="U50" s="47">
        <f t="shared" si="8"/>
        <v>5801</v>
      </c>
      <c r="V50" s="47">
        <v>5650</v>
      </c>
      <c r="W50" s="47">
        <v>151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9"/>
        <v>1083</v>
      </c>
      <c r="AC50" s="47">
        <v>0</v>
      </c>
      <c r="AD50" s="47">
        <v>733</v>
      </c>
      <c r="AE50" s="47">
        <f t="shared" si="10"/>
        <v>350</v>
      </c>
      <c r="AF50" s="47">
        <v>350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185" t="s">
        <v>29</v>
      </c>
      <c r="B51" s="186" t="s">
        <v>113</v>
      </c>
      <c r="C51" s="46" t="s">
        <v>114</v>
      </c>
      <c r="D51" s="47">
        <f t="shared" si="0"/>
        <v>7547</v>
      </c>
      <c r="E51" s="47">
        <v>6622</v>
      </c>
      <c r="F51" s="47">
        <f t="shared" si="6"/>
        <v>925</v>
      </c>
      <c r="G51" s="47">
        <v>0</v>
      </c>
      <c r="H51" s="47">
        <v>925</v>
      </c>
      <c r="I51" s="47">
        <v>0</v>
      </c>
      <c r="J51" s="47">
        <v>0</v>
      </c>
      <c r="K51" s="47">
        <v>0</v>
      </c>
      <c r="L51" s="47">
        <v>0</v>
      </c>
      <c r="M51" s="47">
        <f t="shared" si="7"/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8"/>
        <v>6622</v>
      </c>
      <c r="V51" s="47">
        <v>6622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9"/>
        <v>1164</v>
      </c>
      <c r="AC51" s="47">
        <v>0</v>
      </c>
      <c r="AD51" s="47">
        <v>762</v>
      </c>
      <c r="AE51" s="47">
        <f t="shared" si="10"/>
        <v>402</v>
      </c>
      <c r="AF51" s="47">
        <v>0</v>
      </c>
      <c r="AG51" s="47">
        <v>402</v>
      </c>
      <c r="AH51" s="47">
        <v>0</v>
      </c>
      <c r="AI51" s="47">
        <v>0</v>
      </c>
      <c r="AJ51" s="47">
        <v>0</v>
      </c>
    </row>
    <row r="52" spans="1:36" ht="13.5">
      <c r="A52" s="185" t="s">
        <v>29</v>
      </c>
      <c r="B52" s="186" t="s">
        <v>115</v>
      </c>
      <c r="C52" s="46" t="s">
        <v>116</v>
      </c>
      <c r="D52" s="47">
        <f t="shared" si="0"/>
        <v>553</v>
      </c>
      <c r="E52" s="47">
        <v>451</v>
      </c>
      <c r="F52" s="47">
        <f t="shared" si="6"/>
        <v>81</v>
      </c>
      <c r="G52" s="47">
        <v>81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f t="shared" si="7"/>
        <v>21</v>
      </c>
      <c r="N52" s="47">
        <v>19</v>
      </c>
      <c r="O52" s="47">
        <v>2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f t="shared" si="8"/>
        <v>481</v>
      </c>
      <c r="V52" s="47">
        <v>451</v>
      </c>
      <c r="W52" s="47">
        <v>30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9"/>
        <v>83</v>
      </c>
      <c r="AC52" s="47">
        <v>0</v>
      </c>
      <c r="AD52" s="47">
        <v>58</v>
      </c>
      <c r="AE52" s="47">
        <f t="shared" si="10"/>
        <v>25</v>
      </c>
      <c r="AF52" s="47">
        <v>25</v>
      </c>
      <c r="AG52" s="47">
        <v>0</v>
      </c>
      <c r="AH52" s="47">
        <v>0</v>
      </c>
      <c r="AI52" s="47">
        <v>0</v>
      </c>
      <c r="AJ52" s="47">
        <v>0</v>
      </c>
    </row>
    <row r="53" spans="1:36" ht="13.5">
      <c r="A53" s="185" t="s">
        <v>29</v>
      </c>
      <c r="B53" s="186" t="s">
        <v>117</v>
      </c>
      <c r="C53" s="46" t="s">
        <v>118</v>
      </c>
      <c r="D53" s="47">
        <f t="shared" si="0"/>
        <v>1237</v>
      </c>
      <c r="E53" s="47">
        <v>991</v>
      </c>
      <c r="F53" s="47">
        <f t="shared" si="6"/>
        <v>160</v>
      </c>
      <c r="G53" s="47">
        <v>160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f t="shared" si="7"/>
        <v>86</v>
      </c>
      <c r="N53" s="47">
        <v>86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f t="shared" si="8"/>
        <v>1017</v>
      </c>
      <c r="V53" s="47">
        <v>991</v>
      </c>
      <c r="W53" s="47">
        <v>26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9"/>
        <v>164</v>
      </c>
      <c r="AC53" s="47">
        <v>0</v>
      </c>
      <c r="AD53" s="47">
        <v>104</v>
      </c>
      <c r="AE53" s="47">
        <f t="shared" si="10"/>
        <v>60</v>
      </c>
      <c r="AF53" s="47">
        <v>60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29</v>
      </c>
      <c r="B54" s="186" t="s">
        <v>119</v>
      </c>
      <c r="C54" s="46" t="s">
        <v>189</v>
      </c>
      <c r="D54" s="47">
        <f t="shared" si="0"/>
        <v>813</v>
      </c>
      <c r="E54" s="47">
        <v>652</v>
      </c>
      <c r="F54" s="47">
        <f t="shared" si="6"/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57</v>
      </c>
      <c r="M54" s="47">
        <f t="shared" si="7"/>
        <v>104</v>
      </c>
      <c r="N54" s="47">
        <v>60</v>
      </c>
      <c r="O54" s="47">
        <v>7</v>
      </c>
      <c r="P54" s="47">
        <v>32</v>
      </c>
      <c r="Q54" s="47">
        <v>5</v>
      </c>
      <c r="R54" s="47">
        <v>0</v>
      </c>
      <c r="S54" s="47">
        <v>0</v>
      </c>
      <c r="T54" s="47">
        <v>0</v>
      </c>
      <c r="U54" s="47">
        <f t="shared" si="8"/>
        <v>652</v>
      </c>
      <c r="V54" s="47">
        <v>652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9"/>
        <v>135</v>
      </c>
      <c r="AC54" s="47">
        <v>57</v>
      </c>
      <c r="AD54" s="47">
        <v>78</v>
      </c>
      <c r="AE54" s="47">
        <f t="shared" si="10"/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29</v>
      </c>
      <c r="B55" s="186" t="s">
        <v>120</v>
      </c>
      <c r="C55" s="46" t="s">
        <v>121</v>
      </c>
      <c r="D55" s="47">
        <f t="shared" si="0"/>
        <v>2128</v>
      </c>
      <c r="E55" s="47">
        <v>1821</v>
      </c>
      <c r="F55" s="47">
        <f t="shared" si="6"/>
        <v>252</v>
      </c>
      <c r="G55" s="47">
        <v>0</v>
      </c>
      <c r="H55" s="47">
        <v>252</v>
      </c>
      <c r="I55" s="47">
        <v>0</v>
      </c>
      <c r="J55" s="47">
        <v>0</v>
      </c>
      <c r="K55" s="47">
        <v>0</v>
      </c>
      <c r="L55" s="47">
        <v>0</v>
      </c>
      <c r="M55" s="47">
        <f t="shared" si="7"/>
        <v>55</v>
      </c>
      <c r="N55" s="47">
        <v>30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25</v>
      </c>
      <c r="U55" s="47">
        <f t="shared" si="8"/>
        <v>1862</v>
      </c>
      <c r="V55" s="47">
        <v>1821</v>
      </c>
      <c r="W55" s="47">
        <v>0</v>
      </c>
      <c r="X55" s="47">
        <v>41</v>
      </c>
      <c r="Y55" s="47">
        <v>0</v>
      </c>
      <c r="Z55" s="47">
        <v>0</v>
      </c>
      <c r="AA55" s="47">
        <v>0</v>
      </c>
      <c r="AB55" s="47">
        <f t="shared" si="9"/>
        <v>309</v>
      </c>
      <c r="AC55" s="47">
        <v>0</v>
      </c>
      <c r="AD55" s="47">
        <v>263</v>
      </c>
      <c r="AE55" s="47">
        <f t="shared" si="10"/>
        <v>46</v>
      </c>
      <c r="AF55" s="47">
        <v>0</v>
      </c>
      <c r="AG55" s="47">
        <v>46</v>
      </c>
      <c r="AH55" s="47">
        <v>0</v>
      </c>
      <c r="AI55" s="47">
        <v>0</v>
      </c>
      <c r="AJ55" s="47">
        <v>0</v>
      </c>
    </row>
    <row r="56" spans="1:36" ht="13.5">
      <c r="A56" s="185" t="s">
        <v>29</v>
      </c>
      <c r="B56" s="186" t="s">
        <v>122</v>
      </c>
      <c r="C56" s="46" t="s">
        <v>123</v>
      </c>
      <c r="D56" s="47">
        <f t="shared" si="0"/>
        <v>3067</v>
      </c>
      <c r="E56" s="47">
        <v>2651</v>
      </c>
      <c r="F56" s="47">
        <f t="shared" si="6"/>
        <v>344</v>
      </c>
      <c r="G56" s="47">
        <v>0</v>
      </c>
      <c r="H56" s="47">
        <v>344</v>
      </c>
      <c r="I56" s="47">
        <v>0</v>
      </c>
      <c r="J56" s="47">
        <v>0</v>
      </c>
      <c r="K56" s="47">
        <v>0</v>
      </c>
      <c r="L56" s="47">
        <v>0</v>
      </c>
      <c r="M56" s="47">
        <f t="shared" si="7"/>
        <v>72</v>
      </c>
      <c r="N56" s="47">
        <v>31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41</v>
      </c>
      <c r="U56" s="47">
        <f t="shared" si="8"/>
        <v>2764</v>
      </c>
      <c r="V56" s="47">
        <v>2651</v>
      </c>
      <c r="W56" s="47">
        <v>0</v>
      </c>
      <c r="X56" s="47">
        <v>113</v>
      </c>
      <c r="Y56" s="47">
        <v>0</v>
      </c>
      <c r="Z56" s="47">
        <v>0</v>
      </c>
      <c r="AA56" s="47">
        <v>0</v>
      </c>
      <c r="AB56" s="47">
        <f t="shared" si="9"/>
        <v>432</v>
      </c>
      <c r="AC56" s="47">
        <v>0</v>
      </c>
      <c r="AD56" s="47">
        <v>370</v>
      </c>
      <c r="AE56" s="47">
        <f t="shared" si="10"/>
        <v>62</v>
      </c>
      <c r="AF56" s="47">
        <v>0</v>
      </c>
      <c r="AG56" s="47">
        <v>62</v>
      </c>
      <c r="AH56" s="47">
        <v>0</v>
      </c>
      <c r="AI56" s="47">
        <v>0</v>
      </c>
      <c r="AJ56" s="47">
        <v>0</v>
      </c>
    </row>
    <row r="57" spans="1:36" ht="13.5">
      <c r="A57" s="185" t="s">
        <v>29</v>
      </c>
      <c r="B57" s="186" t="s">
        <v>124</v>
      </c>
      <c r="C57" s="46" t="s">
        <v>125</v>
      </c>
      <c r="D57" s="47">
        <f t="shared" si="0"/>
        <v>853</v>
      </c>
      <c r="E57" s="47">
        <v>616</v>
      </c>
      <c r="F57" s="47">
        <f t="shared" si="6"/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15</v>
      </c>
      <c r="M57" s="47">
        <f t="shared" si="7"/>
        <v>222</v>
      </c>
      <c r="N57" s="47">
        <v>21</v>
      </c>
      <c r="O57" s="47">
        <v>24</v>
      </c>
      <c r="P57" s="47">
        <v>57</v>
      </c>
      <c r="Q57" s="47">
        <v>7</v>
      </c>
      <c r="R57" s="47">
        <v>3</v>
      </c>
      <c r="S57" s="47">
        <v>0</v>
      </c>
      <c r="T57" s="47">
        <v>110</v>
      </c>
      <c r="U57" s="47">
        <f t="shared" si="8"/>
        <v>616</v>
      </c>
      <c r="V57" s="47">
        <v>616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9"/>
        <v>88</v>
      </c>
      <c r="AC57" s="47">
        <v>15</v>
      </c>
      <c r="AD57" s="47">
        <v>73</v>
      </c>
      <c r="AE57" s="47">
        <f t="shared" si="10"/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</row>
    <row r="58" spans="1:36" ht="13.5">
      <c r="A58" s="185" t="s">
        <v>29</v>
      </c>
      <c r="B58" s="186" t="s">
        <v>126</v>
      </c>
      <c r="C58" s="46" t="s">
        <v>127</v>
      </c>
      <c r="D58" s="47">
        <f t="shared" si="0"/>
        <v>2985</v>
      </c>
      <c r="E58" s="47">
        <v>0</v>
      </c>
      <c r="F58" s="47">
        <f t="shared" si="6"/>
        <v>2715</v>
      </c>
      <c r="G58" s="47">
        <v>467</v>
      </c>
      <c r="H58" s="47">
        <v>0</v>
      </c>
      <c r="I58" s="47">
        <v>0</v>
      </c>
      <c r="J58" s="47">
        <v>2248</v>
      </c>
      <c r="K58" s="47">
        <v>0</v>
      </c>
      <c r="L58" s="47">
        <v>0</v>
      </c>
      <c r="M58" s="47">
        <f t="shared" si="7"/>
        <v>270</v>
      </c>
      <c r="N58" s="47">
        <v>257</v>
      </c>
      <c r="O58" s="47">
        <v>5</v>
      </c>
      <c r="P58" s="47">
        <v>0</v>
      </c>
      <c r="Q58" s="47">
        <v>0</v>
      </c>
      <c r="R58" s="47">
        <v>0</v>
      </c>
      <c r="S58" s="47">
        <v>0</v>
      </c>
      <c r="T58" s="47">
        <v>8</v>
      </c>
      <c r="U58" s="47">
        <f t="shared" si="8"/>
        <v>160</v>
      </c>
      <c r="V58" s="47">
        <v>0</v>
      </c>
      <c r="W58" s="47">
        <v>92</v>
      </c>
      <c r="X58" s="47">
        <v>0</v>
      </c>
      <c r="Y58" s="47">
        <v>0</v>
      </c>
      <c r="Z58" s="47">
        <v>68</v>
      </c>
      <c r="AA58" s="47">
        <v>0</v>
      </c>
      <c r="AB58" s="47">
        <f t="shared" si="9"/>
        <v>175</v>
      </c>
      <c r="AC58" s="47">
        <v>0</v>
      </c>
      <c r="AD58" s="47">
        <v>16</v>
      </c>
      <c r="AE58" s="47">
        <f t="shared" si="10"/>
        <v>159</v>
      </c>
      <c r="AF58" s="47">
        <v>102</v>
      </c>
      <c r="AG58" s="47">
        <v>0</v>
      </c>
      <c r="AH58" s="47">
        <v>0</v>
      </c>
      <c r="AI58" s="47">
        <v>57</v>
      </c>
      <c r="AJ58" s="47">
        <v>0</v>
      </c>
    </row>
    <row r="59" spans="1:36" ht="13.5">
      <c r="A59" s="185" t="s">
        <v>29</v>
      </c>
      <c r="B59" s="186" t="s">
        <v>128</v>
      </c>
      <c r="C59" s="46" t="s">
        <v>129</v>
      </c>
      <c r="D59" s="47">
        <f t="shared" si="0"/>
        <v>3749</v>
      </c>
      <c r="E59" s="47">
        <v>0</v>
      </c>
      <c r="F59" s="47">
        <f t="shared" si="6"/>
        <v>3228</v>
      </c>
      <c r="G59" s="47">
        <v>367</v>
      </c>
      <c r="H59" s="47">
        <v>0</v>
      </c>
      <c r="I59" s="47">
        <v>0</v>
      </c>
      <c r="J59" s="47">
        <v>2861</v>
      </c>
      <c r="K59" s="47">
        <v>0</v>
      </c>
      <c r="L59" s="47">
        <v>0</v>
      </c>
      <c r="M59" s="47">
        <f t="shared" si="7"/>
        <v>521</v>
      </c>
      <c r="N59" s="47">
        <v>516</v>
      </c>
      <c r="O59" s="47">
        <v>2</v>
      </c>
      <c r="P59" s="47">
        <v>0</v>
      </c>
      <c r="Q59" s="47">
        <v>0</v>
      </c>
      <c r="R59" s="47">
        <v>0</v>
      </c>
      <c r="S59" s="47">
        <v>0</v>
      </c>
      <c r="T59" s="47">
        <v>3</v>
      </c>
      <c r="U59" s="47">
        <f t="shared" si="8"/>
        <v>157</v>
      </c>
      <c r="V59" s="47">
        <v>0</v>
      </c>
      <c r="W59" s="47">
        <v>70</v>
      </c>
      <c r="X59" s="47">
        <v>0</v>
      </c>
      <c r="Y59" s="47">
        <v>0</v>
      </c>
      <c r="Z59" s="47">
        <v>87</v>
      </c>
      <c r="AA59" s="47">
        <v>0</v>
      </c>
      <c r="AB59" s="47">
        <f t="shared" si="9"/>
        <v>168</v>
      </c>
      <c r="AC59" s="47">
        <v>0</v>
      </c>
      <c r="AD59" s="47">
        <v>16</v>
      </c>
      <c r="AE59" s="47">
        <f t="shared" si="10"/>
        <v>152</v>
      </c>
      <c r="AF59" s="47">
        <v>79</v>
      </c>
      <c r="AG59" s="47">
        <v>0</v>
      </c>
      <c r="AH59" s="47">
        <v>0</v>
      </c>
      <c r="AI59" s="47">
        <v>73</v>
      </c>
      <c r="AJ59" s="47">
        <v>0</v>
      </c>
    </row>
    <row r="60" spans="1:36" ht="13.5">
      <c r="A60" s="185" t="s">
        <v>29</v>
      </c>
      <c r="B60" s="186" t="s">
        <v>130</v>
      </c>
      <c r="C60" s="46" t="s">
        <v>194</v>
      </c>
      <c r="D60" s="47">
        <f t="shared" si="0"/>
        <v>2094</v>
      </c>
      <c r="E60" s="47">
        <v>0</v>
      </c>
      <c r="F60" s="47">
        <f t="shared" si="6"/>
        <v>1972</v>
      </c>
      <c r="G60" s="47">
        <v>269</v>
      </c>
      <c r="H60" s="47">
        <v>0</v>
      </c>
      <c r="I60" s="47">
        <v>0</v>
      </c>
      <c r="J60" s="47">
        <v>1703</v>
      </c>
      <c r="K60" s="47">
        <v>0</v>
      </c>
      <c r="L60" s="47">
        <v>0</v>
      </c>
      <c r="M60" s="47">
        <f t="shared" si="7"/>
        <v>122</v>
      </c>
      <c r="N60" s="47">
        <v>122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8"/>
        <v>103</v>
      </c>
      <c r="V60" s="47">
        <v>0</v>
      </c>
      <c r="W60" s="47">
        <v>51</v>
      </c>
      <c r="X60" s="47">
        <v>0</v>
      </c>
      <c r="Y60" s="47">
        <v>0</v>
      </c>
      <c r="Z60" s="47">
        <v>52</v>
      </c>
      <c r="AA60" s="47">
        <v>0</v>
      </c>
      <c r="AB60" s="47">
        <f t="shared" si="9"/>
        <v>110</v>
      </c>
      <c r="AC60" s="47">
        <v>0</v>
      </c>
      <c r="AD60" s="47">
        <v>10</v>
      </c>
      <c r="AE60" s="47">
        <f t="shared" si="10"/>
        <v>100</v>
      </c>
      <c r="AF60" s="47">
        <v>57</v>
      </c>
      <c r="AG60" s="47">
        <v>0</v>
      </c>
      <c r="AH60" s="47">
        <v>0</v>
      </c>
      <c r="AI60" s="47">
        <v>43</v>
      </c>
      <c r="AJ60" s="47">
        <v>0</v>
      </c>
    </row>
    <row r="61" spans="1:36" ht="13.5">
      <c r="A61" s="185" t="s">
        <v>29</v>
      </c>
      <c r="B61" s="186" t="s">
        <v>131</v>
      </c>
      <c r="C61" s="46" t="s">
        <v>339</v>
      </c>
      <c r="D61" s="47">
        <f t="shared" si="0"/>
        <v>1506</v>
      </c>
      <c r="E61" s="47">
        <v>1001</v>
      </c>
      <c r="F61" s="47">
        <f t="shared" si="6"/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230</v>
      </c>
      <c r="M61" s="47">
        <f t="shared" si="7"/>
        <v>275</v>
      </c>
      <c r="N61" s="47">
        <v>184</v>
      </c>
      <c r="O61" s="47">
        <v>28</v>
      </c>
      <c r="P61" s="47">
        <v>52</v>
      </c>
      <c r="Q61" s="47">
        <v>10</v>
      </c>
      <c r="R61" s="47">
        <v>1</v>
      </c>
      <c r="S61" s="47">
        <v>0</v>
      </c>
      <c r="T61" s="47">
        <v>0</v>
      </c>
      <c r="U61" s="47">
        <f t="shared" si="8"/>
        <v>1001</v>
      </c>
      <c r="V61" s="47">
        <v>1001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f t="shared" si="9"/>
        <v>349</v>
      </c>
      <c r="AC61" s="47">
        <v>230</v>
      </c>
      <c r="AD61" s="47">
        <v>119</v>
      </c>
      <c r="AE61" s="47">
        <f t="shared" si="10"/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</row>
    <row r="62" spans="1:36" ht="13.5">
      <c r="A62" s="185" t="s">
        <v>29</v>
      </c>
      <c r="B62" s="186" t="s">
        <v>132</v>
      </c>
      <c r="C62" s="46" t="s">
        <v>133</v>
      </c>
      <c r="D62" s="47">
        <f t="shared" si="0"/>
        <v>8153</v>
      </c>
      <c r="E62" s="47">
        <v>7368</v>
      </c>
      <c r="F62" s="47">
        <f t="shared" si="6"/>
        <v>780</v>
      </c>
      <c r="G62" s="47">
        <v>761</v>
      </c>
      <c r="H62" s="47">
        <v>19</v>
      </c>
      <c r="I62" s="47">
        <v>0</v>
      </c>
      <c r="J62" s="47">
        <v>0</v>
      </c>
      <c r="K62" s="47">
        <v>0</v>
      </c>
      <c r="L62" s="47">
        <v>0</v>
      </c>
      <c r="M62" s="47">
        <f t="shared" si="7"/>
        <v>5</v>
      </c>
      <c r="N62" s="47">
        <v>5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f t="shared" si="8"/>
        <v>7506</v>
      </c>
      <c r="V62" s="47">
        <v>7368</v>
      </c>
      <c r="W62" s="47">
        <v>135</v>
      </c>
      <c r="X62" s="47">
        <v>3</v>
      </c>
      <c r="Y62" s="47">
        <v>0</v>
      </c>
      <c r="Z62" s="47">
        <v>0</v>
      </c>
      <c r="AA62" s="47">
        <v>0</v>
      </c>
      <c r="AB62" s="47">
        <f t="shared" si="9"/>
        <v>1298</v>
      </c>
      <c r="AC62" s="47">
        <v>0</v>
      </c>
      <c r="AD62" s="47">
        <v>951</v>
      </c>
      <c r="AE62" s="47">
        <f t="shared" si="10"/>
        <v>347</v>
      </c>
      <c r="AF62" s="47">
        <v>347</v>
      </c>
      <c r="AG62" s="47">
        <v>0</v>
      </c>
      <c r="AH62" s="47">
        <v>0</v>
      </c>
      <c r="AI62" s="47">
        <v>0</v>
      </c>
      <c r="AJ62" s="47">
        <v>0</v>
      </c>
    </row>
    <row r="63" spans="1:36" ht="13.5">
      <c r="A63" s="185" t="s">
        <v>29</v>
      </c>
      <c r="B63" s="186" t="s">
        <v>134</v>
      </c>
      <c r="C63" s="46" t="s">
        <v>340</v>
      </c>
      <c r="D63" s="47">
        <f t="shared" si="0"/>
        <v>6470</v>
      </c>
      <c r="E63" s="47">
        <v>5481</v>
      </c>
      <c r="F63" s="47">
        <f t="shared" si="6"/>
        <v>612</v>
      </c>
      <c r="G63" s="47">
        <v>0</v>
      </c>
      <c r="H63" s="47">
        <v>612</v>
      </c>
      <c r="I63" s="47">
        <v>0</v>
      </c>
      <c r="J63" s="47">
        <v>0</v>
      </c>
      <c r="K63" s="47">
        <v>0</v>
      </c>
      <c r="L63" s="47">
        <v>117</v>
      </c>
      <c r="M63" s="47">
        <f t="shared" si="7"/>
        <v>260</v>
      </c>
      <c r="N63" s="47">
        <v>147</v>
      </c>
      <c r="O63" s="47">
        <v>91</v>
      </c>
      <c r="P63" s="47">
        <v>0</v>
      </c>
      <c r="Q63" s="47">
        <v>22</v>
      </c>
      <c r="R63" s="47">
        <v>0</v>
      </c>
      <c r="S63" s="47">
        <v>0</v>
      </c>
      <c r="T63" s="47">
        <v>0</v>
      </c>
      <c r="U63" s="47">
        <f t="shared" si="8"/>
        <v>5509</v>
      </c>
      <c r="V63" s="47">
        <v>5481</v>
      </c>
      <c r="W63" s="47">
        <v>0</v>
      </c>
      <c r="X63" s="47">
        <v>28</v>
      </c>
      <c r="Y63" s="47">
        <v>0</v>
      </c>
      <c r="Z63" s="47">
        <v>0</v>
      </c>
      <c r="AA63" s="47">
        <v>0</v>
      </c>
      <c r="AB63" s="47">
        <f t="shared" si="9"/>
        <v>422</v>
      </c>
      <c r="AC63" s="47">
        <v>117</v>
      </c>
      <c r="AD63" s="47">
        <v>187</v>
      </c>
      <c r="AE63" s="47">
        <f t="shared" si="10"/>
        <v>118</v>
      </c>
      <c r="AF63" s="47">
        <v>0</v>
      </c>
      <c r="AG63" s="47">
        <v>118</v>
      </c>
      <c r="AH63" s="47">
        <v>0</v>
      </c>
      <c r="AI63" s="47">
        <v>0</v>
      </c>
      <c r="AJ63" s="47">
        <v>0</v>
      </c>
    </row>
    <row r="64" spans="1:36" ht="13.5">
      <c r="A64" s="185" t="s">
        <v>29</v>
      </c>
      <c r="B64" s="186" t="s">
        <v>135</v>
      </c>
      <c r="C64" s="46" t="s">
        <v>195</v>
      </c>
      <c r="D64" s="47">
        <f t="shared" si="0"/>
        <v>11434</v>
      </c>
      <c r="E64" s="47">
        <v>9140</v>
      </c>
      <c r="F64" s="47">
        <f t="shared" si="6"/>
        <v>1289</v>
      </c>
      <c r="G64" s="47">
        <v>560</v>
      </c>
      <c r="H64" s="47">
        <v>729</v>
      </c>
      <c r="I64" s="47">
        <v>0</v>
      </c>
      <c r="J64" s="47">
        <v>0</v>
      </c>
      <c r="K64" s="47">
        <v>0</v>
      </c>
      <c r="L64" s="47">
        <v>466</v>
      </c>
      <c r="M64" s="47">
        <f t="shared" si="7"/>
        <v>539</v>
      </c>
      <c r="N64" s="47">
        <v>497</v>
      </c>
      <c r="O64" s="47">
        <v>42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f t="shared" si="8"/>
        <v>9301</v>
      </c>
      <c r="V64" s="47">
        <v>9140</v>
      </c>
      <c r="W64" s="47">
        <v>41</v>
      </c>
      <c r="X64" s="47">
        <v>120</v>
      </c>
      <c r="Y64" s="47">
        <v>0</v>
      </c>
      <c r="Z64" s="47">
        <v>0</v>
      </c>
      <c r="AA64" s="47">
        <v>0</v>
      </c>
      <c r="AB64" s="47">
        <f t="shared" si="9"/>
        <v>1090</v>
      </c>
      <c r="AC64" s="47">
        <v>466</v>
      </c>
      <c r="AD64" s="47">
        <v>55</v>
      </c>
      <c r="AE64" s="47">
        <f t="shared" si="10"/>
        <v>569</v>
      </c>
      <c r="AF64" s="47">
        <v>365</v>
      </c>
      <c r="AG64" s="47">
        <v>204</v>
      </c>
      <c r="AH64" s="47">
        <v>0</v>
      </c>
      <c r="AI64" s="47">
        <v>0</v>
      </c>
      <c r="AJ64" s="47">
        <v>0</v>
      </c>
    </row>
    <row r="65" spans="1:36" ht="13.5">
      <c r="A65" s="185" t="s">
        <v>29</v>
      </c>
      <c r="B65" s="186" t="s">
        <v>136</v>
      </c>
      <c r="C65" s="46" t="s">
        <v>137</v>
      </c>
      <c r="D65" s="47">
        <f t="shared" si="0"/>
        <v>15343</v>
      </c>
      <c r="E65" s="47">
        <v>13416</v>
      </c>
      <c r="F65" s="47">
        <f t="shared" si="6"/>
        <v>1893</v>
      </c>
      <c r="G65" s="47">
        <v>807</v>
      </c>
      <c r="H65" s="47">
        <v>1086</v>
      </c>
      <c r="I65" s="47">
        <v>0</v>
      </c>
      <c r="J65" s="47">
        <v>0</v>
      </c>
      <c r="K65" s="47">
        <v>0</v>
      </c>
      <c r="L65" s="47">
        <v>34</v>
      </c>
      <c r="M65" s="47">
        <f t="shared" si="7"/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f t="shared" si="8"/>
        <v>14192</v>
      </c>
      <c r="V65" s="47">
        <v>13416</v>
      </c>
      <c r="W65" s="47">
        <v>726</v>
      </c>
      <c r="X65" s="47">
        <v>50</v>
      </c>
      <c r="Y65" s="47">
        <v>0</v>
      </c>
      <c r="Z65" s="47">
        <v>0</v>
      </c>
      <c r="AA65" s="47">
        <v>0</v>
      </c>
      <c r="AB65" s="47">
        <f t="shared" si="9"/>
        <v>1763</v>
      </c>
      <c r="AC65" s="47">
        <v>34</v>
      </c>
      <c r="AD65" s="47">
        <v>1563</v>
      </c>
      <c r="AE65" s="47">
        <f t="shared" si="10"/>
        <v>166</v>
      </c>
      <c r="AF65" s="47">
        <v>0</v>
      </c>
      <c r="AG65" s="47">
        <v>166</v>
      </c>
      <c r="AH65" s="47">
        <v>0</v>
      </c>
      <c r="AI65" s="47">
        <v>0</v>
      </c>
      <c r="AJ65" s="47">
        <v>0</v>
      </c>
    </row>
    <row r="66" spans="1:36" ht="13.5">
      <c r="A66" s="185" t="s">
        <v>29</v>
      </c>
      <c r="B66" s="186" t="s">
        <v>138</v>
      </c>
      <c r="C66" s="46" t="s">
        <v>139</v>
      </c>
      <c r="D66" s="47">
        <f t="shared" si="0"/>
        <v>3689</v>
      </c>
      <c r="E66" s="47">
        <v>2771</v>
      </c>
      <c r="F66" s="47">
        <f t="shared" si="6"/>
        <v>547</v>
      </c>
      <c r="G66" s="47">
        <v>356</v>
      </c>
      <c r="H66" s="47">
        <v>191</v>
      </c>
      <c r="I66" s="47">
        <v>0</v>
      </c>
      <c r="J66" s="47">
        <v>0</v>
      </c>
      <c r="K66" s="47">
        <v>0</v>
      </c>
      <c r="L66" s="47">
        <v>0</v>
      </c>
      <c r="M66" s="47">
        <f t="shared" si="7"/>
        <v>371</v>
      </c>
      <c r="N66" s="47">
        <v>240</v>
      </c>
      <c r="O66" s="47">
        <v>73</v>
      </c>
      <c r="P66" s="47">
        <v>0</v>
      </c>
      <c r="Q66" s="47">
        <v>0</v>
      </c>
      <c r="R66" s="47">
        <v>8</v>
      </c>
      <c r="S66" s="47">
        <v>50</v>
      </c>
      <c r="T66" s="47">
        <v>0</v>
      </c>
      <c r="U66" s="47">
        <f t="shared" si="8"/>
        <v>3020</v>
      </c>
      <c r="V66" s="47">
        <v>2771</v>
      </c>
      <c r="W66" s="47">
        <v>249</v>
      </c>
      <c r="X66" s="47">
        <v>0</v>
      </c>
      <c r="Y66" s="47">
        <v>0</v>
      </c>
      <c r="Z66" s="47">
        <v>0</v>
      </c>
      <c r="AA66" s="47">
        <v>0</v>
      </c>
      <c r="AB66" s="47">
        <f t="shared" si="9"/>
        <v>292</v>
      </c>
      <c r="AC66" s="47">
        <v>0</v>
      </c>
      <c r="AD66" s="47">
        <v>292</v>
      </c>
      <c r="AE66" s="47">
        <f t="shared" si="10"/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</row>
    <row r="67" spans="1:36" ht="13.5">
      <c r="A67" s="185" t="s">
        <v>29</v>
      </c>
      <c r="B67" s="186" t="s">
        <v>140</v>
      </c>
      <c r="C67" s="46" t="s">
        <v>141</v>
      </c>
      <c r="D67" s="47">
        <f t="shared" si="0"/>
        <v>8646</v>
      </c>
      <c r="E67" s="47">
        <v>6468</v>
      </c>
      <c r="F67" s="47">
        <f t="shared" si="6"/>
        <v>1489</v>
      </c>
      <c r="G67" s="47">
        <v>1092</v>
      </c>
      <c r="H67" s="47">
        <v>397</v>
      </c>
      <c r="I67" s="47">
        <v>0</v>
      </c>
      <c r="J67" s="47">
        <v>0</v>
      </c>
      <c r="K67" s="47">
        <v>0</v>
      </c>
      <c r="L67" s="47">
        <v>0</v>
      </c>
      <c r="M67" s="47">
        <f t="shared" si="7"/>
        <v>689</v>
      </c>
      <c r="N67" s="47">
        <v>481</v>
      </c>
      <c r="O67" s="47">
        <v>134</v>
      </c>
      <c r="P67" s="47">
        <v>0</v>
      </c>
      <c r="Q67" s="47">
        <v>0</v>
      </c>
      <c r="R67" s="47">
        <v>14</v>
      </c>
      <c r="S67" s="47">
        <v>50</v>
      </c>
      <c r="T67" s="47">
        <v>10</v>
      </c>
      <c r="U67" s="47">
        <f t="shared" si="8"/>
        <v>7232</v>
      </c>
      <c r="V67" s="47">
        <v>6468</v>
      </c>
      <c r="W67" s="47">
        <v>764</v>
      </c>
      <c r="X67" s="47">
        <v>0</v>
      </c>
      <c r="Y67" s="47">
        <v>0</v>
      </c>
      <c r="Z67" s="47">
        <v>0</v>
      </c>
      <c r="AA67" s="47">
        <v>0</v>
      </c>
      <c r="AB67" s="47">
        <f t="shared" si="9"/>
        <v>578</v>
      </c>
      <c r="AC67" s="47">
        <v>0</v>
      </c>
      <c r="AD67" s="47">
        <v>578</v>
      </c>
      <c r="AE67" s="47">
        <f t="shared" si="10"/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</row>
    <row r="68" spans="1:36" ht="13.5">
      <c r="A68" s="185" t="s">
        <v>29</v>
      </c>
      <c r="B68" s="186" t="s">
        <v>142</v>
      </c>
      <c r="C68" s="46" t="s">
        <v>332</v>
      </c>
      <c r="D68" s="47">
        <f t="shared" si="0"/>
        <v>7535</v>
      </c>
      <c r="E68" s="47">
        <v>6646</v>
      </c>
      <c r="F68" s="47">
        <f t="shared" si="6"/>
        <v>630</v>
      </c>
      <c r="G68" s="47">
        <v>611</v>
      </c>
      <c r="H68" s="47">
        <v>19</v>
      </c>
      <c r="I68" s="47">
        <v>0</v>
      </c>
      <c r="J68" s="47">
        <v>0</v>
      </c>
      <c r="K68" s="47">
        <v>0</v>
      </c>
      <c r="L68" s="47">
        <v>0</v>
      </c>
      <c r="M68" s="47">
        <f t="shared" si="7"/>
        <v>259</v>
      </c>
      <c r="N68" s="47">
        <v>256</v>
      </c>
      <c r="O68" s="47">
        <v>3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f t="shared" si="8"/>
        <v>6825</v>
      </c>
      <c r="V68" s="47">
        <v>6646</v>
      </c>
      <c r="W68" s="47">
        <v>175</v>
      </c>
      <c r="X68" s="47">
        <v>4</v>
      </c>
      <c r="Y68" s="47">
        <v>0</v>
      </c>
      <c r="Z68" s="47">
        <v>0</v>
      </c>
      <c r="AA68" s="47">
        <v>0</v>
      </c>
      <c r="AB68" s="47">
        <f t="shared" si="9"/>
        <v>1071</v>
      </c>
      <c r="AC68" s="47">
        <v>0</v>
      </c>
      <c r="AD68" s="47">
        <v>858</v>
      </c>
      <c r="AE68" s="47">
        <f t="shared" si="10"/>
        <v>213</v>
      </c>
      <c r="AF68" s="47">
        <v>213</v>
      </c>
      <c r="AG68" s="47">
        <v>0</v>
      </c>
      <c r="AH68" s="47">
        <v>0</v>
      </c>
      <c r="AI68" s="47">
        <v>0</v>
      </c>
      <c r="AJ68" s="47">
        <v>0</v>
      </c>
    </row>
    <row r="69" spans="1:36" ht="13.5">
      <c r="A69" s="185" t="s">
        <v>29</v>
      </c>
      <c r="B69" s="186" t="s">
        <v>143</v>
      </c>
      <c r="C69" s="46" t="s">
        <v>144</v>
      </c>
      <c r="D69" s="47">
        <f t="shared" si="0"/>
        <v>12441</v>
      </c>
      <c r="E69" s="47">
        <v>11166</v>
      </c>
      <c r="F69" s="47">
        <f t="shared" si="6"/>
        <v>1076</v>
      </c>
      <c r="G69" s="47">
        <v>1045</v>
      </c>
      <c r="H69" s="47">
        <v>31</v>
      </c>
      <c r="I69" s="47">
        <v>0</v>
      </c>
      <c r="J69" s="47">
        <v>0</v>
      </c>
      <c r="K69" s="47">
        <v>0</v>
      </c>
      <c r="L69" s="47">
        <v>0</v>
      </c>
      <c r="M69" s="47">
        <f t="shared" si="7"/>
        <v>199</v>
      </c>
      <c r="N69" s="47">
        <v>199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f t="shared" si="8"/>
        <v>11367</v>
      </c>
      <c r="V69" s="47">
        <v>11166</v>
      </c>
      <c r="W69" s="47">
        <v>196</v>
      </c>
      <c r="X69" s="47">
        <v>5</v>
      </c>
      <c r="Y69" s="47">
        <v>0</v>
      </c>
      <c r="Z69" s="47">
        <v>0</v>
      </c>
      <c r="AA69" s="47">
        <v>0</v>
      </c>
      <c r="AB69" s="47">
        <f t="shared" si="9"/>
        <v>1928</v>
      </c>
      <c r="AC69" s="47">
        <v>0</v>
      </c>
      <c r="AD69" s="47">
        <v>1466</v>
      </c>
      <c r="AE69" s="47">
        <f t="shared" si="10"/>
        <v>462</v>
      </c>
      <c r="AF69" s="47">
        <v>462</v>
      </c>
      <c r="AG69" s="47">
        <v>0</v>
      </c>
      <c r="AH69" s="47">
        <v>0</v>
      </c>
      <c r="AI69" s="47">
        <v>0</v>
      </c>
      <c r="AJ69" s="47">
        <v>0</v>
      </c>
    </row>
    <row r="70" spans="1:36" ht="13.5">
      <c r="A70" s="185" t="s">
        <v>29</v>
      </c>
      <c r="B70" s="186" t="s">
        <v>145</v>
      </c>
      <c r="C70" s="46" t="s">
        <v>146</v>
      </c>
      <c r="D70" s="47">
        <f t="shared" si="0"/>
        <v>9797</v>
      </c>
      <c r="E70" s="47">
        <v>8933</v>
      </c>
      <c r="F70" s="47">
        <f t="shared" si="6"/>
        <v>854</v>
      </c>
      <c r="G70" s="47">
        <v>829</v>
      </c>
      <c r="H70" s="47">
        <v>25</v>
      </c>
      <c r="I70" s="47">
        <v>0</v>
      </c>
      <c r="J70" s="47">
        <v>0</v>
      </c>
      <c r="K70" s="47">
        <v>0</v>
      </c>
      <c r="L70" s="47">
        <v>0</v>
      </c>
      <c r="M70" s="47">
        <f t="shared" si="7"/>
        <v>10</v>
      </c>
      <c r="N70" s="47">
        <v>10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f t="shared" si="8"/>
        <v>8944</v>
      </c>
      <c r="V70" s="47">
        <v>8933</v>
      </c>
      <c r="W70" s="47">
        <v>7</v>
      </c>
      <c r="X70" s="47">
        <v>4</v>
      </c>
      <c r="Y70" s="47">
        <v>0</v>
      </c>
      <c r="Z70" s="47">
        <v>0</v>
      </c>
      <c r="AA70" s="47">
        <v>0</v>
      </c>
      <c r="AB70" s="47">
        <f t="shared" si="9"/>
        <v>1686</v>
      </c>
      <c r="AC70" s="47">
        <v>0</v>
      </c>
      <c r="AD70" s="47">
        <v>1153</v>
      </c>
      <c r="AE70" s="47">
        <f t="shared" si="10"/>
        <v>533</v>
      </c>
      <c r="AF70" s="47">
        <v>533</v>
      </c>
      <c r="AG70" s="47">
        <v>0</v>
      </c>
      <c r="AH70" s="47">
        <v>0</v>
      </c>
      <c r="AI70" s="47">
        <v>0</v>
      </c>
      <c r="AJ70" s="47">
        <v>0</v>
      </c>
    </row>
    <row r="71" spans="1:36" ht="13.5">
      <c r="A71" s="185" t="s">
        <v>29</v>
      </c>
      <c r="B71" s="186" t="s">
        <v>147</v>
      </c>
      <c r="C71" s="46" t="s">
        <v>148</v>
      </c>
      <c r="D71" s="47">
        <f>E71+F71+L71+M71</f>
        <v>3195</v>
      </c>
      <c r="E71" s="47">
        <v>50</v>
      </c>
      <c r="F71" s="47">
        <f t="shared" si="6"/>
        <v>2570</v>
      </c>
      <c r="G71" s="47">
        <v>0</v>
      </c>
      <c r="H71" s="47">
        <v>397</v>
      </c>
      <c r="I71" s="47">
        <v>796</v>
      </c>
      <c r="J71" s="47">
        <v>1377</v>
      </c>
      <c r="K71" s="47">
        <v>0</v>
      </c>
      <c r="L71" s="47">
        <v>0</v>
      </c>
      <c r="M71" s="47">
        <f t="shared" si="7"/>
        <v>575</v>
      </c>
      <c r="N71" s="47">
        <v>410</v>
      </c>
      <c r="O71" s="47">
        <v>108</v>
      </c>
      <c r="P71" s="47">
        <v>13</v>
      </c>
      <c r="Q71" s="47">
        <v>0</v>
      </c>
      <c r="R71" s="47">
        <v>0</v>
      </c>
      <c r="S71" s="47">
        <v>22</v>
      </c>
      <c r="T71" s="47">
        <v>22</v>
      </c>
      <c r="U71" s="47">
        <f t="shared" si="8"/>
        <v>50</v>
      </c>
      <c r="V71" s="47">
        <v>50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f t="shared" si="9"/>
        <v>81</v>
      </c>
      <c r="AC71" s="47">
        <v>0</v>
      </c>
      <c r="AD71" s="47">
        <v>5</v>
      </c>
      <c r="AE71" s="47">
        <f t="shared" si="10"/>
        <v>76</v>
      </c>
      <c r="AF71" s="47">
        <v>0</v>
      </c>
      <c r="AG71" s="47">
        <v>34</v>
      </c>
      <c r="AH71" s="47">
        <v>15</v>
      </c>
      <c r="AI71" s="47">
        <v>27</v>
      </c>
      <c r="AJ71" s="47">
        <v>0</v>
      </c>
    </row>
    <row r="72" spans="1:36" ht="13.5">
      <c r="A72" s="185" t="s">
        <v>29</v>
      </c>
      <c r="B72" s="186" t="s">
        <v>149</v>
      </c>
      <c r="C72" s="46" t="s">
        <v>150</v>
      </c>
      <c r="D72" s="47">
        <f>E72+F72+L72+M72</f>
        <v>2298</v>
      </c>
      <c r="E72" s="47">
        <v>1676</v>
      </c>
      <c r="F72" s="47">
        <f t="shared" si="6"/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169</v>
      </c>
      <c r="M72" s="47">
        <f t="shared" si="7"/>
        <v>453</v>
      </c>
      <c r="N72" s="47">
        <v>169</v>
      </c>
      <c r="O72" s="47">
        <v>146</v>
      </c>
      <c r="P72" s="47">
        <v>109</v>
      </c>
      <c r="Q72" s="47">
        <v>12</v>
      </c>
      <c r="R72" s="47">
        <v>4</v>
      </c>
      <c r="S72" s="47">
        <v>13</v>
      </c>
      <c r="T72" s="47">
        <v>0</v>
      </c>
      <c r="U72" s="47">
        <f t="shared" si="8"/>
        <v>1676</v>
      </c>
      <c r="V72" s="47">
        <v>1676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f t="shared" si="9"/>
        <v>414</v>
      </c>
      <c r="AC72" s="47">
        <v>169</v>
      </c>
      <c r="AD72" s="47">
        <v>245</v>
      </c>
      <c r="AE72" s="47">
        <f t="shared" si="10"/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</row>
    <row r="73" spans="1:36" ht="13.5">
      <c r="A73" s="185" t="s">
        <v>29</v>
      </c>
      <c r="B73" s="186" t="s">
        <v>151</v>
      </c>
      <c r="C73" s="46" t="s">
        <v>193</v>
      </c>
      <c r="D73" s="47">
        <f>E73+F73+L73+M73</f>
        <v>4684</v>
      </c>
      <c r="E73" s="47">
        <v>3877</v>
      </c>
      <c r="F73" s="47">
        <f t="shared" si="6"/>
        <v>343</v>
      </c>
      <c r="G73" s="47">
        <v>343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f t="shared" si="7"/>
        <v>464</v>
      </c>
      <c r="N73" s="47">
        <v>301</v>
      </c>
      <c r="O73" s="47">
        <v>48</v>
      </c>
      <c r="P73" s="47">
        <v>91</v>
      </c>
      <c r="Q73" s="47">
        <v>20</v>
      </c>
      <c r="R73" s="47">
        <v>0</v>
      </c>
      <c r="S73" s="47">
        <v>2</v>
      </c>
      <c r="T73" s="47">
        <v>2</v>
      </c>
      <c r="U73" s="47">
        <f t="shared" si="8"/>
        <v>3993</v>
      </c>
      <c r="V73" s="47">
        <v>3877</v>
      </c>
      <c r="W73" s="47">
        <v>116</v>
      </c>
      <c r="X73" s="47">
        <v>0</v>
      </c>
      <c r="Y73" s="47">
        <v>0</v>
      </c>
      <c r="Z73" s="47">
        <v>0</v>
      </c>
      <c r="AA73" s="47">
        <v>0</v>
      </c>
      <c r="AB73" s="47">
        <f t="shared" si="9"/>
        <v>661</v>
      </c>
      <c r="AC73" s="47">
        <v>0</v>
      </c>
      <c r="AD73" s="47">
        <v>562</v>
      </c>
      <c r="AE73" s="47">
        <f t="shared" si="10"/>
        <v>99</v>
      </c>
      <c r="AF73" s="47">
        <v>99</v>
      </c>
      <c r="AG73" s="47">
        <v>0</v>
      </c>
      <c r="AH73" s="47">
        <v>0</v>
      </c>
      <c r="AI73" s="47">
        <v>0</v>
      </c>
      <c r="AJ73" s="47">
        <v>0</v>
      </c>
    </row>
    <row r="74" spans="1:36" ht="13.5">
      <c r="A74" s="185" t="s">
        <v>29</v>
      </c>
      <c r="B74" s="186" t="s">
        <v>213</v>
      </c>
      <c r="C74" s="46" t="s">
        <v>214</v>
      </c>
      <c r="D74" s="47">
        <f>E74+F74+L74+M74</f>
        <v>20084</v>
      </c>
      <c r="E74" s="47">
        <v>17871</v>
      </c>
      <c r="F74" s="47">
        <f t="shared" si="6"/>
        <v>1182</v>
      </c>
      <c r="G74" s="47">
        <v>1182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f t="shared" si="7"/>
        <v>1031</v>
      </c>
      <c r="N74" s="47">
        <v>531</v>
      </c>
      <c r="O74" s="47">
        <v>134</v>
      </c>
      <c r="P74" s="47">
        <v>276</v>
      </c>
      <c r="Q74" s="47">
        <v>84</v>
      </c>
      <c r="R74" s="47">
        <v>0</v>
      </c>
      <c r="S74" s="47">
        <v>6</v>
      </c>
      <c r="T74" s="47">
        <v>0</v>
      </c>
      <c r="U74" s="47">
        <f t="shared" si="8"/>
        <v>18271</v>
      </c>
      <c r="V74" s="47">
        <v>17871</v>
      </c>
      <c r="W74" s="47">
        <v>400</v>
      </c>
      <c r="X74" s="47">
        <v>0</v>
      </c>
      <c r="Y74" s="47">
        <v>0</v>
      </c>
      <c r="Z74" s="47">
        <v>0</v>
      </c>
      <c r="AA74" s="47">
        <v>0</v>
      </c>
      <c r="AB74" s="47">
        <f t="shared" si="9"/>
        <v>2908</v>
      </c>
      <c r="AC74" s="47">
        <v>0</v>
      </c>
      <c r="AD74" s="47">
        <v>2565</v>
      </c>
      <c r="AE74" s="47">
        <f t="shared" si="10"/>
        <v>343</v>
      </c>
      <c r="AF74" s="47">
        <v>343</v>
      </c>
      <c r="AG74" s="47">
        <v>0</v>
      </c>
      <c r="AH74" s="47">
        <v>0</v>
      </c>
      <c r="AI74" s="47">
        <v>0</v>
      </c>
      <c r="AJ74" s="47">
        <v>0</v>
      </c>
    </row>
    <row r="75" spans="1:36" ht="13.5">
      <c r="A75" s="185" t="s">
        <v>29</v>
      </c>
      <c r="B75" s="186" t="s">
        <v>152</v>
      </c>
      <c r="C75" s="46" t="s">
        <v>153</v>
      </c>
      <c r="D75" s="47">
        <f>E75+F75+L75+M75</f>
        <v>10504</v>
      </c>
      <c r="E75" s="47">
        <v>9100</v>
      </c>
      <c r="F75" s="47">
        <f t="shared" si="6"/>
        <v>679</v>
      </c>
      <c r="G75" s="47">
        <v>679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f t="shared" si="7"/>
        <v>725</v>
      </c>
      <c r="N75" s="47">
        <v>415</v>
      </c>
      <c r="O75" s="47">
        <v>79</v>
      </c>
      <c r="P75" s="47">
        <v>198</v>
      </c>
      <c r="Q75" s="47">
        <v>33</v>
      </c>
      <c r="R75" s="47">
        <v>0</v>
      </c>
      <c r="S75" s="47">
        <v>0</v>
      </c>
      <c r="T75" s="47">
        <v>0</v>
      </c>
      <c r="U75" s="47">
        <f t="shared" si="8"/>
        <v>9330</v>
      </c>
      <c r="V75" s="47">
        <v>9100</v>
      </c>
      <c r="W75" s="47">
        <v>230</v>
      </c>
      <c r="X75" s="47">
        <v>0</v>
      </c>
      <c r="Y75" s="47">
        <v>0</v>
      </c>
      <c r="Z75" s="47">
        <v>0</v>
      </c>
      <c r="AA75" s="47">
        <v>0</v>
      </c>
      <c r="AB75" s="47">
        <f t="shared" si="9"/>
        <v>1506</v>
      </c>
      <c r="AC75" s="47">
        <v>0</v>
      </c>
      <c r="AD75" s="47">
        <v>1311</v>
      </c>
      <c r="AE75" s="47">
        <f t="shared" si="10"/>
        <v>195</v>
      </c>
      <c r="AF75" s="47">
        <v>195</v>
      </c>
      <c r="AG75" s="47">
        <v>0</v>
      </c>
      <c r="AH75" s="47">
        <v>0</v>
      </c>
      <c r="AI75" s="47">
        <v>0</v>
      </c>
      <c r="AJ75" s="47">
        <v>0</v>
      </c>
    </row>
    <row r="76" spans="1:36" ht="13.5">
      <c r="A76" s="201" t="s">
        <v>215</v>
      </c>
      <c r="B76" s="202"/>
      <c r="C76" s="202"/>
      <c r="D76" s="47">
        <f aca="true" t="shared" si="11" ref="D76:AJ76">SUM(D7:D75)</f>
        <v>829511</v>
      </c>
      <c r="E76" s="47">
        <f t="shared" si="11"/>
        <v>702654</v>
      </c>
      <c r="F76" s="47">
        <f t="shared" si="11"/>
        <v>100364</v>
      </c>
      <c r="G76" s="47">
        <f t="shared" si="11"/>
        <v>67969</v>
      </c>
      <c r="H76" s="47">
        <f t="shared" si="11"/>
        <v>20658</v>
      </c>
      <c r="I76" s="47">
        <f t="shared" si="11"/>
        <v>895</v>
      </c>
      <c r="J76" s="47">
        <f t="shared" si="11"/>
        <v>10842</v>
      </c>
      <c r="K76" s="47">
        <f t="shared" si="11"/>
        <v>0</v>
      </c>
      <c r="L76" s="47">
        <f t="shared" si="11"/>
        <v>5446</v>
      </c>
      <c r="M76" s="47">
        <f t="shared" si="11"/>
        <v>21047</v>
      </c>
      <c r="N76" s="47">
        <f t="shared" si="11"/>
        <v>15861</v>
      </c>
      <c r="O76" s="47">
        <f t="shared" si="11"/>
        <v>2180</v>
      </c>
      <c r="P76" s="47">
        <f t="shared" si="11"/>
        <v>1666</v>
      </c>
      <c r="Q76" s="47">
        <f t="shared" si="11"/>
        <v>492</v>
      </c>
      <c r="R76" s="47">
        <f t="shared" si="11"/>
        <v>95</v>
      </c>
      <c r="S76" s="47">
        <f t="shared" si="11"/>
        <v>370</v>
      </c>
      <c r="T76" s="47">
        <f t="shared" si="11"/>
        <v>383</v>
      </c>
      <c r="U76" s="47">
        <f t="shared" si="11"/>
        <v>721331</v>
      </c>
      <c r="V76" s="47">
        <f t="shared" si="11"/>
        <v>702654</v>
      </c>
      <c r="W76" s="47">
        <f t="shared" si="11"/>
        <v>17296</v>
      </c>
      <c r="X76" s="47">
        <f t="shared" si="11"/>
        <v>1174</v>
      </c>
      <c r="Y76" s="47">
        <f t="shared" si="11"/>
        <v>0</v>
      </c>
      <c r="Z76" s="47">
        <f t="shared" si="11"/>
        <v>207</v>
      </c>
      <c r="AA76" s="47">
        <f t="shared" si="11"/>
        <v>0</v>
      </c>
      <c r="AB76" s="47">
        <f t="shared" si="11"/>
        <v>114282</v>
      </c>
      <c r="AC76" s="47">
        <f t="shared" si="11"/>
        <v>5446</v>
      </c>
      <c r="AD76" s="47">
        <f t="shared" si="11"/>
        <v>87475</v>
      </c>
      <c r="AE76" s="47">
        <f t="shared" si="11"/>
        <v>21361</v>
      </c>
      <c r="AF76" s="47">
        <f t="shared" si="11"/>
        <v>18682</v>
      </c>
      <c r="AG76" s="47">
        <f t="shared" si="11"/>
        <v>2448</v>
      </c>
      <c r="AH76" s="47">
        <f t="shared" si="11"/>
        <v>15</v>
      </c>
      <c r="AI76" s="47">
        <f t="shared" si="11"/>
        <v>216</v>
      </c>
      <c r="AJ76" s="47">
        <f t="shared" si="11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7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219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308</v>
      </c>
      <c r="B2" s="222" t="s">
        <v>352</v>
      </c>
      <c r="C2" s="222" t="s">
        <v>320</v>
      </c>
      <c r="D2" s="238" t="s">
        <v>208</v>
      </c>
      <c r="E2" s="239"/>
      <c r="F2" s="239"/>
      <c r="G2" s="239"/>
      <c r="H2" s="239"/>
      <c r="I2" s="239"/>
      <c r="J2" s="239"/>
      <c r="K2" s="240"/>
      <c r="L2" s="238" t="s">
        <v>209</v>
      </c>
      <c r="M2" s="239"/>
      <c r="N2" s="239"/>
      <c r="O2" s="239"/>
      <c r="P2" s="239"/>
      <c r="Q2" s="239"/>
      <c r="R2" s="239"/>
      <c r="S2" s="240"/>
      <c r="T2" s="241" t="s">
        <v>210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341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323</v>
      </c>
      <c r="E3" s="203" t="s">
        <v>327</v>
      </c>
      <c r="F3" s="203" t="s">
        <v>353</v>
      </c>
      <c r="G3" s="203" t="s">
        <v>328</v>
      </c>
      <c r="H3" s="203" t="s">
        <v>186</v>
      </c>
      <c r="I3" s="203" t="s">
        <v>187</v>
      </c>
      <c r="J3" s="245" t="s">
        <v>25</v>
      </c>
      <c r="K3" s="203" t="s">
        <v>354</v>
      </c>
      <c r="L3" s="223" t="s">
        <v>323</v>
      </c>
      <c r="M3" s="203" t="s">
        <v>327</v>
      </c>
      <c r="N3" s="203" t="s">
        <v>353</v>
      </c>
      <c r="O3" s="203" t="s">
        <v>328</v>
      </c>
      <c r="P3" s="203" t="s">
        <v>186</v>
      </c>
      <c r="Q3" s="203" t="s">
        <v>187</v>
      </c>
      <c r="R3" s="245" t="s">
        <v>25</v>
      </c>
      <c r="S3" s="203" t="s">
        <v>354</v>
      </c>
      <c r="T3" s="223" t="s">
        <v>323</v>
      </c>
      <c r="U3" s="203" t="s">
        <v>327</v>
      </c>
      <c r="V3" s="203" t="s">
        <v>353</v>
      </c>
      <c r="W3" s="203" t="s">
        <v>328</v>
      </c>
      <c r="X3" s="203" t="s">
        <v>186</v>
      </c>
      <c r="Y3" s="203" t="s">
        <v>187</v>
      </c>
      <c r="Z3" s="245" t="s">
        <v>25</v>
      </c>
      <c r="AA3" s="203" t="s">
        <v>354</v>
      </c>
      <c r="AB3" s="208" t="s">
        <v>342</v>
      </c>
      <c r="AC3" s="235"/>
      <c r="AD3" s="235"/>
      <c r="AE3" s="235"/>
      <c r="AF3" s="235"/>
      <c r="AG3" s="235"/>
      <c r="AH3" s="235"/>
      <c r="AI3" s="236"/>
      <c r="AJ3" s="208" t="s">
        <v>343</v>
      </c>
      <c r="AK3" s="206"/>
      <c r="AL3" s="206"/>
      <c r="AM3" s="206"/>
      <c r="AN3" s="206"/>
      <c r="AO3" s="206"/>
      <c r="AP3" s="206"/>
      <c r="AQ3" s="207"/>
      <c r="AR3" s="208" t="s">
        <v>344</v>
      </c>
      <c r="AS3" s="233"/>
      <c r="AT3" s="233"/>
      <c r="AU3" s="233"/>
      <c r="AV3" s="233"/>
      <c r="AW3" s="233"/>
      <c r="AX3" s="233"/>
      <c r="AY3" s="234"/>
      <c r="AZ3" s="208" t="s">
        <v>345</v>
      </c>
      <c r="BA3" s="235"/>
      <c r="BB3" s="235"/>
      <c r="BC3" s="235"/>
      <c r="BD3" s="235"/>
      <c r="BE3" s="235"/>
      <c r="BF3" s="235"/>
      <c r="BG3" s="236"/>
      <c r="BH3" s="208" t="s">
        <v>346</v>
      </c>
      <c r="BI3" s="235"/>
      <c r="BJ3" s="235"/>
      <c r="BK3" s="235"/>
      <c r="BL3" s="235"/>
      <c r="BM3" s="235"/>
      <c r="BN3" s="235"/>
      <c r="BO3" s="236"/>
      <c r="BP3" s="223" t="s">
        <v>323</v>
      </c>
      <c r="BQ3" s="203" t="s">
        <v>327</v>
      </c>
      <c r="BR3" s="203" t="s">
        <v>353</v>
      </c>
      <c r="BS3" s="203" t="s">
        <v>328</v>
      </c>
      <c r="BT3" s="203" t="s">
        <v>186</v>
      </c>
      <c r="BU3" s="203" t="s">
        <v>187</v>
      </c>
      <c r="BV3" s="245" t="s">
        <v>25</v>
      </c>
      <c r="BW3" s="203" t="s">
        <v>354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323</v>
      </c>
      <c r="AC4" s="203" t="s">
        <v>327</v>
      </c>
      <c r="AD4" s="203" t="s">
        <v>353</v>
      </c>
      <c r="AE4" s="203" t="s">
        <v>328</v>
      </c>
      <c r="AF4" s="203" t="s">
        <v>186</v>
      </c>
      <c r="AG4" s="203" t="s">
        <v>187</v>
      </c>
      <c r="AH4" s="245" t="s">
        <v>25</v>
      </c>
      <c r="AI4" s="203" t="s">
        <v>354</v>
      </c>
      <c r="AJ4" s="223" t="s">
        <v>323</v>
      </c>
      <c r="AK4" s="203" t="s">
        <v>327</v>
      </c>
      <c r="AL4" s="203" t="s">
        <v>353</v>
      </c>
      <c r="AM4" s="203" t="s">
        <v>328</v>
      </c>
      <c r="AN4" s="203" t="s">
        <v>186</v>
      </c>
      <c r="AO4" s="203" t="s">
        <v>187</v>
      </c>
      <c r="AP4" s="245" t="s">
        <v>25</v>
      </c>
      <c r="AQ4" s="203" t="s">
        <v>354</v>
      </c>
      <c r="AR4" s="223" t="s">
        <v>323</v>
      </c>
      <c r="AS4" s="203" t="s">
        <v>327</v>
      </c>
      <c r="AT4" s="203" t="s">
        <v>353</v>
      </c>
      <c r="AU4" s="203" t="s">
        <v>328</v>
      </c>
      <c r="AV4" s="203" t="s">
        <v>186</v>
      </c>
      <c r="AW4" s="203" t="s">
        <v>187</v>
      </c>
      <c r="AX4" s="245" t="s">
        <v>25</v>
      </c>
      <c r="AY4" s="203" t="s">
        <v>354</v>
      </c>
      <c r="AZ4" s="223" t="s">
        <v>323</v>
      </c>
      <c r="BA4" s="203" t="s">
        <v>327</v>
      </c>
      <c r="BB4" s="203" t="s">
        <v>353</v>
      </c>
      <c r="BC4" s="203" t="s">
        <v>328</v>
      </c>
      <c r="BD4" s="203" t="s">
        <v>186</v>
      </c>
      <c r="BE4" s="203" t="s">
        <v>187</v>
      </c>
      <c r="BF4" s="245" t="s">
        <v>25</v>
      </c>
      <c r="BG4" s="203" t="s">
        <v>354</v>
      </c>
      <c r="BH4" s="223" t="s">
        <v>323</v>
      </c>
      <c r="BI4" s="203" t="s">
        <v>327</v>
      </c>
      <c r="BJ4" s="203" t="s">
        <v>353</v>
      </c>
      <c r="BK4" s="203" t="s">
        <v>328</v>
      </c>
      <c r="BL4" s="203" t="s">
        <v>186</v>
      </c>
      <c r="BM4" s="203" t="s">
        <v>187</v>
      </c>
      <c r="BN4" s="245" t="s">
        <v>25</v>
      </c>
      <c r="BO4" s="203" t="s">
        <v>354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316</v>
      </c>
      <c r="E6" s="28" t="s">
        <v>316</v>
      </c>
      <c r="F6" s="28" t="s">
        <v>316</v>
      </c>
      <c r="G6" s="28" t="s">
        <v>316</v>
      </c>
      <c r="H6" s="28" t="s">
        <v>316</v>
      </c>
      <c r="I6" s="28" t="s">
        <v>316</v>
      </c>
      <c r="J6" s="28" t="s">
        <v>316</v>
      </c>
      <c r="K6" s="28" t="s">
        <v>316</v>
      </c>
      <c r="L6" s="21" t="s">
        <v>316</v>
      </c>
      <c r="M6" s="28" t="s">
        <v>316</v>
      </c>
      <c r="N6" s="28" t="s">
        <v>316</v>
      </c>
      <c r="O6" s="28" t="s">
        <v>316</v>
      </c>
      <c r="P6" s="28" t="s">
        <v>316</v>
      </c>
      <c r="Q6" s="28" t="s">
        <v>316</v>
      </c>
      <c r="R6" s="28" t="s">
        <v>316</v>
      </c>
      <c r="S6" s="28" t="s">
        <v>316</v>
      </c>
      <c r="T6" s="21" t="s">
        <v>316</v>
      </c>
      <c r="U6" s="28" t="s">
        <v>316</v>
      </c>
      <c r="V6" s="28" t="s">
        <v>316</v>
      </c>
      <c r="W6" s="28" t="s">
        <v>316</v>
      </c>
      <c r="X6" s="28" t="s">
        <v>316</v>
      </c>
      <c r="Y6" s="28" t="s">
        <v>316</v>
      </c>
      <c r="Z6" s="28" t="s">
        <v>316</v>
      </c>
      <c r="AA6" s="28" t="s">
        <v>316</v>
      </c>
      <c r="AB6" s="21" t="s">
        <v>316</v>
      </c>
      <c r="AC6" s="28" t="s">
        <v>316</v>
      </c>
      <c r="AD6" s="28" t="s">
        <v>316</v>
      </c>
      <c r="AE6" s="28" t="s">
        <v>316</v>
      </c>
      <c r="AF6" s="28" t="s">
        <v>316</v>
      </c>
      <c r="AG6" s="28" t="s">
        <v>316</v>
      </c>
      <c r="AH6" s="28" t="s">
        <v>316</v>
      </c>
      <c r="AI6" s="28" t="s">
        <v>316</v>
      </c>
      <c r="AJ6" s="21" t="s">
        <v>316</v>
      </c>
      <c r="AK6" s="28" t="s">
        <v>316</v>
      </c>
      <c r="AL6" s="28" t="s">
        <v>316</v>
      </c>
      <c r="AM6" s="28" t="s">
        <v>316</v>
      </c>
      <c r="AN6" s="28" t="s">
        <v>316</v>
      </c>
      <c r="AO6" s="28" t="s">
        <v>316</v>
      </c>
      <c r="AP6" s="28" t="s">
        <v>316</v>
      </c>
      <c r="AQ6" s="28" t="s">
        <v>316</v>
      </c>
      <c r="AR6" s="21" t="s">
        <v>316</v>
      </c>
      <c r="AS6" s="28" t="s">
        <v>316</v>
      </c>
      <c r="AT6" s="28" t="s">
        <v>316</v>
      </c>
      <c r="AU6" s="28" t="s">
        <v>316</v>
      </c>
      <c r="AV6" s="28" t="s">
        <v>316</v>
      </c>
      <c r="AW6" s="28" t="s">
        <v>316</v>
      </c>
      <c r="AX6" s="28" t="s">
        <v>316</v>
      </c>
      <c r="AY6" s="28" t="s">
        <v>316</v>
      </c>
      <c r="AZ6" s="21" t="s">
        <v>316</v>
      </c>
      <c r="BA6" s="28" t="s">
        <v>316</v>
      </c>
      <c r="BB6" s="28" t="s">
        <v>316</v>
      </c>
      <c r="BC6" s="28" t="s">
        <v>316</v>
      </c>
      <c r="BD6" s="28" t="s">
        <v>316</v>
      </c>
      <c r="BE6" s="28" t="s">
        <v>316</v>
      </c>
      <c r="BF6" s="28" t="s">
        <v>316</v>
      </c>
      <c r="BG6" s="28" t="s">
        <v>316</v>
      </c>
      <c r="BH6" s="21" t="s">
        <v>316</v>
      </c>
      <c r="BI6" s="28" t="s">
        <v>316</v>
      </c>
      <c r="BJ6" s="28" t="s">
        <v>316</v>
      </c>
      <c r="BK6" s="28" t="s">
        <v>316</v>
      </c>
      <c r="BL6" s="28" t="s">
        <v>316</v>
      </c>
      <c r="BM6" s="28" t="s">
        <v>316</v>
      </c>
      <c r="BN6" s="28" t="s">
        <v>316</v>
      </c>
      <c r="BO6" s="28" t="s">
        <v>316</v>
      </c>
      <c r="BP6" s="21" t="s">
        <v>316</v>
      </c>
      <c r="BQ6" s="28" t="s">
        <v>316</v>
      </c>
      <c r="BR6" s="28" t="s">
        <v>316</v>
      </c>
      <c r="BS6" s="28" t="s">
        <v>316</v>
      </c>
      <c r="BT6" s="28" t="s">
        <v>316</v>
      </c>
      <c r="BU6" s="28" t="s">
        <v>316</v>
      </c>
      <c r="BV6" s="28" t="s">
        <v>316</v>
      </c>
      <c r="BW6" s="28" t="s">
        <v>316</v>
      </c>
    </row>
    <row r="7" spans="1:75" ht="13.5">
      <c r="A7" s="185" t="s">
        <v>29</v>
      </c>
      <c r="B7" s="186" t="s">
        <v>30</v>
      </c>
      <c r="C7" s="46" t="s">
        <v>31</v>
      </c>
      <c r="D7" s="47">
        <f aca="true" t="shared" si="0" ref="D7:D70">SUM(E7:K7)</f>
        <v>24373</v>
      </c>
      <c r="E7" s="47">
        <f aca="true" t="shared" si="1" ref="E7:E22">M7+U7+BQ7</f>
        <v>9721</v>
      </c>
      <c r="F7" s="47">
        <f aca="true" t="shared" si="2" ref="F7:F22">N7+V7+BR7</f>
        <v>3371</v>
      </c>
      <c r="G7" s="47">
        <f aca="true" t="shared" si="3" ref="G7:G22">O7+W7+BS7</f>
        <v>2400</v>
      </c>
      <c r="H7" s="47">
        <f aca="true" t="shared" si="4" ref="H7:H22">P7+X7+BT7</f>
        <v>636</v>
      </c>
      <c r="I7" s="47">
        <f aca="true" t="shared" si="5" ref="I7:I22">Q7+Y7+BU7</f>
        <v>8217</v>
      </c>
      <c r="J7" s="47">
        <f aca="true" t="shared" si="6" ref="J7:J22">R7+Z7+BV7</f>
        <v>28</v>
      </c>
      <c r="K7" s="47">
        <f aca="true" t="shared" si="7" ref="K7:K22">S7+AA7+BW7</f>
        <v>0</v>
      </c>
      <c r="L7" s="47">
        <f aca="true" t="shared" si="8" ref="L7:L22">SUM(M7:S7)</f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f aca="true" t="shared" si="9" ref="T7:T22">SUM(U7:AA7)</f>
        <v>14515</v>
      </c>
      <c r="U7" s="47">
        <f aca="true" t="shared" si="10" ref="U7:U22">AC7+AK7+AS7+BA7+BI7</f>
        <v>0</v>
      </c>
      <c r="V7" s="47">
        <f aca="true" t="shared" si="11" ref="V7:V22">AD7+AL7+AT7+BB7+BJ7</f>
        <v>3262</v>
      </c>
      <c r="W7" s="47">
        <f aca="true" t="shared" si="12" ref="W7:W22">AE7+AM7+AU7+BC7+BK7</f>
        <v>2400</v>
      </c>
      <c r="X7" s="47">
        <f aca="true" t="shared" si="13" ref="X7:X22">AF7+AN7+AV7+BD7+BL7</f>
        <v>636</v>
      </c>
      <c r="Y7" s="47">
        <f aca="true" t="shared" si="14" ref="Y7:Y22">AG7+AO7+AW7+BE7+BM7</f>
        <v>8217</v>
      </c>
      <c r="Z7" s="47">
        <f aca="true" t="shared" si="15" ref="Z7:Z22">AH7+AP7+AX7+BF7+BN7</f>
        <v>0</v>
      </c>
      <c r="AA7" s="47">
        <f aca="true" t="shared" si="16" ref="AA7:AA22">AI7+AQ7+AY7+BG7+BO7</f>
        <v>0</v>
      </c>
      <c r="AB7" s="47">
        <f aca="true" t="shared" si="17" ref="AB7:AB22"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22">SUM(AK7:AQ7)</f>
        <v>11479</v>
      </c>
      <c r="AK7" s="47">
        <v>0</v>
      </c>
      <c r="AL7" s="47">
        <v>3262</v>
      </c>
      <c r="AM7" s="47">
        <v>0</v>
      </c>
      <c r="AN7" s="47">
        <v>0</v>
      </c>
      <c r="AO7" s="47">
        <v>8217</v>
      </c>
      <c r="AP7" s="47">
        <v>0</v>
      </c>
      <c r="AQ7" s="47">
        <v>0</v>
      </c>
      <c r="AR7" s="47">
        <f aca="true" t="shared" si="19" ref="AR7:AR22">SUM(AS7:AY7)</f>
        <v>3036</v>
      </c>
      <c r="AS7" s="47">
        <v>0</v>
      </c>
      <c r="AT7" s="47">
        <v>0</v>
      </c>
      <c r="AU7" s="47">
        <v>2400</v>
      </c>
      <c r="AV7" s="47">
        <v>636</v>
      </c>
      <c r="AW7" s="47">
        <v>0</v>
      </c>
      <c r="AX7" s="47">
        <v>0</v>
      </c>
      <c r="AY7" s="47">
        <v>0</v>
      </c>
      <c r="AZ7" s="47">
        <f aca="true" t="shared" si="20" ref="AZ7:AZ22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22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22">SUM(BQ7:BW7)</f>
        <v>9858</v>
      </c>
      <c r="BQ7" s="47">
        <v>9721</v>
      </c>
      <c r="BR7" s="47">
        <v>109</v>
      </c>
      <c r="BS7" s="47">
        <v>0</v>
      </c>
      <c r="BT7" s="47">
        <v>0</v>
      </c>
      <c r="BU7" s="47">
        <v>0</v>
      </c>
      <c r="BV7" s="47">
        <v>28</v>
      </c>
      <c r="BW7" s="47">
        <v>0</v>
      </c>
    </row>
    <row r="8" spans="1:75" ht="13.5">
      <c r="A8" s="185" t="s">
        <v>29</v>
      </c>
      <c r="B8" s="186" t="s">
        <v>32</v>
      </c>
      <c r="C8" s="46" t="s">
        <v>33</v>
      </c>
      <c r="D8" s="47">
        <f t="shared" si="0"/>
        <v>14562</v>
      </c>
      <c r="E8" s="47">
        <f t="shared" si="1"/>
        <v>9929</v>
      </c>
      <c r="F8" s="47">
        <f t="shared" si="2"/>
        <v>2729</v>
      </c>
      <c r="G8" s="47">
        <f t="shared" si="3"/>
        <v>1628</v>
      </c>
      <c r="H8" s="47">
        <f t="shared" si="4"/>
        <v>274</v>
      </c>
      <c r="I8" s="47">
        <f t="shared" si="5"/>
        <v>0</v>
      </c>
      <c r="J8" s="47">
        <f t="shared" si="6"/>
        <v>2</v>
      </c>
      <c r="K8" s="47">
        <f t="shared" si="7"/>
        <v>0</v>
      </c>
      <c r="L8" s="47">
        <f t="shared" si="8"/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f t="shared" si="9"/>
        <v>5957</v>
      </c>
      <c r="U8" s="47">
        <f t="shared" si="10"/>
        <v>1610</v>
      </c>
      <c r="V8" s="47">
        <f t="shared" si="11"/>
        <v>2617</v>
      </c>
      <c r="W8" s="47">
        <f t="shared" si="12"/>
        <v>1456</v>
      </c>
      <c r="X8" s="47">
        <f t="shared" si="13"/>
        <v>274</v>
      </c>
      <c r="Y8" s="47">
        <f t="shared" si="14"/>
        <v>0</v>
      </c>
      <c r="Z8" s="47">
        <f t="shared" si="15"/>
        <v>0</v>
      </c>
      <c r="AA8" s="47">
        <f t="shared" si="16"/>
        <v>0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2341</v>
      </c>
      <c r="AK8" s="47">
        <v>0</v>
      </c>
      <c r="AL8" s="47">
        <v>2341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3616</v>
      </c>
      <c r="AS8" s="47">
        <v>1610</v>
      </c>
      <c r="AT8" s="47">
        <v>276</v>
      </c>
      <c r="AU8" s="47">
        <v>1456</v>
      </c>
      <c r="AV8" s="47">
        <v>274</v>
      </c>
      <c r="AW8" s="47">
        <v>0</v>
      </c>
      <c r="AX8" s="47">
        <v>0</v>
      </c>
      <c r="AY8" s="47">
        <v>0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8605</v>
      </c>
      <c r="BQ8" s="47">
        <v>8319</v>
      </c>
      <c r="BR8" s="47">
        <v>112</v>
      </c>
      <c r="BS8" s="47">
        <v>172</v>
      </c>
      <c r="BT8" s="47">
        <v>0</v>
      </c>
      <c r="BU8" s="47">
        <v>0</v>
      </c>
      <c r="BV8" s="47">
        <v>2</v>
      </c>
      <c r="BW8" s="47">
        <v>0</v>
      </c>
    </row>
    <row r="9" spans="1:75" ht="13.5">
      <c r="A9" s="185" t="s">
        <v>29</v>
      </c>
      <c r="B9" s="186" t="s">
        <v>34</v>
      </c>
      <c r="C9" s="46" t="s">
        <v>35</v>
      </c>
      <c r="D9" s="47">
        <f t="shared" si="0"/>
        <v>6187</v>
      </c>
      <c r="E9" s="47">
        <f t="shared" si="1"/>
        <v>3427</v>
      </c>
      <c r="F9" s="47">
        <f t="shared" si="2"/>
        <v>2110</v>
      </c>
      <c r="G9" s="47">
        <f t="shared" si="3"/>
        <v>376</v>
      </c>
      <c r="H9" s="47">
        <f t="shared" si="4"/>
        <v>204</v>
      </c>
      <c r="I9" s="47">
        <f t="shared" si="5"/>
        <v>0</v>
      </c>
      <c r="J9" s="47">
        <f t="shared" si="6"/>
        <v>0</v>
      </c>
      <c r="K9" s="47">
        <f t="shared" si="7"/>
        <v>70</v>
      </c>
      <c r="L9" s="47">
        <f t="shared" si="8"/>
        <v>1535</v>
      </c>
      <c r="M9" s="47">
        <v>1177</v>
      </c>
      <c r="N9" s="47">
        <v>288</v>
      </c>
      <c r="O9" s="47">
        <v>0</v>
      </c>
      <c r="P9" s="47">
        <v>0</v>
      </c>
      <c r="Q9" s="47">
        <v>0</v>
      </c>
      <c r="R9" s="47">
        <v>0</v>
      </c>
      <c r="S9" s="47">
        <v>70</v>
      </c>
      <c r="T9" s="47">
        <f t="shared" si="9"/>
        <v>2107</v>
      </c>
      <c r="U9" s="47">
        <f t="shared" si="10"/>
        <v>0</v>
      </c>
      <c r="V9" s="47">
        <f t="shared" si="11"/>
        <v>1577</v>
      </c>
      <c r="W9" s="47">
        <f t="shared" si="12"/>
        <v>326</v>
      </c>
      <c r="X9" s="47">
        <f t="shared" si="13"/>
        <v>204</v>
      </c>
      <c r="Y9" s="47">
        <f t="shared" si="14"/>
        <v>0</v>
      </c>
      <c r="Z9" s="47">
        <f t="shared" si="15"/>
        <v>0</v>
      </c>
      <c r="AA9" s="47">
        <f t="shared" si="16"/>
        <v>0</v>
      </c>
      <c r="AB9" s="47">
        <f t="shared" si="17"/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f t="shared" si="18"/>
        <v>1903</v>
      </c>
      <c r="AK9" s="47">
        <v>0</v>
      </c>
      <c r="AL9" s="47">
        <v>1577</v>
      </c>
      <c r="AM9" s="47">
        <v>326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204</v>
      </c>
      <c r="AS9" s="47">
        <v>0</v>
      </c>
      <c r="AT9" s="47">
        <v>0</v>
      </c>
      <c r="AU9" s="47">
        <v>0</v>
      </c>
      <c r="AV9" s="47">
        <v>204</v>
      </c>
      <c r="AW9" s="47">
        <v>0</v>
      </c>
      <c r="AX9" s="47">
        <v>0</v>
      </c>
      <c r="AY9" s="47">
        <v>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2545</v>
      </c>
      <c r="BQ9" s="47">
        <v>2250</v>
      </c>
      <c r="BR9" s="47">
        <v>245</v>
      </c>
      <c r="BS9" s="47">
        <v>50</v>
      </c>
      <c r="BT9" s="47">
        <v>0</v>
      </c>
      <c r="BU9" s="47">
        <v>0</v>
      </c>
      <c r="BV9" s="47">
        <v>0</v>
      </c>
      <c r="BW9" s="47">
        <v>0</v>
      </c>
    </row>
    <row r="10" spans="1:75" ht="13.5">
      <c r="A10" s="185" t="s">
        <v>29</v>
      </c>
      <c r="B10" s="186" t="s">
        <v>36</v>
      </c>
      <c r="C10" s="46" t="s">
        <v>37</v>
      </c>
      <c r="D10" s="47">
        <f t="shared" si="0"/>
        <v>7259</v>
      </c>
      <c r="E10" s="47">
        <f t="shared" si="1"/>
        <v>4759</v>
      </c>
      <c r="F10" s="47">
        <f t="shared" si="2"/>
        <v>2018</v>
      </c>
      <c r="G10" s="47">
        <f t="shared" si="3"/>
        <v>379</v>
      </c>
      <c r="H10" s="47">
        <f t="shared" si="4"/>
        <v>0</v>
      </c>
      <c r="I10" s="47">
        <f t="shared" si="5"/>
        <v>0</v>
      </c>
      <c r="J10" s="47">
        <f t="shared" si="6"/>
        <v>103</v>
      </c>
      <c r="K10" s="47">
        <f t="shared" si="7"/>
        <v>0</v>
      </c>
      <c r="L10" s="47">
        <f t="shared" si="8"/>
        <v>3222</v>
      </c>
      <c r="M10" s="47">
        <v>3120</v>
      </c>
      <c r="N10" s="47">
        <v>0</v>
      </c>
      <c r="O10" s="47">
        <v>0</v>
      </c>
      <c r="P10" s="47">
        <v>0</v>
      </c>
      <c r="Q10" s="47">
        <v>0</v>
      </c>
      <c r="R10" s="47">
        <v>102</v>
      </c>
      <c r="S10" s="47">
        <v>0</v>
      </c>
      <c r="T10" s="47">
        <f t="shared" si="9"/>
        <v>2397</v>
      </c>
      <c r="U10" s="47">
        <f t="shared" si="10"/>
        <v>0</v>
      </c>
      <c r="V10" s="47">
        <f t="shared" si="11"/>
        <v>2018</v>
      </c>
      <c r="W10" s="47">
        <f t="shared" si="12"/>
        <v>379</v>
      </c>
      <c r="X10" s="47">
        <f t="shared" si="13"/>
        <v>0</v>
      </c>
      <c r="Y10" s="47">
        <f t="shared" si="14"/>
        <v>0</v>
      </c>
      <c r="Z10" s="47">
        <f t="shared" si="15"/>
        <v>0</v>
      </c>
      <c r="AA10" s="47">
        <f t="shared" si="16"/>
        <v>0</v>
      </c>
      <c r="AB10" s="47">
        <f t="shared" si="17"/>
        <v>149</v>
      </c>
      <c r="AC10" s="47">
        <v>0</v>
      </c>
      <c r="AD10" s="47">
        <v>149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2248</v>
      </c>
      <c r="AK10" s="47">
        <v>0</v>
      </c>
      <c r="AL10" s="47">
        <v>1869</v>
      </c>
      <c r="AM10" s="47">
        <v>379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1640</v>
      </c>
      <c r="BQ10" s="47">
        <v>1639</v>
      </c>
      <c r="BR10" s="47">
        <v>0</v>
      </c>
      <c r="BS10" s="47">
        <v>0</v>
      </c>
      <c r="BT10" s="47">
        <v>0</v>
      </c>
      <c r="BU10" s="47">
        <v>0</v>
      </c>
      <c r="BV10" s="47">
        <v>1</v>
      </c>
      <c r="BW10" s="47">
        <v>0</v>
      </c>
    </row>
    <row r="11" spans="1:75" ht="13.5">
      <c r="A11" s="185" t="s">
        <v>29</v>
      </c>
      <c r="B11" s="186" t="s">
        <v>38</v>
      </c>
      <c r="C11" s="46" t="s">
        <v>39</v>
      </c>
      <c r="D11" s="47">
        <f t="shared" si="0"/>
        <v>9833</v>
      </c>
      <c r="E11" s="47">
        <f t="shared" si="1"/>
        <v>4318</v>
      </c>
      <c r="F11" s="47">
        <f t="shared" si="2"/>
        <v>3246</v>
      </c>
      <c r="G11" s="47">
        <f t="shared" si="3"/>
        <v>909</v>
      </c>
      <c r="H11" s="47">
        <f t="shared" si="4"/>
        <v>88</v>
      </c>
      <c r="I11" s="47">
        <f t="shared" si="5"/>
        <v>0</v>
      </c>
      <c r="J11" s="47">
        <f t="shared" si="6"/>
        <v>0</v>
      </c>
      <c r="K11" s="47">
        <f t="shared" si="7"/>
        <v>1272</v>
      </c>
      <c r="L11" s="47">
        <f t="shared" si="8"/>
        <v>434</v>
      </c>
      <c r="M11" s="47">
        <v>0</v>
      </c>
      <c r="N11" s="47">
        <v>328</v>
      </c>
      <c r="O11" s="47">
        <v>0</v>
      </c>
      <c r="P11" s="47">
        <v>88</v>
      </c>
      <c r="Q11" s="47">
        <v>0</v>
      </c>
      <c r="R11" s="47">
        <v>0</v>
      </c>
      <c r="S11" s="47">
        <v>18</v>
      </c>
      <c r="T11" s="47">
        <f t="shared" si="9"/>
        <v>4979</v>
      </c>
      <c r="U11" s="47">
        <f t="shared" si="10"/>
        <v>0</v>
      </c>
      <c r="V11" s="47">
        <f t="shared" si="11"/>
        <v>2901</v>
      </c>
      <c r="W11" s="47">
        <f t="shared" si="12"/>
        <v>839</v>
      </c>
      <c r="X11" s="47">
        <f t="shared" si="13"/>
        <v>0</v>
      </c>
      <c r="Y11" s="47">
        <f t="shared" si="14"/>
        <v>0</v>
      </c>
      <c r="Z11" s="47">
        <f t="shared" si="15"/>
        <v>0</v>
      </c>
      <c r="AA11" s="47">
        <f t="shared" si="16"/>
        <v>1239</v>
      </c>
      <c r="AB11" s="47">
        <f t="shared" si="17"/>
        <v>1964</v>
      </c>
      <c r="AC11" s="47">
        <v>0</v>
      </c>
      <c r="AD11" s="47">
        <v>725</v>
      </c>
      <c r="AE11" s="47">
        <v>0</v>
      </c>
      <c r="AF11" s="47">
        <v>0</v>
      </c>
      <c r="AG11" s="47">
        <v>0</v>
      </c>
      <c r="AH11" s="47">
        <v>0</v>
      </c>
      <c r="AI11" s="47">
        <v>1239</v>
      </c>
      <c r="AJ11" s="47">
        <f t="shared" si="18"/>
        <v>1851</v>
      </c>
      <c r="AK11" s="47">
        <v>0</v>
      </c>
      <c r="AL11" s="47">
        <v>1851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1164</v>
      </c>
      <c r="AS11" s="47">
        <v>0</v>
      </c>
      <c r="AT11" s="47">
        <v>325</v>
      </c>
      <c r="AU11" s="47">
        <v>839</v>
      </c>
      <c r="AV11" s="47">
        <v>0</v>
      </c>
      <c r="AW11" s="47">
        <v>0</v>
      </c>
      <c r="AX11" s="47">
        <v>0</v>
      </c>
      <c r="AY11" s="47">
        <v>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4420</v>
      </c>
      <c r="BQ11" s="47">
        <v>4318</v>
      </c>
      <c r="BR11" s="47">
        <v>17</v>
      </c>
      <c r="BS11" s="47">
        <v>70</v>
      </c>
      <c r="BT11" s="47">
        <v>0</v>
      </c>
      <c r="BU11" s="47">
        <v>0</v>
      </c>
      <c r="BV11" s="47">
        <v>0</v>
      </c>
      <c r="BW11" s="47">
        <v>15</v>
      </c>
    </row>
    <row r="12" spans="1:75" ht="13.5">
      <c r="A12" s="185" t="s">
        <v>29</v>
      </c>
      <c r="B12" s="186" t="s">
        <v>40</v>
      </c>
      <c r="C12" s="46" t="s">
        <v>41</v>
      </c>
      <c r="D12" s="47">
        <f t="shared" si="0"/>
        <v>3515</v>
      </c>
      <c r="E12" s="47">
        <f t="shared" si="1"/>
        <v>2478</v>
      </c>
      <c r="F12" s="47">
        <f t="shared" si="2"/>
        <v>382</v>
      </c>
      <c r="G12" s="47">
        <f t="shared" si="3"/>
        <v>445</v>
      </c>
      <c r="H12" s="47">
        <f t="shared" si="4"/>
        <v>163</v>
      </c>
      <c r="I12" s="47">
        <f t="shared" si="5"/>
        <v>8</v>
      </c>
      <c r="J12" s="47">
        <f t="shared" si="6"/>
        <v>13</v>
      </c>
      <c r="K12" s="47">
        <f t="shared" si="7"/>
        <v>26</v>
      </c>
      <c r="L12" s="47">
        <f t="shared" si="8"/>
        <v>2463</v>
      </c>
      <c r="M12" s="47">
        <v>1537</v>
      </c>
      <c r="N12" s="47">
        <v>347</v>
      </c>
      <c r="O12" s="47">
        <v>401</v>
      </c>
      <c r="P12" s="47">
        <v>163</v>
      </c>
      <c r="Q12" s="47">
        <v>8</v>
      </c>
      <c r="R12" s="47">
        <v>4</v>
      </c>
      <c r="S12" s="47">
        <v>3</v>
      </c>
      <c r="T12" s="47">
        <f t="shared" si="9"/>
        <v>0</v>
      </c>
      <c r="U12" s="47">
        <f t="shared" si="10"/>
        <v>0</v>
      </c>
      <c r="V12" s="47">
        <f t="shared" si="11"/>
        <v>0</v>
      </c>
      <c r="W12" s="47">
        <f t="shared" si="12"/>
        <v>0</v>
      </c>
      <c r="X12" s="47">
        <f t="shared" si="13"/>
        <v>0</v>
      </c>
      <c r="Y12" s="47">
        <f t="shared" si="14"/>
        <v>0</v>
      </c>
      <c r="Z12" s="47">
        <f t="shared" si="15"/>
        <v>0</v>
      </c>
      <c r="AA12" s="47">
        <f t="shared" si="16"/>
        <v>0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  <c r="AR12" s="47">
        <f t="shared" si="19"/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1052</v>
      </c>
      <c r="BQ12" s="47">
        <v>941</v>
      </c>
      <c r="BR12" s="47">
        <v>35</v>
      </c>
      <c r="BS12" s="47">
        <v>44</v>
      </c>
      <c r="BT12" s="47">
        <v>0</v>
      </c>
      <c r="BU12" s="47">
        <v>0</v>
      </c>
      <c r="BV12" s="47">
        <v>9</v>
      </c>
      <c r="BW12" s="47">
        <v>23</v>
      </c>
    </row>
    <row r="13" spans="1:75" ht="13.5">
      <c r="A13" s="185" t="s">
        <v>29</v>
      </c>
      <c r="B13" s="186" t="s">
        <v>42</v>
      </c>
      <c r="C13" s="46" t="s">
        <v>43</v>
      </c>
      <c r="D13" s="47">
        <f t="shared" si="0"/>
        <v>5710</v>
      </c>
      <c r="E13" s="47">
        <f t="shared" si="1"/>
        <v>3221</v>
      </c>
      <c r="F13" s="47">
        <f t="shared" si="2"/>
        <v>1155</v>
      </c>
      <c r="G13" s="47">
        <f t="shared" si="3"/>
        <v>883</v>
      </c>
      <c r="H13" s="47">
        <f t="shared" si="4"/>
        <v>260</v>
      </c>
      <c r="I13" s="47">
        <f t="shared" si="5"/>
        <v>57</v>
      </c>
      <c r="J13" s="47">
        <f t="shared" si="6"/>
        <v>118</v>
      </c>
      <c r="K13" s="47">
        <f t="shared" si="7"/>
        <v>16</v>
      </c>
      <c r="L13" s="47">
        <f t="shared" si="8"/>
        <v>1139</v>
      </c>
      <c r="M13" s="47">
        <v>955</v>
      </c>
      <c r="N13" s="47">
        <v>0</v>
      </c>
      <c r="O13" s="47">
        <v>0</v>
      </c>
      <c r="P13" s="47">
        <v>0</v>
      </c>
      <c r="Q13" s="47">
        <v>57</v>
      </c>
      <c r="R13" s="47">
        <v>113</v>
      </c>
      <c r="S13" s="47">
        <v>14</v>
      </c>
      <c r="T13" s="47">
        <f t="shared" si="9"/>
        <v>2257</v>
      </c>
      <c r="U13" s="47">
        <f t="shared" si="10"/>
        <v>0</v>
      </c>
      <c r="V13" s="47">
        <f t="shared" si="11"/>
        <v>1132</v>
      </c>
      <c r="W13" s="47">
        <f t="shared" si="12"/>
        <v>863</v>
      </c>
      <c r="X13" s="47">
        <f t="shared" si="13"/>
        <v>260</v>
      </c>
      <c r="Y13" s="47">
        <f t="shared" si="14"/>
        <v>0</v>
      </c>
      <c r="Z13" s="47">
        <f t="shared" si="15"/>
        <v>0</v>
      </c>
      <c r="AA13" s="47">
        <f t="shared" si="16"/>
        <v>2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2257</v>
      </c>
      <c r="AK13" s="47">
        <v>0</v>
      </c>
      <c r="AL13" s="47">
        <v>1132</v>
      </c>
      <c r="AM13" s="47">
        <v>863</v>
      </c>
      <c r="AN13" s="47">
        <v>260</v>
      </c>
      <c r="AO13" s="47">
        <v>0</v>
      </c>
      <c r="AP13" s="47">
        <v>0</v>
      </c>
      <c r="AQ13" s="47">
        <v>2</v>
      </c>
      <c r="AR13" s="47">
        <f t="shared" si="19"/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2314</v>
      </c>
      <c r="BQ13" s="47">
        <v>2266</v>
      </c>
      <c r="BR13" s="47">
        <v>23</v>
      </c>
      <c r="BS13" s="47">
        <v>20</v>
      </c>
      <c r="BT13" s="47">
        <v>0</v>
      </c>
      <c r="BU13" s="47">
        <v>0</v>
      </c>
      <c r="BV13" s="47">
        <v>5</v>
      </c>
      <c r="BW13" s="47">
        <v>0</v>
      </c>
    </row>
    <row r="14" spans="1:75" ht="13.5">
      <c r="A14" s="185" t="s">
        <v>29</v>
      </c>
      <c r="B14" s="186" t="s">
        <v>44</v>
      </c>
      <c r="C14" s="46" t="s">
        <v>45</v>
      </c>
      <c r="D14" s="47">
        <f t="shared" si="0"/>
        <v>4108</v>
      </c>
      <c r="E14" s="47">
        <f t="shared" si="1"/>
        <v>2496</v>
      </c>
      <c r="F14" s="47">
        <f t="shared" si="2"/>
        <v>1079</v>
      </c>
      <c r="G14" s="47">
        <f t="shared" si="3"/>
        <v>402</v>
      </c>
      <c r="H14" s="47">
        <f t="shared" si="4"/>
        <v>96</v>
      </c>
      <c r="I14" s="47">
        <f t="shared" si="5"/>
        <v>0</v>
      </c>
      <c r="J14" s="47">
        <f t="shared" si="6"/>
        <v>35</v>
      </c>
      <c r="K14" s="47">
        <f t="shared" si="7"/>
        <v>0</v>
      </c>
      <c r="L14" s="47">
        <f t="shared" si="8"/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f t="shared" si="9"/>
        <v>1096</v>
      </c>
      <c r="U14" s="47">
        <f t="shared" si="10"/>
        <v>0</v>
      </c>
      <c r="V14" s="47">
        <f t="shared" si="11"/>
        <v>687</v>
      </c>
      <c r="W14" s="47">
        <f t="shared" si="12"/>
        <v>313</v>
      </c>
      <c r="X14" s="47">
        <f t="shared" si="13"/>
        <v>96</v>
      </c>
      <c r="Y14" s="47">
        <f t="shared" si="14"/>
        <v>0</v>
      </c>
      <c r="Z14" s="47">
        <f t="shared" si="15"/>
        <v>0</v>
      </c>
      <c r="AA14" s="47">
        <f t="shared" si="16"/>
        <v>0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687</v>
      </c>
      <c r="AK14" s="47">
        <v>0</v>
      </c>
      <c r="AL14" s="47">
        <v>687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409</v>
      </c>
      <c r="AS14" s="47">
        <v>0</v>
      </c>
      <c r="AT14" s="47">
        <v>0</v>
      </c>
      <c r="AU14" s="47">
        <v>313</v>
      </c>
      <c r="AV14" s="47">
        <v>96</v>
      </c>
      <c r="AW14" s="47">
        <v>0</v>
      </c>
      <c r="AX14" s="47">
        <v>0</v>
      </c>
      <c r="AY14" s="47">
        <v>0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3012</v>
      </c>
      <c r="BQ14" s="47">
        <v>2496</v>
      </c>
      <c r="BR14" s="47">
        <v>392</v>
      </c>
      <c r="BS14" s="47">
        <v>89</v>
      </c>
      <c r="BT14" s="47">
        <v>0</v>
      </c>
      <c r="BU14" s="47">
        <v>0</v>
      </c>
      <c r="BV14" s="47">
        <v>35</v>
      </c>
      <c r="BW14" s="47">
        <v>0</v>
      </c>
    </row>
    <row r="15" spans="1:75" ht="13.5">
      <c r="A15" s="185" t="s">
        <v>29</v>
      </c>
      <c r="B15" s="186" t="s">
        <v>46</v>
      </c>
      <c r="C15" s="46" t="s">
        <v>47</v>
      </c>
      <c r="D15" s="47">
        <f t="shared" si="0"/>
        <v>2469</v>
      </c>
      <c r="E15" s="47">
        <f t="shared" si="1"/>
        <v>1011</v>
      </c>
      <c r="F15" s="47">
        <f t="shared" si="2"/>
        <v>765</v>
      </c>
      <c r="G15" s="47">
        <f t="shared" si="3"/>
        <v>528</v>
      </c>
      <c r="H15" s="47">
        <f t="shared" si="4"/>
        <v>129</v>
      </c>
      <c r="I15" s="47">
        <f t="shared" si="5"/>
        <v>7</v>
      </c>
      <c r="J15" s="47">
        <f t="shared" si="6"/>
        <v>1</v>
      </c>
      <c r="K15" s="47">
        <f t="shared" si="7"/>
        <v>28</v>
      </c>
      <c r="L15" s="47">
        <f t="shared" si="8"/>
        <v>183</v>
      </c>
      <c r="M15" s="47">
        <v>183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f t="shared" si="9"/>
        <v>1459</v>
      </c>
      <c r="U15" s="47">
        <f t="shared" si="10"/>
        <v>15</v>
      </c>
      <c r="V15" s="47">
        <f t="shared" si="11"/>
        <v>762</v>
      </c>
      <c r="W15" s="47">
        <f t="shared" si="12"/>
        <v>519</v>
      </c>
      <c r="X15" s="47">
        <f t="shared" si="13"/>
        <v>129</v>
      </c>
      <c r="Y15" s="47">
        <f t="shared" si="14"/>
        <v>7</v>
      </c>
      <c r="Z15" s="47">
        <f t="shared" si="15"/>
        <v>0</v>
      </c>
      <c r="AA15" s="47">
        <f t="shared" si="16"/>
        <v>27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507</v>
      </c>
      <c r="AK15" s="47">
        <v>0</v>
      </c>
      <c r="AL15" s="47">
        <v>507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952</v>
      </c>
      <c r="AS15" s="47">
        <v>15</v>
      </c>
      <c r="AT15" s="47">
        <v>255</v>
      </c>
      <c r="AU15" s="47">
        <v>519</v>
      </c>
      <c r="AV15" s="47">
        <v>129</v>
      </c>
      <c r="AW15" s="47">
        <v>7</v>
      </c>
      <c r="AX15" s="47">
        <v>0</v>
      </c>
      <c r="AY15" s="47">
        <v>27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827</v>
      </c>
      <c r="BQ15" s="47">
        <v>813</v>
      </c>
      <c r="BR15" s="47">
        <v>3</v>
      </c>
      <c r="BS15" s="47">
        <v>9</v>
      </c>
      <c r="BT15" s="47">
        <v>0</v>
      </c>
      <c r="BU15" s="47">
        <v>0</v>
      </c>
      <c r="BV15" s="47">
        <v>1</v>
      </c>
      <c r="BW15" s="47">
        <v>1</v>
      </c>
    </row>
    <row r="16" spans="1:75" ht="13.5">
      <c r="A16" s="185" t="s">
        <v>29</v>
      </c>
      <c r="B16" s="186" t="s">
        <v>48</v>
      </c>
      <c r="C16" s="46" t="s">
        <v>49</v>
      </c>
      <c r="D16" s="47">
        <f t="shared" si="0"/>
        <v>4043</v>
      </c>
      <c r="E16" s="47">
        <f t="shared" si="1"/>
        <v>2664</v>
      </c>
      <c r="F16" s="47">
        <f t="shared" si="2"/>
        <v>680</v>
      </c>
      <c r="G16" s="47">
        <f t="shared" si="3"/>
        <v>336</v>
      </c>
      <c r="H16" s="47">
        <f t="shared" si="4"/>
        <v>145</v>
      </c>
      <c r="I16" s="47">
        <f t="shared" si="5"/>
        <v>207</v>
      </c>
      <c r="J16" s="47">
        <f t="shared" si="6"/>
        <v>11</v>
      </c>
      <c r="K16" s="47">
        <f t="shared" si="7"/>
        <v>0</v>
      </c>
      <c r="L16" s="47">
        <f t="shared" si="8"/>
        <v>1222</v>
      </c>
      <c r="M16" s="47">
        <v>1216</v>
      </c>
      <c r="N16" s="47">
        <v>0</v>
      </c>
      <c r="O16" s="47">
        <v>0</v>
      </c>
      <c r="P16" s="47">
        <v>0</v>
      </c>
      <c r="Q16" s="47">
        <v>0</v>
      </c>
      <c r="R16" s="47">
        <v>6</v>
      </c>
      <c r="S16" s="47">
        <v>0</v>
      </c>
      <c r="T16" s="47">
        <f t="shared" si="9"/>
        <v>1311</v>
      </c>
      <c r="U16" s="47">
        <f t="shared" si="10"/>
        <v>0</v>
      </c>
      <c r="V16" s="47">
        <f t="shared" si="11"/>
        <v>672</v>
      </c>
      <c r="W16" s="47">
        <f t="shared" si="12"/>
        <v>287</v>
      </c>
      <c r="X16" s="47">
        <f t="shared" si="13"/>
        <v>145</v>
      </c>
      <c r="Y16" s="47">
        <f t="shared" si="14"/>
        <v>207</v>
      </c>
      <c r="Z16" s="47">
        <f t="shared" si="15"/>
        <v>0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1311</v>
      </c>
      <c r="AS16" s="47">
        <v>0</v>
      </c>
      <c r="AT16" s="47">
        <v>672</v>
      </c>
      <c r="AU16" s="47">
        <v>287</v>
      </c>
      <c r="AV16" s="47">
        <v>145</v>
      </c>
      <c r="AW16" s="47">
        <v>207</v>
      </c>
      <c r="AX16" s="47">
        <v>0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1510</v>
      </c>
      <c r="BQ16" s="47">
        <v>1448</v>
      </c>
      <c r="BR16" s="47">
        <v>8</v>
      </c>
      <c r="BS16" s="47">
        <v>49</v>
      </c>
      <c r="BT16" s="47">
        <v>0</v>
      </c>
      <c r="BU16" s="47">
        <v>0</v>
      </c>
      <c r="BV16" s="47">
        <v>5</v>
      </c>
      <c r="BW16" s="47">
        <v>0</v>
      </c>
    </row>
    <row r="17" spans="1:75" ht="13.5">
      <c r="A17" s="185" t="s">
        <v>29</v>
      </c>
      <c r="B17" s="186" t="s">
        <v>50</v>
      </c>
      <c r="C17" s="46" t="s">
        <v>51</v>
      </c>
      <c r="D17" s="47">
        <f t="shared" si="0"/>
        <v>2352</v>
      </c>
      <c r="E17" s="47">
        <f t="shared" si="1"/>
        <v>1541</v>
      </c>
      <c r="F17" s="47">
        <f t="shared" si="2"/>
        <v>608</v>
      </c>
      <c r="G17" s="47">
        <f t="shared" si="3"/>
        <v>108</v>
      </c>
      <c r="H17" s="47">
        <f t="shared" si="4"/>
        <v>77</v>
      </c>
      <c r="I17" s="47">
        <f t="shared" si="5"/>
        <v>0</v>
      </c>
      <c r="J17" s="47">
        <f t="shared" si="6"/>
        <v>0</v>
      </c>
      <c r="K17" s="47">
        <f t="shared" si="7"/>
        <v>18</v>
      </c>
      <c r="L17" s="47">
        <f t="shared" si="8"/>
        <v>18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18</v>
      </c>
      <c r="T17" s="47">
        <f t="shared" si="9"/>
        <v>590</v>
      </c>
      <c r="U17" s="47">
        <f t="shared" si="10"/>
        <v>0</v>
      </c>
      <c r="V17" s="47">
        <f t="shared" si="11"/>
        <v>482</v>
      </c>
      <c r="W17" s="47">
        <f t="shared" si="12"/>
        <v>108</v>
      </c>
      <c r="X17" s="47">
        <f t="shared" si="13"/>
        <v>0</v>
      </c>
      <c r="Y17" s="47">
        <f t="shared" si="14"/>
        <v>0</v>
      </c>
      <c r="Z17" s="47">
        <f t="shared" si="15"/>
        <v>0</v>
      </c>
      <c r="AA17" s="47">
        <f t="shared" si="16"/>
        <v>0</v>
      </c>
      <c r="AB17" s="47">
        <f t="shared" si="17"/>
        <v>47</v>
      </c>
      <c r="AC17" s="47">
        <v>0</v>
      </c>
      <c r="AD17" s="47">
        <v>47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543</v>
      </c>
      <c r="AK17" s="47">
        <v>0</v>
      </c>
      <c r="AL17" s="47">
        <v>435</v>
      </c>
      <c r="AM17" s="47">
        <v>108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1744</v>
      </c>
      <c r="BQ17" s="47">
        <v>1541</v>
      </c>
      <c r="BR17" s="47">
        <v>126</v>
      </c>
      <c r="BS17" s="47">
        <v>0</v>
      </c>
      <c r="BT17" s="47">
        <v>77</v>
      </c>
      <c r="BU17" s="47">
        <v>0</v>
      </c>
      <c r="BV17" s="47">
        <v>0</v>
      </c>
      <c r="BW17" s="47">
        <v>0</v>
      </c>
    </row>
    <row r="18" spans="1:75" ht="13.5">
      <c r="A18" s="185" t="s">
        <v>29</v>
      </c>
      <c r="B18" s="186" t="s">
        <v>52</v>
      </c>
      <c r="C18" s="46" t="s">
        <v>53</v>
      </c>
      <c r="D18" s="47">
        <f t="shared" si="0"/>
        <v>171</v>
      </c>
      <c r="E18" s="47">
        <f t="shared" si="1"/>
        <v>0</v>
      </c>
      <c r="F18" s="47">
        <f t="shared" si="2"/>
        <v>140</v>
      </c>
      <c r="G18" s="47">
        <f t="shared" si="3"/>
        <v>24</v>
      </c>
      <c r="H18" s="47">
        <f t="shared" si="4"/>
        <v>7</v>
      </c>
      <c r="I18" s="47">
        <f t="shared" si="5"/>
        <v>0</v>
      </c>
      <c r="J18" s="47">
        <f t="shared" si="6"/>
        <v>0</v>
      </c>
      <c r="K18" s="47">
        <f t="shared" si="7"/>
        <v>0</v>
      </c>
      <c r="L18" s="47">
        <f t="shared" si="8"/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f t="shared" si="9"/>
        <v>171</v>
      </c>
      <c r="U18" s="47">
        <f t="shared" si="10"/>
        <v>0</v>
      </c>
      <c r="V18" s="47">
        <f t="shared" si="11"/>
        <v>140</v>
      </c>
      <c r="W18" s="47">
        <f t="shared" si="12"/>
        <v>24</v>
      </c>
      <c r="X18" s="47">
        <f t="shared" si="13"/>
        <v>7</v>
      </c>
      <c r="Y18" s="47">
        <f t="shared" si="14"/>
        <v>0</v>
      </c>
      <c r="Z18" s="47">
        <f t="shared" si="15"/>
        <v>0</v>
      </c>
      <c r="AA18" s="47">
        <f t="shared" si="16"/>
        <v>0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140</v>
      </c>
      <c r="AK18" s="47">
        <v>0</v>
      </c>
      <c r="AL18" s="47">
        <v>140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31</v>
      </c>
      <c r="AS18" s="47">
        <v>0</v>
      </c>
      <c r="AT18" s="47">
        <v>0</v>
      </c>
      <c r="AU18" s="47">
        <v>24</v>
      </c>
      <c r="AV18" s="47">
        <v>7</v>
      </c>
      <c r="AW18" s="47">
        <v>0</v>
      </c>
      <c r="AX18" s="47">
        <v>0</v>
      </c>
      <c r="AY18" s="47">
        <v>0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29</v>
      </c>
      <c r="B19" s="186" t="s">
        <v>54</v>
      </c>
      <c r="C19" s="46" t="s">
        <v>55</v>
      </c>
      <c r="D19" s="47">
        <f t="shared" si="0"/>
        <v>402</v>
      </c>
      <c r="E19" s="47">
        <f t="shared" si="1"/>
        <v>187</v>
      </c>
      <c r="F19" s="47">
        <f t="shared" si="2"/>
        <v>160</v>
      </c>
      <c r="G19" s="47">
        <f t="shared" si="3"/>
        <v>45</v>
      </c>
      <c r="H19" s="47">
        <f t="shared" si="4"/>
        <v>10</v>
      </c>
      <c r="I19" s="47">
        <f t="shared" si="5"/>
        <v>0</v>
      </c>
      <c r="J19" s="47">
        <f t="shared" si="6"/>
        <v>0</v>
      </c>
      <c r="K19" s="47">
        <f t="shared" si="7"/>
        <v>0</v>
      </c>
      <c r="L19" s="47">
        <f t="shared" si="8"/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f t="shared" si="9"/>
        <v>199</v>
      </c>
      <c r="U19" s="47">
        <f t="shared" si="10"/>
        <v>0</v>
      </c>
      <c r="V19" s="47">
        <f t="shared" si="11"/>
        <v>159</v>
      </c>
      <c r="W19" s="47">
        <f t="shared" si="12"/>
        <v>30</v>
      </c>
      <c r="X19" s="47">
        <f t="shared" si="13"/>
        <v>10</v>
      </c>
      <c r="Y19" s="47">
        <f t="shared" si="14"/>
        <v>0</v>
      </c>
      <c r="Z19" s="47">
        <f t="shared" si="15"/>
        <v>0</v>
      </c>
      <c r="AA19" s="47">
        <f t="shared" si="16"/>
        <v>0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159</v>
      </c>
      <c r="AK19" s="47">
        <v>0</v>
      </c>
      <c r="AL19" s="47">
        <v>159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40</v>
      </c>
      <c r="AS19" s="47">
        <v>0</v>
      </c>
      <c r="AT19" s="47">
        <v>0</v>
      </c>
      <c r="AU19" s="47">
        <v>30</v>
      </c>
      <c r="AV19" s="47">
        <v>10</v>
      </c>
      <c r="AW19" s="47">
        <v>0</v>
      </c>
      <c r="AX19" s="47">
        <v>0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203</v>
      </c>
      <c r="BQ19" s="47">
        <v>187</v>
      </c>
      <c r="BR19" s="47">
        <v>1</v>
      </c>
      <c r="BS19" s="47">
        <v>15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29</v>
      </c>
      <c r="B20" s="186" t="s">
        <v>56</v>
      </c>
      <c r="C20" s="46" t="s">
        <v>57</v>
      </c>
      <c r="D20" s="47">
        <f t="shared" si="0"/>
        <v>1035</v>
      </c>
      <c r="E20" s="47">
        <f t="shared" si="1"/>
        <v>613</v>
      </c>
      <c r="F20" s="47">
        <f t="shared" si="2"/>
        <v>172</v>
      </c>
      <c r="G20" s="47">
        <f t="shared" si="3"/>
        <v>224</v>
      </c>
      <c r="H20" s="47">
        <f t="shared" si="4"/>
        <v>26</v>
      </c>
      <c r="I20" s="47">
        <f t="shared" si="5"/>
        <v>0</v>
      </c>
      <c r="J20" s="47">
        <f t="shared" si="6"/>
        <v>0</v>
      </c>
      <c r="K20" s="47">
        <f t="shared" si="7"/>
        <v>0</v>
      </c>
      <c r="L20" s="47">
        <f t="shared" si="8"/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f t="shared" si="9"/>
        <v>391</v>
      </c>
      <c r="U20" s="47">
        <f t="shared" si="10"/>
        <v>0</v>
      </c>
      <c r="V20" s="47">
        <f t="shared" si="11"/>
        <v>167</v>
      </c>
      <c r="W20" s="47">
        <f t="shared" si="12"/>
        <v>198</v>
      </c>
      <c r="X20" s="47">
        <f t="shared" si="13"/>
        <v>26</v>
      </c>
      <c r="Y20" s="47">
        <f t="shared" si="14"/>
        <v>0</v>
      </c>
      <c r="Z20" s="47">
        <f t="shared" si="15"/>
        <v>0</v>
      </c>
      <c r="AA20" s="47">
        <f t="shared" si="16"/>
        <v>0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365</v>
      </c>
      <c r="AK20" s="47">
        <v>0</v>
      </c>
      <c r="AL20" s="47">
        <v>167</v>
      </c>
      <c r="AM20" s="47">
        <v>198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26</v>
      </c>
      <c r="AS20" s="47">
        <v>0</v>
      </c>
      <c r="AT20" s="47">
        <v>0</v>
      </c>
      <c r="AU20" s="47">
        <v>0</v>
      </c>
      <c r="AV20" s="47">
        <v>26</v>
      </c>
      <c r="AW20" s="47">
        <v>0</v>
      </c>
      <c r="AX20" s="47">
        <v>0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644</v>
      </c>
      <c r="BQ20" s="47">
        <v>613</v>
      </c>
      <c r="BR20" s="47">
        <v>5</v>
      </c>
      <c r="BS20" s="47">
        <v>26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29</v>
      </c>
      <c r="B21" s="186" t="s">
        <v>58</v>
      </c>
      <c r="C21" s="46" t="s">
        <v>59</v>
      </c>
      <c r="D21" s="47">
        <f t="shared" si="0"/>
        <v>336</v>
      </c>
      <c r="E21" s="47">
        <f t="shared" si="1"/>
        <v>0</v>
      </c>
      <c r="F21" s="47">
        <f t="shared" si="2"/>
        <v>175</v>
      </c>
      <c r="G21" s="47">
        <f t="shared" si="3"/>
        <v>134</v>
      </c>
      <c r="H21" s="47">
        <f t="shared" si="4"/>
        <v>27</v>
      </c>
      <c r="I21" s="47">
        <f t="shared" si="5"/>
        <v>0</v>
      </c>
      <c r="J21" s="47">
        <f t="shared" si="6"/>
        <v>0</v>
      </c>
      <c r="K21" s="47">
        <f t="shared" si="7"/>
        <v>0</v>
      </c>
      <c r="L21" s="47">
        <f t="shared" si="8"/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f t="shared" si="9"/>
        <v>336</v>
      </c>
      <c r="U21" s="47">
        <f t="shared" si="10"/>
        <v>0</v>
      </c>
      <c r="V21" s="47">
        <f t="shared" si="11"/>
        <v>175</v>
      </c>
      <c r="W21" s="47">
        <f t="shared" si="12"/>
        <v>134</v>
      </c>
      <c r="X21" s="47">
        <f t="shared" si="13"/>
        <v>27</v>
      </c>
      <c r="Y21" s="47">
        <f t="shared" si="14"/>
        <v>0</v>
      </c>
      <c r="Z21" s="47">
        <f t="shared" si="15"/>
        <v>0</v>
      </c>
      <c r="AA21" s="47">
        <f t="shared" si="16"/>
        <v>0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309</v>
      </c>
      <c r="AK21" s="47">
        <v>0</v>
      </c>
      <c r="AL21" s="47">
        <v>175</v>
      </c>
      <c r="AM21" s="47">
        <v>134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27</v>
      </c>
      <c r="AS21" s="47">
        <v>0</v>
      </c>
      <c r="AT21" s="47">
        <v>0</v>
      </c>
      <c r="AU21" s="47">
        <v>0</v>
      </c>
      <c r="AV21" s="47">
        <v>27</v>
      </c>
      <c r="AW21" s="47">
        <v>0</v>
      </c>
      <c r="AX21" s="47">
        <v>0</v>
      </c>
      <c r="AY21" s="47">
        <v>0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</row>
    <row r="22" spans="1:75" ht="13.5">
      <c r="A22" s="185" t="s">
        <v>29</v>
      </c>
      <c r="B22" s="186" t="s">
        <v>60</v>
      </c>
      <c r="C22" s="46" t="s">
        <v>61</v>
      </c>
      <c r="D22" s="47">
        <f t="shared" si="0"/>
        <v>174</v>
      </c>
      <c r="E22" s="47">
        <f t="shared" si="1"/>
        <v>7</v>
      </c>
      <c r="F22" s="47">
        <f t="shared" si="2"/>
        <v>93</v>
      </c>
      <c r="G22" s="47">
        <f t="shared" si="3"/>
        <v>66</v>
      </c>
      <c r="H22" s="47">
        <f t="shared" si="4"/>
        <v>8</v>
      </c>
      <c r="I22" s="47">
        <f t="shared" si="5"/>
        <v>0</v>
      </c>
      <c r="J22" s="47">
        <f t="shared" si="6"/>
        <v>0</v>
      </c>
      <c r="K22" s="47">
        <f t="shared" si="7"/>
        <v>0</v>
      </c>
      <c r="L22" s="47">
        <f t="shared" si="8"/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f t="shared" si="9"/>
        <v>165</v>
      </c>
      <c r="U22" s="47">
        <f t="shared" si="10"/>
        <v>0</v>
      </c>
      <c r="V22" s="47">
        <f t="shared" si="11"/>
        <v>92</v>
      </c>
      <c r="W22" s="47">
        <f t="shared" si="12"/>
        <v>65</v>
      </c>
      <c r="X22" s="47">
        <f t="shared" si="13"/>
        <v>8</v>
      </c>
      <c r="Y22" s="47">
        <f t="shared" si="14"/>
        <v>0</v>
      </c>
      <c r="Z22" s="47">
        <f t="shared" si="15"/>
        <v>0</v>
      </c>
      <c r="AA22" s="47">
        <f t="shared" si="16"/>
        <v>0</v>
      </c>
      <c r="AB22" s="47">
        <f t="shared" si="17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18"/>
        <v>157</v>
      </c>
      <c r="AK22" s="47">
        <v>0</v>
      </c>
      <c r="AL22" s="47">
        <v>92</v>
      </c>
      <c r="AM22" s="47">
        <v>65</v>
      </c>
      <c r="AN22" s="47">
        <v>0</v>
      </c>
      <c r="AO22" s="47">
        <v>0</v>
      </c>
      <c r="AP22" s="47">
        <v>0</v>
      </c>
      <c r="AQ22" s="47">
        <v>0</v>
      </c>
      <c r="AR22" s="47">
        <f t="shared" si="19"/>
        <v>8</v>
      </c>
      <c r="AS22" s="47">
        <v>0</v>
      </c>
      <c r="AT22" s="47">
        <v>0</v>
      </c>
      <c r="AU22" s="47">
        <v>0</v>
      </c>
      <c r="AV22" s="47">
        <v>8</v>
      </c>
      <c r="AW22" s="47">
        <v>0</v>
      </c>
      <c r="AX22" s="47">
        <v>0</v>
      </c>
      <c r="AY22" s="47">
        <v>0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9</v>
      </c>
      <c r="BQ22" s="47">
        <v>7</v>
      </c>
      <c r="BR22" s="47">
        <v>1</v>
      </c>
      <c r="BS22" s="47">
        <v>1</v>
      </c>
      <c r="BT22" s="47">
        <v>0</v>
      </c>
      <c r="BU22" s="47">
        <v>0</v>
      </c>
      <c r="BV22" s="47">
        <v>0</v>
      </c>
      <c r="BW22" s="47">
        <v>0</v>
      </c>
    </row>
    <row r="23" spans="1:75" ht="13.5">
      <c r="A23" s="185" t="s">
        <v>29</v>
      </c>
      <c r="B23" s="186" t="s">
        <v>62</v>
      </c>
      <c r="C23" s="46" t="s">
        <v>63</v>
      </c>
      <c r="D23" s="47">
        <f t="shared" si="0"/>
        <v>242</v>
      </c>
      <c r="E23" s="47">
        <f aca="true" t="shared" si="23" ref="E23:E75">M23+U23+BQ23</f>
        <v>0</v>
      </c>
      <c r="F23" s="47">
        <f aca="true" t="shared" si="24" ref="F23:F75">N23+V23+BR23</f>
        <v>125</v>
      </c>
      <c r="G23" s="47">
        <f aca="true" t="shared" si="25" ref="G23:G75">O23+W23+BS23</f>
        <v>106</v>
      </c>
      <c r="H23" s="47">
        <f aca="true" t="shared" si="26" ref="H23:H75">P23+X23+BT23</f>
        <v>11</v>
      </c>
      <c r="I23" s="47">
        <f aca="true" t="shared" si="27" ref="I23:I75">Q23+Y23+BU23</f>
        <v>0</v>
      </c>
      <c r="J23" s="47">
        <f aca="true" t="shared" si="28" ref="J23:J75">R23+Z23+BV23</f>
        <v>0</v>
      </c>
      <c r="K23" s="47">
        <f aca="true" t="shared" si="29" ref="K23:K75">S23+AA23+BW23</f>
        <v>0</v>
      </c>
      <c r="L23" s="47">
        <f aca="true" t="shared" si="30" ref="L23:L75">SUM(M23:S23)</f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f aca="true" t="shared" si="31" ref="T23:T75">SUM(U23:AA23)</f>
        <v>242</v>
      </c>
      <c r="U23" s="47">
        <f aca="true" t="shared" si="32" ref="U23:U75">AC23+AK23+AS23+BA23+BI23</f>
        <v>0</v>
      </c>
      <c r="V23" s="47">
        <f aca="true" t="shared" si="33" ref="V23:V75">AD23+AL23+AT23+BB23+BJ23</f>
        <v>125</v>
      </c>
      <c r="W23" s="47">
        <f aca="true" t="shared" si="34" ref="W23:W75">AE23+AM23+AU23+BC23+BK23</f>
        <v>106</v>
      </c>
      <c r="X23" s="47">
        <f aca="true" t="shared" si="35" ref="X23:X75">AF23+AN23+AV23+BD23+BL23</f>
        <v>11</v>
      </c>
      <c r="Y23" s="47">
        <f aca="true" t="shared" si="36" ref="Y23:Y75">AG23+AO23+AW23+BE23+BM23</f>
        <v>0</v>
      </c>
      <c r="Z23" s="47">
        <f aca="true" t="shared" si="37" ref="Z23:Z75">AH23+AP23+AX23+BF23+BN23</f>
        <v>0</v>
      </c>
      <c r="AA23" s="47">
        <f aca="true" t="shared" si="38" ref="AA23:AA75">AI23+AQ23+AY23+BG23+BO23</f>
        <v>0</v>
      </c>
      <c r="AB23" s="47">
        <f aca="true" t="shared" si="39" ref="AB23:AB75">SUM(AC23:AI23)</f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aca="true" t="shared" si="40" ref="AJ23:AJ75">SUM(AK23:AQ23)</f>
        <v>231</v>
      </c>
      <c r="AK23" s="47">
        <v>0</v>
      </c>
      <c r="AL23" s="47">
        <v>125</v>
      </c>
      <c r="AM23" s="47">
        <v>106</v>
      </c>
      <c r="AN23" s="47">
        <v>0</v>
      </c>
      <c r="AO23" s="47">
        <v>0</v>
      </c>
      <c r="AP23" s="47">
        <v>0</v>
      </c>
      <c r="AQ23" s="47">
        <v>0</v>
      </c>
      <c r="AR23" s="47">
        <f aca="true" t="shared" si="41" ref="AR23:AR75">SUM(AS23:AY23)</f>
        <v>11</v>
      </c>
      <c r="AS23" s="47">
        <v>0</v>
      </c>
      <c r="AT23" s="47">
        <v>0</v>
      </c>
      <c r="AU23" s="47">
        <v>0</v>
      </c>
      <c r="AV23" s="47">
        <v>11</v>
      </c>
      <c r="AW23" s="47">
        <v>0</v>
      </c>
      <c r="AX23" s="47">
        <v>0</v>
      </c>
      <c r="AY23" s="47">
        <v>0</v>
      </c>
      <c r="AZ23" s="47">
        <f aca="true" t="shared" si="42" ref="AZ23:AZ75">SUM(BA23:BG23)</f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aca="true" t="shared" si="43" ref="BH23:BH75">SUM(BI23:BO23)</f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aca="true" t="shared" si="44" ref="BP23:BP75">SUM(BQ23:BW23)</f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</row>
    <row r="24" spans="1:75" ht="13.5">
      <c r="A24" s="185" t="s">
        <v>29</v>
      </c>
      <c r="B24" s="186" t="s">
        <v>64</v>
      </c>
      <c r="C24" s="46" t="s">
        <v>188</v>
      </c>
      <c r="D24" s="47">
        <f t="shared" si="0"/>
        <v>243</v>
      </c>
      <c r="E24" s="47">
        <f t="shared" si="23"/>
        <v>7</v>
      </c>
      <c r="F24" s="47">
        <f t="shared" si="24"/>
        <v>176</v>
      </c>
      <c r="G24" s="47">
        <f t="shared" si="25"/>
        <v>34</v>
      </c>
      <c r="H24" s="47">
        <f t="shared" si="26"/>
        <v>17</v>
      </c>
      <c r="I24" s="47">
        <f t="shared" si="27"/>
        <v>1</v>
      </c>
      <c r="J24" s="47">
        <f t="shared" si="28"/>
        <v>0</v>
      </c>
      <c r="K24" s="47">
        <f t="shared" si="29"/>
        <v>8</v>
      </c>
      <c r="L24" s="47">
        <f t="shared" si="30"/>
        <v>7</v>
      </c>
      <c r="M24" s="47">
        <v>7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f t="shared" si="31"/>
        <v>236</v>
      </c>
      <c r="U24" s="47">
        <f t="shared" si="32"/>
        <v>0</v>
      </c>
      <c r="V24" s="47">
        <f t="shared" si="33"/>
        <v>176</v>
      </c>
      <c r="W24" s="47">
        <f t="shared" si="34"/>
        <v>34</v>
      </c>
      <c r="X24" s="47">
        <f t="shared" si="35"/>
        <v>17</v>
      </c>
      <c r="Y24" s="47">
        <f t="shared" si="36"/>
        <v>1</v>
      </c>
      <c r="Z24" s="47">
        <f t="shared" si="37"/>
        <v>0</v>
      </c>
      <c r="AA24" s="47">
        <f t="shared" si="38"/>
        <v>8</v>
      </c>
      <c r="AB24" s="47">
        <f t="shared" si="39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40"/>
        <v>219</v>
      </c>
      <c r="AK24" s="47">
        <v>0</v>
      </c>
      <c r="AL24" s="47">
        <v>176</v>
      </c>
      <c r="AM24" s="47">
        <v>34</v>
      </c>
      <c r="AN24" s="47">
        <v>0</v>
      </c>
      <c r="AO24" s="47">
        <v>1</v>
      </c>
      <c r="AP24" s="47">
        <v>0</v>
      </c>
      <c r="AQ24" s="47">
        <v>8</v>
      </c>
      <c r="AR24" s="47">
        <f t="shared" si="41"/>
        <v>17</v>
      </c>
      <c r="AS24" s="47">
        <v>0</v>
      </c>
      <c r="AT24" s="47">
        <v>0</v>
      </c>
      <c r="AU24" s="47">
        <v>0</v>
      </c>
      <c r="AV24" s="47">
        <v>17</v>
      </c>
      <c r="AW24" s="47">
        <v>0</v>
      </c>
      <c r="AX24" s="47">
        <v>0</v>
      </c>
      <c r="AY24" s="47">
        <v>0</v>
      </c>
      <c r="AZ24" s="47">
        <f t="shared" si="42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43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44"/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29</v>
      </c>
      <c r="B25" s="186" t="s">
        <v>65</v>
      </c>
      <c r="C25" s="46" t="s">
        <v>66</v>
      </c>
      <c r="D25" s="47">
        <f t="shared" si="0"/>
        <v>105</v>
      </c>
      <c r="E25" s="47">
        <f t="shared" si="23"/>
        <v>65</v>
      </c>
      <c r="F25" s="47">
        <f t="shared" si="24"/>
        <v>31</v>
      </c>
      <c r="G25" s="47">
        <f t="shared" si="25"/>
        <v>8</v>
      </c>
      <c r="H25" s="47">
        <f t="shared" si="26"/>
        <v>1</v>
      </c>
      <c r="I25" s="47">
        <f t="shared" si="27"/>
        <v>0</v>
      </c>
      <c r="J25" s="47">
        <f t="shared" si="28"/>
        <v>0</v>
      </c>
      <c r="K25" s="47">
        <f t="shared" si="29"/>
        <v>0</v>
      </c>
      <c r="L25" s="47">
        <f t="shared" si="30"/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f t="shared" si="31"/>
        <v>39</v>
      </c>
      <c r="U25" s="47">
        <f t="shared" si="32"/>
        <v>0</v>
      </c>
      <c r="V25" s="47">
        <f t="shared" si="33"/>
        <v>30</v>
      </c>
      <c r="W25" s="47">
        <f t="shared" si="34"/>
        <v>8</v>
      </c>
      <c r="X25" s="47">
        <f t="shared" si="35"/>
        <v>1</v>
      </c>
      <c r="Y25" s="47">
        <f t="shared" si="36"/>
        <v>0</v>
      </c>
      <c r="Z25" s="47">
        <f t="shared" si="37"/>
        <v>0</v>
      </c>
      <c r="AA25" s="47">
        <f t="shared" si="38"/>
        <v>0</v>
      </c>
      <c r="AB25" s="47">
        <f t="shared" si="39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40"/>
        <v>38</v>
      </c>
      <c r="AK25" s="47">
        <v>0</v>
      </c>
      <c r="AL25" s="47">
        <v>30</v>
      </c>
      <c r="AM25" s="47">
        <v>8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41"/>
        <v>1</v>
      </c>
      <c r="AS25" s="47">
        <v>0</v>
      </c>
      <c r="AT25" s="47">
        <v>0</v>
      </c>
      <c r="AU25" s="47">
        <v>0</v>
      </c>
      <c r="AV25" s="47">
        <v>1</v>
      </c>
      <c r="AW25" s="47">
        <v>0</v>
      </c>
      <c r="AX25" s="47">
        <v>0</v>
      </c>
      <c r="AY25" s="47">
        <v>0</v>
      </c>
      <c r="AZ25" s="47">
        <f t="shared" si="42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43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44"/>
        <v>66</v>
      </c>
      <c r="BQ25" s="47">
        <v>65</v>
      </c>
      <c r="BR25" s="47">
        <v>1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29</v>
      </c>
      <c r="B26" s="186" t="s">
        <v>67</v>
      </c>
      <c r="C26" s="46" t="s">
        <v>340</v>
      </c>
      <c r="D26" s="47">
        <f t="shared" si="0"/>
        <v>63</v>
      </c>
      <c r="E26" s="47">
        <f t="shared" si="23"/>
        <v>0</v>
      </c>
      <c r="F26" s="47">
        <f t="shared" si="24"/>
        <v>45</v>
      </c>
      <c r="G26" s="47">
        <f t="shared" si="25"/>
        <v>11</v>
      </c>
      <c r="H26" s="47">
        <f t="shared" si="26"/>
        <v>0</v>
      </c>
      <c r="I26" s="47">
        <f t="shared" si="27"/>
        <v>0</v>
      </c>
      <c r="J26" s="47">
        <f t="shared" si="28"/>
        <v>0</v>
      </c>
      <c r="K26" s="47">
        <f t="shared" si="29"/>
        <v>7</v>
      </c>
      <c r="L26" s="47">
        <f t="shared" si="30"/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f t="shared" si="31"/>
        <v>62</v>
      </c>
      <c r="U26" s="47">
        <f t="shared" si="32"/>
        <v>0</v>
      </c>
      <c r="V26" s="47">
        <f t="shared" si="33"/>
        <v>44</v>
      </c>
      <c r="W26" s="47">
        <f t="shared" si="34"/>
        <v>11</v>
      </c>
      <c r="X26" s="47">
        <f t="shared" si="35"/>
        <v>0</v>
      </c>
      <c r="Y26" s="47">
        <f t="shared" si="36"/>
        <v>0</v>
      </c>
      <c r="Z26" s="47">
        <f t="shared" si="37"/>
        <v>0</v>
      </c>
      <c r="AA26" s="47">
        <f t="shared" si="38"/>
        <v>7</v>
      </c>
      <c r="AB26" s="47">
        <f t="shared" si="39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40"/>
        <v>60</v>
      </c>
      <c r="AK26" s="47">
        <v>0</v>
      </c>
      <c r="AL26" s="47">
        <v>44</v>
      </c>
      <c r="AM26" s="47">
        <v>9</v>
      </c>
      <c r="AN26" s="47">
        <v>0</v>
      </c>
      <c r="AO26" s="47">
        <v>0</v>
      </c>
      <c r="AP26" s="47">
        <v>0</v>
      </c>
      <c r="AQ26" s="47">
        <v>7</v>
      </c>
      <c r="AR26" s="47">
        <f t="shared" si="41"/>
        <v>2</v>
      </c>
      <c r="AS26" s="47">
        <v>0</v>
      </c>
      <c r="AT26" s="47">
        <v>0</v>
      </c>
      <c r="AU26" s="47">
        <v>2</v>
      </c>
      <c r="AV26" s="47">
        <v>0</v>
      </c>
      <c r="AW26" s="47">
        <v>0</v>
      </c>
      <c r="AX26" s="47">
        <v>0</v>
      </c>
      <c r="AY26" s="47">
        <v>0</v>
      </c>
      <c r="AZ26" s="47">
        <f t="shared" si="42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43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44"/>
        <v>1</v>
      </c>
      <c r="BQ26" s="47">
        <v>0</v>
      </c>
      <c r="BR26" s="47">
        <v>1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29</v>
      </c>
      <c r="B27" s="186" t="s">
        <v>68</v>
      </c>
      <c r="C27" s="46" t="s">
        <v>69</v>
      </c>
      <c r="D27" s="47">
        <f t="shared" si="0"/>
        <v>1232</v>
      </c>
      <c r="E27" s="47">
        <f t="shared" si="23"/>
        <v>741</v>
      </c>
      <c r="F27" s="47">
        <f t="shared" si="24"/>
        <v>260</v>
      </c>
      <c r="G27" s="47">
        <f t="shared" si="25"/>
        <v>220</v>
      </c>
      <c r="H27" s="47">
        <f t="shared" si="26"/>
        <v>11</v>
      </c>
      <c r="I27" s="47">
        <f t="shared" si="27"/>
        <v>0</v>
      </c>
      <c r="J27" s="47">
        <f t="shared" si="28"/>
        <v>0</v>
      </c>
      <c r="K27" s="47">
        <f t="shared" si="29"/>
        <v>0</v>
      </c>
      <c r="L27" s="47">
        <f t="shared" si="30"/>
        <v>269</v>
      </c>
      <c r="M27" s="47">
        <v>68</v>
      </c>
      <c r="N27" s="47">
        <v>84</v>
      </c>
      <c r="O27" s="47">
        <v>117</v>
      </c>
      <c r="P27" s="47">
        <v>0</v>
      </c>
      <c r="Q27" s="47">
        <v>0</v>
      </c>
      <c r="R27" s="47">
        <v>0</v>
      </c>
      <c r="S27" s="47">
        <v>0</v>
      </c>
      <c r="T27" s="47">
        <f t="shared" si="31"/>
        <v>308</v>
      </c>
      <c r="U27" s="47">
        <f t="shared" si="32"/>
        <v>68</v>
      </c>
      <c r="V27" s="47">
        <f t="shared" si="33"/>
        <v>169</v>
      </c>
      <c r="W27" s="47">
        <f t="shared" si="34"/>
        <v>60</v>
      </c>
      <c r="X27" s="47">
        <f t="shared" si="35"/>
        <v>11</v>
      </c>
      <c r="Y27" s="47">
        <f t="shared" si="36"/>
        <v>0</v>
      </c>
      <c r="Z27" s="47">
        <f t="shared" si="37"/>
        <v>0</v>
      </c>
      <c r="AA27" s="47">
        <f t="shared" si="38"/>
        <v>0</v>
      </c>
      <c r="AB27" s="47">
        <f t="shared" si="39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40"/>
        <v>158</v>
      </c>
      <c r="AK27" s="47">
        <v>0</v>
      </c>
      <c r="AL27" s="47">
        <v>158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41"/>
        <v>150</v>
      </c>
      <c r="AS27" s="47">
        <v>68</v>
      </c>
      <c r="AT27" s="47">
        <v>11</v>
      </c>
      <c r="AU27" s="47">
        <v>60</v>
      </c>
      <c r="AV27" s="47">
        <v>11</v>
      </c>
      <c r="AW27" s="47">
        <v>0</v>
      </c>
      <c r="AX27" s="47">
        <v>0</v>
      </c>
      <c r="AY27" s="47">
        <v>0</v>
      </c>
      <c r="AZ27" s="47">
        <f t="shared" si="42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43"/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f t="shared" si="44"/>
        <v>655</v>
      </c>
      <c r="BQ27" s="47">
        <v>605</v>
      </c>
      <c r="BR27" s="47">
        <v>7</v>
      </c>
      <c r="BS27" s="47">
        <v>43</v>
      </c>
      <c r="BT27" s="47">
        <v>0</v>
      </c>
      <c r="BU27" s="47">
        <v>0</v>
      </c>
      <c r="BV27" s="47">
        <v>0</v>
      </c>
      <c r="BW27" s="47">
        <v>0</v>
      </c>
    </row>
    <row r="28" spans="1:75" ht="13.5">
      <c r="A28" s="185" t="s">
        <v>29</v>
      </c>
      <c r="B28" s="186" t="s">
        <v>70</v>
      </c>
      <c r="C28" s="46" t="s">
        <v>71</v>
      </c>
      <c r="D28" s="47">
        <f t="shared" si="0"/>
        <v>198</v>
      </c>
      <c r="E28" s="47">
        <f t="shared" si="23"/>
        <v>64</v>
      </c>
      <c r="F28" s="47">
        <f t="shared" si="24"/>
        <v>66</v>
      </c>
      <c r="G28" s="47">
        <f t="shared" si="25"/>
        <v>57</v>
      </c>
      <c r="H28" s="47">
        <f t="shared" si="26"/>
        <v>11</v>
      </c>
      <c r="I28" s="47">
        <f t="shared" si="27"/>
        <v>0</v>
      </c>
      <c r="J28" s="47">
        <f t="shared" si="28"/>
        <v>0</v>
      </c>
      <c r="K28" s="47">
        <f t="shared" si="29"/>
        <v>0</v>
      </c>
      <c r="L28" s="47">
        <f t="shared" si="30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31"/>
        <v>198</v>
      </c>
      <c r="U28" s="47">
        <f t="shared" si="32"/>
        <v>64</v>
      </c>
      <c r="V28" s="47">
        <f t="shared" si="33"/>
        <v>66</v>
      </c>
      <c r="W28" s="47">
        <f t="shared" si="34"/>
        <v>57</v>
      </c>
      <c r="X28" s="47">
        <f t="shared" si="35"/>
        <v>11</v>
      </c>
      <c r="Y28" s="47">
        <f t="shared" si="36"/>
        <v>0</v>
      </c>
      <c r="Z28" s="47">
        <f t="shared" si="37"/>
        <v>0</v>
      </c>
      <c r="AA28" s="47">
        <f t="shared" si="38"/>
        <v>0</v>
      </c>
      <c r="AB28" s="47">
        <f t="shared" si="39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40"/>
        <v>55</v>
      </c>
      <c r="AK28" s="47">
        <v>0</v>
      </c>
      <c r="AL28" s="47">
        <v>55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41"/>
        <v>143</v>
      </c>
      <c r="AS28" s="47">
        <v>64</v>
      </c>
      <c r="AT28" s="47">
        <v>11</v>
      </c>
      <c r="AU28" s="47">
        <v>57</v>
      </c>
      <c r="AV28" s="47">
        <v>11</v>
      </c>
      <c r="AW28" s="47">
        <v>0</v>
      </c>
      <c r="AX28" s="47">
        <v>0</v>
      </c>
      <c r="AY28" s="47">
        <v>0</v>
      </c>
      <c r="AZ28" s="47">
        <f t="shared" si="42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43"/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f t="shared" si="44"/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</row>
    <row r="29" spans="1:75" ht="13.5">
      <c r="A29" s="185" t="s">
        <v>29</v>
      </c>
      <c r="B29" s="186" t="s">
        <v>72</v>
      </c>
      <c r="C29" s="46" t="s">
        <v>73</v>
      </c>
      <c r="D29" s="47">
        <f t="shared" si="0"/>
        <v>1181</v>
      </c>
      <c r="E29" s="47">
        <f t="shared" si="23"/>
        <v>913</v>
      </c>
      <c r="F29" s="47">
        <f t="shared" si="24"/>
        <v>157</v>
      </c>
      <c r="G29" s="47">
        <f t="shared" si="25"/>
        <v>100</v>
      </c>
      <c r="H29" s="47">
        <f t="shared" si="26"/>
        <v>11</v>
      </c>
      <c r="I29" s="47">
        <f t="shared" si="27"/>
        <v>0</v>
      </c>
      <c r="J29" s="47">
        <f t="shared" si="28"/>
        <v>0</v>
      </c>
      <c r="K29" s="47">
        <f t="shared" si="29"/>
        <v>0</v>
      </c>
      <c r="L29" s="47">
        <f t="shared" si="30"/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31"/>
        <v>279</v>
      </c>
      <c r="U29" s="47">
        <f t="shared" si="32"/>
        <v>65</v>
      </c>
      <c r="V29" s="47">
        <f t="shared" si="33"/>
        <v>145</v>
      </c>
      <c r="W29" s="47">
        <f t="shared" si="34"/>
        <v>58</v>
      </c>
      <c r="X29" s="47">
        <f t="shared" si="35"/>
        <v>11</v>
      </c>
      <c r="Y29" s="47">
        <f t="shared" si="36"/>
        <v>0</v>
      </c>
      <c r="Z29" s="47">
        <f t="shared" si="37"/>
        <v>0</v>
      </c>
      <c r="AA29" s="47">
        <f t="shared" si="38"/>
        <v>0</v>
      </c>
      <c r="AB29" s="47">
        <f t="shared" si="39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40"/>
        <v>134</v>
      </c>
      <c r="AK29" s="47">
        <v>0</v>
      </c>
      <c r="AL29" s="47">
        <v>134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41"/>
        <v>145</v>
      </c>
      <c r="AS29" s="47">
        <v>65</v>
      </c>
      <c r="AT29" s="47">
        <v>11</v>
      </c>
      <c r="AU29" s="47">
        <v>58</v>
      </c>
      <c r="AV29" s="47">
        <v>11</v>
      </c>
      <c r="AW29" s="47">
        <v>0</v>
      </c>
      <c r="AX29" s="47">
        <v>0</v>
      </c>
      <c r="AY29" s="47">
        <v>0</v>
      </c>
      <c r="AZ29" s="47">
        <f t="shared" si="42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43"/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f t="shared" si="44"/>
        <v>902</v>
      </c>
      <c r="BQ29" s="47">
        <v>848</v>
      </c>
      <c r="BR29" s="47">
        <v>12</v>
      </c>
      <c r="BS29" s="47">
        <v>42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29</v>
      </c>
      <c r="B30" s="186" t="s">
        <v>74</v>
      </c>
      <c r="C30" s="46" t="s">
        <v>75</v>
      </c>
      <c r="D30" s="47">
        <f t="shared" si="0"/>
        <v>2165</v>
      </c>
      <c r="E30" s="47">
        <f t="shared" si="23"/>
        <v>1629</v>
      </c>
      <c r="F30" s="47">
        <f t="shared" si="24"/>
        <v>304</v>
      </c>
      <c r="G30" s="47">
        <f t="shared" si="25"/>
        <v>199</v>
      </c>
      <c r="H30" s="47">
        <f t="shared" si="26"/>
        <v>31</v>
      </c>
      <c r="I30" s="47">
        <f t="shared" si="27"/>
        <v>0</v>
      </c>
      <c r="J30" s="47">
        <f t="shared" si="28"/>
        <v>2</v>
      </c>
      <c r="K30" s="47">
        <f t="shared" si="29"/>
        <v>0</v>
      </c>
      <c r="L30" s="47">
        <f t="shared" si="30"/>
        <v>996</v>
      </c>
      <c r="M30" s="47">
        <v>734</v>
      </c>
      <c r="N30" s="47">
        <v>72</v>
      </c>
      <c r="O30" s="47">
        <v>160</v>
      </c>
      <c r="P30" s="47">
        <v>28</v>
      </c>
      <c r="Q30" s="47">
        <v>0</v>
      </c>
      <c r="R30" s="47">
        <v>2</v>
      </c>
      <c r="S30" s="47">
        <v>0</v>
      </c>
      <c r="T30" s="47">
        <f t="shared" si="31"/>
        <v>255</v>
      </c>
      <c r="U30" s="47">
        <f t="shared" si="32"/>
        <v>15</v>
      </c>
      <c r="V30" s="47">
        <f t="shared" si="33"/>
        <v>224</v>
      </c>
      <c r="W30" s="47">
        <f t="shared" si="34"/>
        <v>13</v>
      </c>
      <c r="X30" s="47">
        <f t="shared" si="35"/>
        <v>3</v>
      </c>
      <c r="Y30" s="47">
        <f t="shared" si="36"/>
        <v>0</v>
      </c>
      <c r="Z30" s="47">
        <f t="shared" si="37"/>
        <v>0</v>
      </c>
      <c r="AA30" s="47">
        <f t="shared" si="38"/>
        <v>0</v>
      </c>
      <c r="AB30" s="47">
        <f t="shared" si="39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40"/>
        <v>221</v>
      </c>
      <c r="AK30" s="47">
        <v>0</v>
      </c>
      <c r="AL30" s="47">
        <v>221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41"/>
        <v>34</v>
      </c>
      <c r="AS30" s="47">
        <v>15</v>
      </c>
      <c r="AT30" s="47">
        <v>3</v>
      </c>
      <c r="AU30" s="47">
        <v>13</v>
      </c>
      <c r="AV30" s="47">
        <v>3</v>
      </c>
      <c r="AW30" s="47">
        <v>0</v>
      </c>
      <c r="AX30" s="47">
        <v>0</v>
      </c>
      <c r="AY30" s="47">
        <v>0</v>
      </c>
      <c r="AZ30" s="47">
        <f t="shared" si="42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43"/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f t="shared" si="44"/>
        <v>914</v>
      </c>
      <c r="BQ30" s="47">
        <v>880</v>
      </c>
      <c r="BR30" s="47">
        <v>8</v>
      </c>
      <c r="BS30" s="47">
        <v>26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29</v>
      </c>
      <c r="B31" s="186" t="s">
        <v>76</v>
      </c>
      <c r="C31" s="46" t="s">
        <v>77</v>
      </c>
      <c r="D31" s="47">
        <f t="shared" si="0"/>
        <v>563</v>
      </c>
      <c r="E31" s="47">
        <f t="shared" si="23"/>
        <v>309</v>
      </c>
      <c r="F31" s="47">
        <f t="shared" si="24"/>
        <v>155</v>
      </c>
      <c r="G31" s="47">
        <f t="shared" si="25"/>
        <v>84</v>
      </c>
      <c r="H31" s="47">
        <f t="shared" si="26"/>
        <v>15</v>
      </c>
      <c r="I31" s="47">
        <f t="shared" si="27"/>
        <v>0</v>
      </c>
      <c r="J31" s="47">
        <f t="shared" si="28"/>
        <v>0</v>
      </c>
      <c r="K31" s="47">
        <f t="shared" si="29"/>
        <v>0</v>
      </c>
      <c r="L31" s="47">
        <f t="shared" si="30"/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31"/>
        <v>225</v>
      </c>
      <c r="U31" s="47">
        <f t="shared" si="32"/>
        <v>0</v>
      </c>
      <c r="V31" s="47">
        <f t="shared" si="33"/>
        <v>150</v>
      </c>
      <c r="W31" s="47">
        <f t="shared" si="34"/>
        <v>60</v>
      </c>
      <c r="X31" s="47">
        <f t="shared" si="35"/>
        <v>15</v>
      </c>
      <c r="Y31" s="47">
        <f t="shared" si="36"/>
        <v>0</v>
      </c>
      <c r="Z31" s="47">
        <f t="shared" si="37"/>
        <v>0</v>
      </c>
      <c r="AA31" s="47">
        <f t="shared" si="38"/>
        <v>0</v>
      </c>
      <c r="AB31" s="47">
        <f t="shared" si="39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40"/>
        <v>150</v>
      </c>
      <c r="AK31" s="47">
        <v>0</v>
      </c>
      <c r="AL31" s="47">
        <v>150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41"/>
        <v>75</v>
      </c>
      <c r="AS31" s="47">
        <v>0</v>
      </c>
      <c r="AT31" s="47">
        <v>0</v>
      </c>
      <c r="AU31" s="47">
        <v>60</v>
      </c>
      <c r="AV31" s="47">
        <v>15</v>
      </c>
      <c r="AW31" s="47">
        <v>0</v>
      </c>
      <c r="AX31" s="47">
        <v>0</v>
      </c>
      <c r="AY31" s="47">
        <v>0</v>
      </c>
      <c r="AZ31" s="47">
        <f t="shared" si="42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43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44"/>
        <v>338</v>
      </c>
      <c r="BQ31" s="47">
        <v>309</v>
      </c>
      <c r="BR31" s="47">
        <v>5</v>
      </c>
      <c r="BS31" s="47">
        <v>24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29</v>
      </c>
      <c r="B32" s="186" t="s">
        <v>78</v>
      </c>
      <c r="C32" s="46" t="s">
        <v>79</v>
      </c>
      <c r="D32" s="47">
        <f t="shared" si="0"/>
        <v>56</v>
      </c>
      <c r="E32" s="47">
        <f t="shared" si="23"/>
        <v>10</v>
      </c>
      <c r="F32" s="47">
        <f t="shared" si="24"/>
        <v>34</v>
      </c>
      <c r="G32" s="47">
        <f t="shared" si="25"/>
        <v>9</v>
      </c>
      <c r="H32" s="47">
        <f t="shared" si="26"/>
        <v>3</v>
      </c>
      <c r="I32" s="47">
        <f t="shared" si="27"/>
        <v>0</v>
      </c>
      <c r="J32" s="47">
        <f t="shared" si="28"/>
        <v>0</v>
      </c>
      <c r="K32" s="47">
        <f t="shared" si="29"/>
        <v>0</v>
      </c>
      <c r="L32" s="47">
        <f t="shared" si="30"/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f t="shared" si="31"/>
        <v>46</v>
      </c>
      <c r="U32" s="47">
        <f t="shared" si="32"/>
        <v>0</v>
      </c>
      <c r="V32" s="47">
        <f t="shared" si="33"/>
        <v>34</v>
      </c>
      <c r="W32" s="47">
        <f t="shared" si="34"/>
        <v>9</v>
      </c>
      <c r="X32" s="47">
        <f t="shared" si="35"/>
        <v>3</v>
      </c>
      <c r="Y32" s="47">
        <f t="shared" si="36"/>
        <v>0</v>
      </c>
      <c r="Z32" s="47">
        <f t="shared" si="37"/>
        <v>0</v>
      </c>
      <c r="AA32" s="47">
        <f t="shared" si="38"/>
        <v>0</v>
      </c>
      <c r="AB32" s="47">
        <f t="shared" si="39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40"/>
        <v>34</v>
      </c>
      <c r="AK32" s="47">
        <v>0</v>
      </c>
      <c r="AL32" s="47">
        <v>34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41"/>
        <v>12</v>
      </c>
      <c r="AS32" s="47">
        <v>0</v>
      </c>
      <c r="AT32" s="47">
        <v>0</v>
      </c>
      <c r="AU32" s="47">
        <v>9</v>
      </c>
      <c r="AV32" s="47">
        <v>3</v>
      </c>
      <c r="AW32" s="47">
        <v>0</v>
      </c>
      <c r="AX32" s="47">
        <v>0</v>
      </c>
      <c r="AY32" s="47">
        <v>0</v>
      </c>
      <c r="AZ32" s="47">
        <f t="shared" si="42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43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44"/>
        <v>10</v>
      </c>
      <c r="BQ32" s="47">
        <v>10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29</v>
      </c>
      <c r="B33" s="186" t="s">
        <v>80</v>
      </c>
      <c r="C33" s="46" t="s">
        <v>81</v>
      </c>
      <c r="D33" s="47">
        <f t="shared" si="0"/>
        <v>306</v>
      </c>
      <c r="E33" s="47">
        <f t="shared" si="23"/>
        <v>57</v>
      </c>
      <c r="F33" s="47">
        <f t="shared" si="24"/>
        <v>197</v>
      </c>
      <c r="G33" s="47">
        <f t="shared" si="25"/>
        <v>41</v>
      </c>
      <c r="H33" s="47">
        <f t="shared" si="26"/>
        <v>10</v>
      </c>
      <c r="I33" s="47">
        <f t="shared" si="27"/>
        <v>0</v>
      </c>
      <c r="J33" s="47">
        <f t="shared" si="28"/>
        <v>1</v>
      </c>
      <c r="K33" s="47">
        <f t="shared" si="29"/>
        <v>0</v>
      </c>
      <c r="L33" s="47">
        <f t="shared" si="30"/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f t="shared" si="31"/>
        <v>223</v>
      </c>
      <c r="U33" s="47">
        <f t="shared" si="32"/>
        <v>0</v>
      </c>
      <c r="V33" s="47">
        <f t="shared" si="33"/>
        <v>191</v>
      </c>
      <c r="W33" s="47">
        <f t="shared" si="34"/>
        <v>26</v>
      </c>
      <c r="X33" s="47">
        <f t="shared" si="35"/>
        <v>6</v>
      </c>
      <c r="Y33" s="47">
        <f t="shared" si="36"/>
        <v>0</v>
      </c>
      <c r="Z33" s="47">
        <f t="shared" si="37"/>
        <v>0</v>
      </c>
      <c r="AA33" s="47">
        <f t="shared" si="38"/>
        <v>0</v>
      </c>
      <c r="AB33" s="47">
        <f t="shared" si="39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40"/>
        <v>191</v>
      </c>
      <c r="AK33" s="47">
        <v>0</v>
      </c>
      <c r="AL33" s="47">
        <v>191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41"/>
        <v>32</v>
      </c>
      <c r="AS33" s="47">
        <v>0</v>
      </c>
      <c r="AT33" s="47">
        <v>0</v>
      </c>
      <c r="AU33" s="47">
        <v>26</v>
      </c>
      <c r="AV33" s="47">
        <v>6</v>
      </c>
      <c r="AW33" s="47">
        <v>0</v>
      </c>
      <c r="AX33" s="47">
        <v>0</v>
      </c>
      <c r="AY33" s="47">
        <v>0</v>
      </c>
      <c r="AZ33" s="47">
        <f t="shared" si="42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43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44"/>
        <v>83</v>
      </c>
      <c r="BQ33" s="47">
        <v>57</v>
      </c>
      <c r="BR33" s="47">
        <v>6</v>
      </c>
      <c r="BS33" s="47">
        <v>15</v>
      </c>
      <c r="BT33" s="47">
        <v>4</v>
      </c>
      <c r="BU33" s="47">
        <v>0</v>
      </c>
      <c r="BV33" s="47">
        <v>1</v>
      </c>
      <c r="BW33" s="47">
        <v>0</v>
      </c>
    </row>
    <row r="34" spans="1:75" ht="13.5">
      <c r="A34" s="185" t="s">
        <v>29</v>
      </c>
      <c r="B34" s="186" t="s">
        <v>82</v>
      </c>
      <c r="C34" s="46" t="s">
        <v>83</v>
      </c>
      <c r="D34" s="47">
        <f t="shared" si="0"/>
        <v>386</v>
      </c>
      <c r="E34" s="47">
        <f t="shared" si="23"/>
        <v>140</v>
      </c>
      <c r="F34" s="47">
        <f t="shared" si="24"/>
        <v>200</v>
      </c>
      <c r="G34" s="47">
        <f t="shared" si="25"/>
        <v>32</v>
      </c>
      <c r="H34" s="47">
        <f t="shared" si="26"/>
        <v>11</v>
      </c>
      <c r="I34" s="47">
        <f t="shared" si="27"/>
        <v>0</v>
      </c>
      <c r="J34" s="47">
        <f t="shared" si="28"/>
        <v>0</v>
      </c>
      <c r="K34" s="47">
        <f t="shared" si="29"/>
        <v>3</v>
      </c>
      <c r="L34" s="47">
        <f t="shared" si="30"/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f t="shared" si="31"/>
        <v>234</v>
      </c>
      <c r="U34" s="47">
        <f t="shared" si="32"/>
        <v>0</v>
      </c>
      <c r="V34" s="47">
        <f t="shared" si="33"/>
        <v>198</v>
      </c>
      <c r="W34" s="47">
        <f t="shared" si="34"/>
        <v>25</v>
      </c>
      <c r="X34" s="47">
        <f t="shared" si="35"/>
        <v>11</v>
      </c>
      <c r="Y34" s="47">
        <f t="shared" si="36"/>
        <v>0</v>
      </c>
      <c r="Z34" s="47">
        <f t="shared" si="37"/>
        <v>0</v>
      </c>
      <c r="AA34" s="47">
        <f t="shared" si="38"/>
        <v>0</v>
      </c>
      <c r="AB34" s="47">
        <f t="shared" si="39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40"/>
        <v>198</v>
      </c>
      <c r="AK34" s="47">
        <v>0</v>
      </c>
      <c r="AL34" s="47">
        <v>198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41"/>
        <v>36</v>
      </c>
      <c r="AS34" s="47">
        <v>0</v>
      </c>
      <c r="AT34" s="47">
        <v>0</v>
      </c>
      <c r="AU34" s="47">
        <v>25</v>
      </c>
      <c r="AV34" s="47">
        <v>11</v>
      </c>
      <c r="AW34" s="47">
        <v>0</v>
      </c>
      <c r="AX34" s="47">
        <v>0</v>
      </c>
      <c r="AY34" s="47">
        <v>0</v>
      </c>
      <c r="AZ34" s="47">
        <f t="shared" si="42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43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44"/>
        <v>152</v>
      </c>
      <c r="BQ34" s="47">
        <v>140</v>
      </c>
      <c r="BR34" s="47">
        <v>2</v>
      </c>
      <c r="BS34" s="47">
        <v>7</v>
      </c>
      <c r="BT34" s="47">
        <v>0</v>
      </c>
      <c r="BU34" s="47">
        <v>0</v>
      </c>
      <c r="BV34" s="47">
        <v>0</v>
      </c>
      <c r="BW34" s="47">
        <v>3</v>
      </c>
    </row>
    <row r="35" spans="1:75" ht="13.5">
      <c r="A35" s="185" t="s">
        <v>29</v>
      </c>
      <c r="B35" s="186" t="s">
        <v>84</v>
      </c>
      <c r="C35" s="46" t="s">
        <v>85</v>
      </c>
      <c r="D35" s="47">
        <f t="shared" si="0"/>
        <v>724</v>
      </c>
      <c r="E35" s="47">
        <f t="shared" si="23"/>
        <v>319</v>
      </c>
      <c r="F35" s="47">
        <f t="shared" si="24"/>
        <v>250</v>
      </c>
      <c r="G35" s="47">
        <f t="shared" si="25"/>
        <v>112</v>
      </c>
      <c r="H35" s="47">
        <f t="shared" si="26"/>
        <v>38</v>
      </c>
      <c r="I35" s="47">
        <f t="shared" si="27"/>
        <v>0</v>
      </c>
      <c r="J35" s="47">
        <f t="shared" si="28"/>
        <v>0</v>
      </c>
      <c r="K35" s="47">
        <f t="shared" si="29"/>
        <v>5</v>
      </c>
      <c r="L35" s="47">
        <f t="shared" si="30"/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f t="shared" si="31"/>
        <v>369</v>
      </c>
      <c r="U35" s="47">
        <f t="shared" si="32"/>
        <v>0</v>
      </c>
      <c r="V35" s="47">
        <f t="shared" si="33"/>
        <v>239</v>
      </c>
      <c r="W35" s="47">
        <f t="shared" si="34"/>
        <v>92</v>
      </c>
      <c r="X35" s="47">
        <f t="shared" si="35"/>
        <v>38</v>
      </c>
      <c r="Y35" s="47">
        <f t="shared" si="36"/>
        <v>0</v>
      </c>
      <c r="Z35" s="47">
        <f t="shared" si="37"/>
        <v>0</v>
      </c>
      <c r="AA35" s="47">
        <f t="shared" si="38"/>
        <v>0</v>
      </c>
      <c r="AB35" s="47">
        <f t="shared" si="39"/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t="shared" si="40"/>
        <v>239</v>
      </c>
      <c r="AK35" s="47">
        <v>0</v>
      </c>
      <c r="AL35" s="47">
        <v>239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t="shared" si="41"/>
        <v>130</v>
      </c>
      <c r="AS35" s="47">
        <v>0</v>
      </c>
      <c r="AT35" s="47">
        <v>0</v>
      </c>
      <c r="AU35" s="47">
        <v>92</v>
      </c>
      <c r="AV35" s="47">
        <v>38</v>
      </c>
      <c r="AW35" s="47">
        <v>0</v>
      </c>
      <c r="AX35" s="47">
        <v>0</v>
      </c>
      <c r="AY35" s="47">
        <v>0</v>
      </c>
      <c r="AZ35" s="47">
        <f t="shared" si="42"/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t="shared" si="43"/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t="shared" si="44"/>
        <v>355</v>
      </c>
      <c r="BQ35" s="47">
        <v>319</v>
      </c>
      <c r="BR35" s="47">
        <v>11</v>
      </c>
      <c r="BS35" s="47">
        <v>20</v>
      </c>
      <c r="BT35" s="47">
        <v>0</v>
      </c>
      <c r="BU35" s="47">
        <v>0</v>
      </c>
      <c r="BV35" s="47">
        <v>0</v>
      </c>
      <c r="BW35" s="47">
        <v>5</v>
      </c>
    </row>
    <row r="36" spans="1:75" ht="13.5">
      <c r="A36" s="185" t="s">
        <v>29</v>
      </c>
      <c r="B36" s="186" t="s">
        <v>86</v>
      </c>
      <c r="C36" s="46" t="s">
        <v>87</v>
      </c>
      <c r="D36" s="47">
        <f t="shared" si="0"/>
        <v>668</v>
      </c>
      <c r="E36" s="47">
        <f t="shared" si="23"/>
        <v>302</v>
      </c>
      <c r="F36" s="47">
        <f t="shared" si="24"/>
        <v>122</v>
      </c>
      <c r="G36" s="47">
        <f t="shared" si="25"/>
        <v>218</v>
      </c>
      <c r="H36" s="47">
        <f t="shared" si="26"/>
        <v>23</v>
      </c>
      <c r="I36" s="47">
        <f t="shared" si="27"/>
        <v>0</v>
      </c>
      <c r="J36" s="47">
        <f t="shared" si="28"/>
        <v>0</v>
      </c>
      <c r="K36" s="47">
        <f t="shared" si="29"/>
        <v>3</v>
      </c>
      <c r="L36" s="47">
        <f t="shared" si="30"/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31"/>
        <v>512</v>
      </c>
      <c r="U36" s="47">
        <f t="shared" si="32"/>
        <v>152</v>
      </c>
      <c r="V36" s="47">
        <f t="shared" si="33"/>
        <v>122</v>
      </c>
      <c r="W36" s="47">
        <f t="shared" si="34"/>
        <v>212</v>
      </c>
      <c r="X36" s="47">
        <f t="shared" si="35"/>
        <v>23</v>
      </c>
      <c r="Y36" s="47">
        <f t="shared" si="36"/>
        <v>0</v>
      </c>
      <c r="Z36" s="47">
        <f t="shared" si="37"/>
        <v>0</v>
      </c>
      <c r="AA36" s="47">
        <f t="shared" si="38"/>
        <v>3</v>
      </c>
      <c r="AB36" s="47">
        <f t="shared" si="39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40"/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41"/>
        <v>512</v>
      </c>
      <c r="AS36" s="47">
        <v>152</v>
      </c>
      <c r="AT36" s="47">
        <v>122</v>
      </c>
      <c r="AU36" s="47">
        <v>212</v>
      </c>
      <c r="AV36" s="47">
        <v>23</v>
      </c>
      <c r="AW36" s="47">
        <v>0</v>
      </c>
      <c r="AX36" s="47">
        <v>0</v>
      </c>
      <c r="AY36" s="47">
        <v>3</v>
      </c>
      <c r="AZ36" s="47">
        <f t="shared" si="42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43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44"/>
        <v>156</v>
      </c>
      <c r="BQ36" s="47">
        <v>150</v>
      </c>
      <c r="BR36" s="47">
        <v>0</v>
      </c>
      <c r="BS36" s="47">
        <v>6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29</v>
      </c>
      <c r="B37" s="186" t="s">
        <v>88</v>
      </c>
      <c r="C37" s="46" t="s">
        <v>89</v>
      </c>
      <c r="D37" s="47">
        <f t="shared" si="0"/>
        <v>1304</v>
      </c>
      <c r="E37" s="47">
        <f t="shared" si="23"/>
        <v>231</v>
      </c>
      <c r="F37" s="47">
        <f t="shared" si="24"/>
        <v>127</v>
      </c>
      <c r="G37" s="47">
        <f t="shared" si="25"/>
        <v>90</v>
      </c>
      <c r="H37" s="47">
        <f t="shared" si="26"/>
        <v>22</v>
      </c>
      <c r="I37" s="47">
        <f t="shared" si="27"/>
        <v>0</v>
      </c>
      <c r="J37" s="47">
        <f t="shared" si="28"/>
        <v>40</v>
      </c>
      <c r="K37" s="47">
        <f t="shared" si="29"/>
        <v>794</v>
      </c>
      <c r="L37" s="47">
        <f t="shared" si="30"/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31"/>
        <v>1139</v>
      </c>
      <c r="U37" s="47">
        <f t="shared" si="32"/>
        <v>94</v>
      </c>
      <c r="V37" s="47">
        <f t="shared" si="33"/>
        <v>112</v>
      </c>
      <c r="W37" s="47">
        <f t="shared" si="34"/>
        <v>79</v>
      </c>
      <c r="X37" s="47">
        <f t="shared" si="35"/>
        <v>22</v>
      </c>
      <c r="Y37" s="47">
        <f t="shared" si="36"/>
        <v>0</v>
      </c>
      <c r="Z37" s="47">
        <f t="shared" si="37"/>
        <v>38</v>
      </c>
      <c r="AA37" s="47">
        <f t="shared" si="38"/>
        <v>794</v>
      </c>
      <c r="AB37" s="47">
        <f t="shared" si="39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40"/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41"/>
        <v>377</v>
      </c>
      <c r="AS37" s="47">
        <v>94</v>
      </c>
      <c r="AT37" s="47">
        <v>112</v>
      </c>
      <c r="AU37" s="47">
        <v>79</v>
      </c>
      <c r="AV37" s="47">
        <v>22</v>
      </c>
      <c r="AW37" s="47">
        <v>0</v>
      </c>
      <c r="AX37" s="47">
        <v>38</v>
      </c>
      <c r="AY37" s="47">
        <v>32</v>
      </c>
      <c r="AZ37" s="47">
        <f t="shared" si="42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43"/>
        <v>762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762</v>
      </c>
      <c r="BP37" s="47">
        <f t="shared" si="44"/>
        <v>165</v>
      </c>
      <c r="BQ37" s="47">
        <v>137</v>
      </c>
      <c r="BR37" s="47">
        <v>15</v>
      </c>
      <c r="BS37" s="47">
        <v>11</v>
      </c>
      <c r="BT37" s="47">
        <v>0</v>
      </c>
      <c r="BU37" s="47">
        <v>0</v>
      </c>
      <c r="BV37" s="47">
        <v>2</v>
      </c>
      <c r="BW37" s="47">
        <v>0</v>
      </c>
    </row>
    <row r="38" spans="1:75" ht="13.5">
      <c r="A38" s="185" t="s">
        <v>29</v>
      </c>
      <c r="B38" s="186" t="s">
        <v>90</v>
      </c>
      <c r="C38" s="46" t="s">
        <v>91</v>
      </c>
      <c r="D38" s="47">
        <f t="shared" si="0"/>
        <v>660</v>
      </c>
      <c r="E38" s="47">
        <f t="shared" si="23"/>
        <v>227</v>
      </c>
      <c r="F38" s="47">
        <f t="shared" si="24"/>
        <v>414</v>
      </c>
      <c r="G38" s="47">
        <f t="shared" si="25"/>
        <v>18</v>
      </c>
      <c r="H38" s="47">
        <f t="shared" si="26"/>
        <v>0</v>
      </c>
      <c r="I38" s="47">
        <f t="shared" si="27"/>
        <v>0</v>
      </c>
      <c r="J38" s="47">
        <f t="shared" si="28"/>
        <v>0</v>
      </c>
      <c r="K38" s="47">
        <f t="shared" si="29"/>
        <v>1</v>
      </c>
      <c r="L38" s="47">
        <f t="shared" si="30"/>
        <v>13</v>
      </c>
      <c r="M38" s="47">
        <v>0</v>
      </c>
      <c r="N38" s="47">
        <v>0</v>
      </c>
      <c r="O38" s="47">
        <v>13</v>
      </c>
      <c r="P38" s="47">
        <v>0</v>
      </c>
      <c r="Q38" s="47">
        <v>0</v>
      </c>
      <c r="R38" s="47">
        <v>0</v>
      </c>
      <c r="S38" s="47">
        <v>0</v>
      </c>
      <c r="T38" s="47">
        <f t="shared" si="31"/>
        <v>407</v>
      </c>
      <c r="U38" s="47">
        <f t="shared" si="32"/>
        <v>0</v>
      </c>
      <c r="V38" s="47">
        <f t="shared" si="33"/>
        <v>407</v>
      </c>
      <c r="W38" s="47">
        <f t="shared" si="34"/>
        <v>0</v>
      </c>
      <c r="X38" s="47">
        <f t="shared" si="35"/>
        <v>0</v>
      </c>
      <c r="Y38" s="47">
        <f t="shared" si="36"/>
        <v>0</v>
      </c>
      <c r="Z38" s="47">
        <f t="shared" si="37"/>
        <v>0</v>
      </c>
      <c r="AA38" s="47">
        <f t="shared" si="38"/>
        <v>0</v>
      </c>
      <c r="AB38" s="47">
        <f t="shared" si="39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40"/>
        <v>407</v>
      </c>
      <c r="AK38" s="47">
        <v>0</v>
      </c>
      <c r="AL38" s="47">
        <v>407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41"/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f t="shared" si="42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43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44"/>
        <v>240</v>
      </c>
      <c r="BQ38" s="47">
        <v>227</v>
      </c>
      <c r="BR38" s="47">
        <v>7</v>
      </c>
      <c r="BS38" s="47">
        <v>5</v>
      </c>
      <c r="BT38" s="47">
        <v>0</v>
      </c>
      <c r="BU38" s="47">
        <v>0</v>
      </c>
      <c r="BV38" s="47">
        <v>0</v>
      </c>
      <c r="BW38" s="47">
        <v>1</v>
      </c>
    </row>
    <row r="39" spans="1:75" ht="13.5">
      <c r="A39" s="185" t="s">
        <v>29</v>
      </c>
      <c r="B39" s="186" t="s">
        <v>92</v>
      </c>
      <c r="C39" s="46" t="s">
        <v>93</v>
      </c>
      <c r="D39" s="47">
        <f t="shared" si="0"/>
        <v>483</v>
      </c>
      <c r="E39" s="47">
        <f t="shared" si="23"/>
        <v>11</v>
      </c>
      <c r="F39" s="47">
        <f t="shared" si="24"/>
        <v>17</v>
      </c>
      <c r="G39" s="47">
        <f t="shared" si="25"/>
        <v>35</v>
      </c>
      <c r="H39" s="47">
        <f t="shared" si="26"/>
        <v>0</v>
      </c>
      <c r="I39" s="47">
        <f t="shared" si="27"/>
        <v>0</v>
      </c>
      <c r="J39" s="47">
        <f t="shared" si="28"/>
        <v>0</v>
      </c>
      <c r="K39" s="47">
        <f t="shared" si="29"/>
        <v>420</v>
      </c>
      <c r="L39" s="47">
        <f t="shared" si="30"/>
        <v>91</v>
      </c>
      <c r="M39" s="47">
        <v>11</v>
      </c>
      <c r="N39" s="47">
        <v>17</v>
      </c>
      <c r="O39" s="47">
        <v>35</v>
      </c>
      <c r="P39" s="47">
        <v>0</v>
      </c>
      <c r="Q39" s="47">
        <v>0</v>
      </c>
      <c r="R39" s="47">
        <v>0</v>
      </c>
      <c r="S39" s="47">
        <v>28</v>
      </c>
      <c r="T39" s="47">
        <f t="shared" si="31"/>
        <v>392</v>
      </c>
      <c r="U39" s="47">
        <f t="shared" si="32"/>
        <v>0</v>
      </c>
      <c r="V39" s="47">
        <f t="shared" si="33"/>
        <v>0</v>
      </c>
      <c r="W39" s="47">
        <f t="shared" si="34"/>
        <v>0</v>
      </c>
      <c r="X39" s="47">
        <f t="shared" si="35"/>
        <v>0</v>
      </c>
      <c r="Y39" s="47">
        <f t="shared" si="36"/>
        <v>0</v>
      </c>
      <c r="Z39" s="47">
        <f t="shared" si="37"/>
        <v>0</v>
      </c>
      <c r="AA39" s="47">
        <f t="shared" si="38"/>
        <v>392</v>
      </c>
      <c r="AB39" s="47">
        <f t="shared" si="39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40"/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41"/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f t="shared" si="42"/>
        <v>99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99</v>
      </c>
      <c r="BH39" s="47">
        <f t="shared" si="43"/>
        <v>293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293</v>
      </c>
      <c r="BP39" s="47">
        <f t="shared" si="44"/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</row>
    <row r="40" spans="1:75" ht="13.5">
      <c r="A40" s="185" t="s">
        <v>29</v>
      </c>
      <c r="B40" s="186" t="s">
        <v>211</v>
      </c>
      <c r="C40" s="46" t="s">
        <v>212</v>
      </c>
      <c r="D40" s="47">
        <f t="shared" si="0"/>
        <v>512</v>
      </c>
      <c r="E40" s="47">
        <f t="shared" si="23"/>
        <v>64</v>
      </c>
      <c r="F40" s="47">
        <f t="shared" si="24"/>
        <v>34</v>
      </c>
      <c r="G40" s="47">
        <f t="shared" si="25"/>
        <v>43</v>
      </c>
      <c r="H40" s="47">
        <f t="shared" si="26"/>
        <v>4</v>
      </c>
      <c r="I40" s="47">
        <f t="shared" si="27"/>
        <v>0</v>
      </c>
      <c r="J40" s="47">
        <f t="shared" si="28"/>
        <v>13</v>
      </c>
      <c r="K40" s="47">
        <f t="shared" si="29"/>
        <v>354</v>
      </c>
      <c r="L40" s="47">
        <f t="shared" si="30"/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31"/>
        <v>512</v>
      </c>
      <c r="U40" s="47">
        <f t="shared" si="32"/>
        <v>64</v>
      </c>
      <c r="V40" s="47">
        <f t="shared" si="33"/>
        <v>34</v>
      </c>
      <c r="W40" s="47">
        <f t="shared" si="34"/>
        <v>43</v>
      </c>
      <c r="X40" s="47">
        <f t="shared" si="35"/>
        <v>4</v>
      </c>
      <c r="Y40" s="47">
        <f t="shared" si="36"/>
        <v>0</v>
      </c>
      <c r="Z40" s="47">
        <f t="shared" si="37"/>
        <v>13</v>
      </c>
      <c r="AA40" s="47">
        <f t="shared" si="38"/>
        <v>354</v>
      </c>
      <c r="AB40" s="47">
        <f t="shared" si="39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40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41"/>
        <v>252</v>
      </c>
      <c r="AS40" s="47">
        <v>64</v>
      </c>
      <c r="AT40" s="47">
        <v>34</v>
      </c>
      <c r="AU40" s="47">
        <v>43</v>
      </c>
      <c r="AV40" s="47">
        <v>4</v>
      </c>
      <c r="AW40" s="47">
        <v>0</v>
      </c>
      <c r="AX40" s="47">
        <v>13</v>
      </c>
      <c r="AY40" s="47">
        <v>94</v>
      </c>
      <c r="AZ40" s="47">
        <f t="shared" si="42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43"/>
        <v>260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260</v>
      </c>
      <c r="BP40" s="47">
        <f t="shared" si="44"/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29</v>
      </c>
      <c r="B41" s="186" t="s">
        <v>94</v>
      </c>
      <c r="C41" s="46" t="s">
        <v>95</v>
      </c>
      <c r="D41" s="47">
        <f t="shared" si="0"/>
        <v>175</v>
      </c>
      <c r="E41" s="47">
        <f t="shared" si="23"/>
        <v>175</v>
      </c>
      <c r="F41" s="47">
        <f t="shared" si="24"/>
        <v>0</v>
      </c>
      <c r="G41" s="47">
        <f t="shared" si="25"/>
        <v>0</v>
      </c>
      <c r="H41" s="47">
        <f t="shared" si="26"/>
        <v>0</v>
      </c>
      <c r="I41" s="47">
        <f t="shared" si="27"/>
        <v>0</v>
      </c>
      <c r="J41" s="47">
        <f t="shared" si="28"/>
        <v>0</v>
      </c>
      <c r="K41" s="47">
        <f t="shared" si="29"/>
        <v>0</v>
      </c>
      <c r="L41" s="47">
        <f t="shared" si="30"/>
        <v>70</v>
      </c>
      <c r="M41" s="47">
        <v>70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f t="shared" si="31"/>
        <v>5</v>
      </c>
      <c r="U41" s="47">
        <f t="shared" si="32"/>
        <v>5</v>
      </c>
      <c r="V41" s="47">
        <f t="shared" si="33"/>
        <v>0</v>
      </c>
      <c r="W41" s="47">
        <f t="shared" si="34"/>
        <v>0</v>
      </c>
      <c r="X41" s="47">
        <f t="shared" si="35"/>
        <v>0</v>
      </c>
      <c r="Y41" s="47">
        <f t="shared" si="36"/>
        <v>0</v>
      </c>
      <c r="Z41" s="47">
        <f t="shared" si="37"/>
        <v>0</v>
      </c>
      <c r="AA41" s="47">
        <f t="shared" si="38"/>
        <v>0</v>
      </c>
      <c r="AB41" s="47">
        <f t="shared" si="39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40"/>
        <v>5</v>
      </c>
      <c r="AK41" s="47">
        <v>5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41"/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f t="shared" si="42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43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44"/>
        <v>100</v>
      </c>
      <c r="BQ41" s="47">
        <v>100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29</v>
      </c>
      <c r="B42" s="186" t="s">
        <v>96</v>
      </c>
      <c r="C42" s="46" t="s">
        <v>97</v>
      </c>
      <c r="D42" s="47">
        <f t="shared" si="0"/>
        <v>657</v>
      </c>
      <c r="E42" s="47">
        <f t="shared" si="23"/>
        <v>379</v>
      </c>
      <c r="F42" s="47">
        <f t="shared" si="24"/>
        <v>151</v>
      </c>
      <c r="G42" s="47">
        <f t="shared" si="25"/>
        <v>115</v>
      </c>
      <c r="H42" s="47">
        <f t="shared" si="26"/>
        <v>12</v>
      </c>
      <c r="I42" s="47">
        <f t="shared" si="27"/>
        <v>0</v>
      </c>
      <c r="J42" s="47">
        <f t="shared" si="28"/>
        <v>0</v>
      </c>
      <c r="K42" s="47">
        <f t="shared" si="29"/>
        <v>0</v>
      </c>
      <c r="L42" s="47">
        <f t="shared" si="30"/>
        <v>160</v>
      </c>
      <c r="M42" s="47">
        <v>160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f t="shared" si="31"/>
        <v>246</v>
      </c>
      <c r="U42" s="47">
        <f t="shared" si="32"/>
        <v>0</v>
      </c>
      <c r="V42" s="47">
        <f t="shared" si="33"/>
        <v>148</v>
      </c>
      <c r="W42" s="47">
        <f t="shared" si="34"/>
        <v>86</v>
      </c>
      <c r="X42" s="47">
        <f t="shared" si="35"/>
        <v>12</v>
      </c>
      <c r="Y42" s="47">
        <f t="shared" si="36"/>
        <v>0</v>
      </c>
      <c r="Z42" s="47">
        <f t="shared" si="37"/>
        <v>0</v>
      </c>
      <c r="AA42" s="47">
        <f t="shared" si="38"/>
        <v>0</v>
      </c>
      <c r="AB42" s="47">
        <f t="shared" si="39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40"/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41"/>
        <v>246</v>
      </c>
      <c r="AS42" s="47">
        <v>0</v>
      </c>
      <c r="AT42" s="47">
        <v>148</v>
      </c>
      <c r="AU42" s="47">
        <v>86</v>
      </c>
      <c r="AV42" s="47">
        <v>12</v>
      </c>
      <c r="AW42" s="47">
        <v>0</v>
      </c>
      <c r="AX42" s="47">
        <v>0</v>
      </c>
      <c r="AY42" s="47">
        <v>0</v>
      </c>
      <c r="AZ42" s="47">
        <f t="shared" si="42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43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44"/>
        <v>251</v>
      </c>
      <c r="BQ42" s="47">
        <v>219</v>
      </c>
      <c r="BR42" s="47">
        <v>3</v>
      </c>
      <c r="BS42" s="47">
        <v>29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29</v>
      </c>
      <c r="B43" s="186" t="s">
        <v>98</v>
      </c>
      <c r="C43" s="46" t="s">
        <v>99</v>
      </c>
      <c r="D43" s="47">
        <f t="shared" si="0"/>
        <v>132</v>
      </c>
      <c r="E43" s="47">
        <f t="shared" si="23"/>
        <v>48</v>
      </c>
      <c r="F43" s="47">
        <f t="shared" si="24"/>
        <v>45</v>
      </c>
      <c r="G43" s="47">
        <f t="shared" si="25"/>
        <v>36</v>
      </c>
      <c r="H43" s="47">
        <f t="shared" si="26"/>
        <v>3</v>
      </c>
      <c r="I43" s="47">
        <f t="shared" si="27"/>
        <v>0</v>
      </c>
      <c r="J43" s="47">
        <f t="shared" si="28"/>
        <v>0</v>
      </c>
      <c r="K43" s="47">
        <f t="shared" si="29"/>
        <v>0</v>
      </c>
      <c r="L43" s="47">
        <f t="shared" si="30"/>
        <v>48</v>
      </c>
      <c r="M43" s="47">
        <v>48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31"/>
        <v>73</v>
      </c>
      <c r="U43" s="47">
        <f t="shared" si="32"/>
        <v>0</v>
      </c>
      <c r="V43" s="47">
        <f t="shared" si="33"/>
        <v>44</v>
      </c>
      <c r="W43" s="47">
        <f t="shared" si="34"/>
        <v>26</v>
      </c>
      <c r="X43" s="47">
        <f t="shared" si="35"/>
        <v>3</v>
      </c>
      <c r="Y43" s="47">
        <f t="shared" si="36"/>
        <v>0</v>
      </c>
      <c r="Z43" s="47">
        <f t="shared" si="37"/>
        <v>0</v>
      </c>
      <c r="AA43" s="47">
        <f t="shared" si="38"/>
        <v>0</v>
      </c>
      <c r="AB43" s="47">
        <f t="shared" si="39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40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41"/>
        <v>73</v>
      </c>
      <c r="AS43" s="47">
        <v>0</v>
      </c>
      <c r="AT43" s="47">
        <v>44</v>
      </c>
      <c r="AU43" s="47">
        <v>26</v>
      </c>
      <c r="AV43" s="47">
        <v>3</v>
      </c>
      <c r="AW43" s="47">
        <v>0</v>
      </c>
      <c r="AX43" s="47">
        <v>0</v>
      </c>
      <c r="AY43" s="47">
        <v>0</v>
      </c>
      <c r="AZ43" s="47">
        <f t="shared" si="42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43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44"/>
        <v>11</v>
      </c>
      <c r="BQ43" s="47">
        <v>0</v>
      </c>
      <c r="BR43" s="47">
        <v>1</v>
      </c>
      <c r="BS43" s="47">
        <v>10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29</v>
      </c>
      <c r="B44" s="186" t="s">
        <v>100</v>
      </c>
      <c r="C44" s="46" t="s">
        <v>101</v>
      </c>
      <c r="D44" s="47">
        <f t="shared" si="0"/>
        <v>893</v>
      </c>
      <c r="E44" s="47">
        <f t="shared" si="23"/>
        <v>622</v>
      </c>
      <c r="F44" s="47">
        <f t="shared" si="24"/>
        <v>124</v>
      </c>
      <c r="G44" s="47">
        <f t="shared" si="25"/>
        <v>127</v>
      </c>
      <c r="H44" s="47">
        <f t="shared" si="26"/>
        <v>20</v>
      </c>
      <c r="I44" s="47">
        <f t="shared" si="27"/>
        <v>0</v>
      </c>
      <c r="J44" s="47">
        <f t="shared" si="28"/>
        <v>0</v>
      </c>
      <c r="K44" s="47">
        <f t="shared" si="29"/>
        <v>0</v>
      </c>
      <c r="L44" s="47">
        <f t="shared" si="30"/>
        <v>713</v>
      </c>
      <c r="M44" s="47">
        <v>465</v>
      </c>
      <c r="N44" s="47">
        <v>118</v>
      </c>
      <c r="O44" s="47">
        <v>110</v>
      </c>
      <c r="P44" s="47">
        <v>20</v>
      </c>
      <c r="Q44" s="47">
        <v>0</v>
      </c>
      <c r="R44" s="47">
        <v>0</v>
      </c>
      <c r="S44" s="47">
        <v>0</v>
      </c>
      <c r="T44" s="47">
        <f t="shared" si="31"/>
        <v>0</v>
      </c>
      <c r="U44" s="47">
        <f t="shared" si="32"/>
        <v>0</v>
      </c>
      <c r="V44" s="47">
        <f t="shared" si="33"/>
        <v>0</v>
      </c>
      <c r="W44" s="47">
        <f t="shared" si="34"/>
        <v>0</v>
      </c>
      <c r="X44" s="47">
        <f t="shared" si="35"/>
        <v>0</v>
      </c>
      <c r="Y44" s="47">
        <f t="shared" si="36"/>
        <v>0</v>
      </c>
      <c r="Z44" s="47">
        <f t="shared" si="37"/>
        <v>0</v>
      </c>
      <c r="AA44" s="47">
        <f t="shared" si="38"/>
        <v>0</v>
      </c>
      <c r="AB44" s="47">
        <f t="shared" si="39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40"/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41"/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f t="shared" si="42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43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44"/>
        <v>180</v>
      </c>
      <c r="BQ44" s="47">
        <v>157</v>
      </c>
      <c r="BR44" s="47">
        <v>6</v>
      </c>
      <c r="BS44" s="47">
        <v>17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29</v>
      </c>
      <c r="B45" s="186" t="s">
        <v>102</v>
      </c>
      <c r="C45" s="46" t="s">
        <v>103</v>
      </c>
      <c r="D45" s="47">
        <f t="shared" si="0"/>
        <v>622</v>
      </c>
      <c r="E45" s="47">
        <f t="shared" si="23"/>
        <v>411</v>
      </c>
      <c r="F45" s="47">
        <f t="shared" si="24"/>
        <v>167</v>
      </c>
      <c r="G45" s="47">
        <f t="shared" si="25"/>
        <v>36</v>
      </c>
      <c r="H45" s="47">
        <f t="shared" si="26"/>
        <v>1</v>
      </c>
      <c r="I45" s="47">
        <f t="shared" si="27"/>
        <v>0</v>
      </c>
      <c r="J45" s="47">
        <f t="shared" si="28"/>
        <v>0</v>
      </c>
      <c r="K45" s="47">
        <f t="shared" si="29"/>
        <v>7</v>
      </c>
      <c r="L45" s="47">
        <f t="shared" si="30"/>
        <v>7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7</v>
      </c>
      <c r="T45" s="47">
        <f t="shared" si="31"/>
        <v>196</v>
      </c>
      <c r="U45" s="47">
        <f t="shared" si="32"/>
        <v>0</v>
      </c>
      <c r="V45" s="47">
        <f t="shared" si="33"/>
        <v>160</v>
      </c>
      <c r="W45" s="47">
        <f t="shared" si="34"/>
        <v>36</v>
      </c>
      <c r="X45" s="47">
        <f t="shared" si="35"/>
        <v>0</v>
      </c>
      <c r="Y45" s="47">
        <f t="shared" si="36"/>
        <v>0</v>
      </c>
      <c r="Z45" s="47">
        <f t="shared" si="37"/>
        <v>0</v>
      </c>
      <c r="AA45" s="47">
        <f t="shared" si="38"/>
        <v>0</v>
      </c>
      <c r="AB45" s="47">
        <f t="shared" si="39"/>
        <v>16</v>
      </c>
      <c r="AC45" s="47">
        <v>0</v>
      </c>
      <c r="AD45" s="47">
        <v>16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40"/>
        <v>180</v>
      </c>
      <c r="AK45" s="47">
        <v>0</v>
      </c>
      <c r="AL45" s="47">
        <v>144</v>
      </c>
      <c r="AM45" s="47">
        <v>36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41"/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f t="shared" si="42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43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44"/>
        <v>419</v>
      </c>
      <c r="BQ45" s="47">
        <v>411</v>
      </c>
      <c r="BR45" s="47">
        <v>7</v>
      </c>
      <c r="BS45" s="47">
        <v>0</v>
      </c>
      <c r="BT45" s="47">
        <v>1</v>
      </c>
      <c r="BU45" s="47">
        <v>0</v>
      </c>
      <c r="BV45" s="47">
        <v>0</v>
      </c>
      <c r="BW45" s="47">
        <v>0</v>
      </c>
    </row>
    <row r="46" spans="1:75" ht="13.5">
      <c r="A46" s="185" t="s">
        <v>29</v>
      </c>
      <c r="B46" s="186" t="s">
        <v>104</v>
      </c>
      <c r="C46" s="46" t="s">
        <v>105</v>
      </c>
      <c r="D46" s="47">
        <f t="shared" si="0"/>
        <v>1057</v>
      </c>
      <c r="E46" s="47">
        <f t="shared" si="23"/>
        <v>665</v>
      </c>
      <c r="F46" s="47">
        <f t="shared" si="24"/>
        <v>195</v>
      </c>
      <c r="G46" s="47">
        <f t="shared" si="25"/>
        <v>116</v>
      </c>
      <c r="H46" s="47">
        <f t="shared" si="26"/>
        <v>0</v>
      </c>
      <c r="I46" s="47">
        <f t="shared" si="27"/>
        <v>0</v>
      </c>
      <c r="J46" s="47">
        <f t="shared" si="28"/>
        <v>0</v>
      </c>
      <c r="K46" s="47">
        <f t="shared" si="29"/>
        <v>81</v>
      </c>
      <c r="L46" s="47">
        <f t="shared" si="30"/>
        <v>514</v>
      </c>
      <c r="M46" s="47">
        <v>514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31"/>
        <v>367</v>
      </c>
      <c r="U46" s="47">
        <f t="shared" si="32"/>
        <v>0</v>
      </c>
      <c r="V46" s="47">
        <f t="shared" si="33"/>
        <v>193</v>
      </c>
      <c r="W46" s="47">
        <f t="shared" si="34"/>
        <v>93</v>
      </c>
      <c r="X46" s="47">
        <f t="shared" si="35"/>
        <v>0</v>
      </c>
      <c r="Y46" s="47">
        <f t="shared" si="36"/>
        <v>0</v>
      </c>
      <c r="Z46" s="47">
        <f t="shared" si="37"/>
        <v>0</v>
      </c>
      <c r="AA46" s="47">
        <f t="shared" si="38"/>
        <v>81</v>
      </c>
      <c r="AB46" s="47">
        <f t="shared" si="39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40"/>
        <v>367</v>
      </c>
      <c r="AK46" s="47">
        <v>0</v>
      </c>
      <c r="AL46" s="47">
        <v>193</v>
      </c>
      <c r="AM46" s="47">
        <v>93</v>
      </c>
      <c r="AN46" s="47">
        <v>0</v>
      </c>
      <c r="AO46" s="47">
        <v>0</v>
      </c>
      <c r="AP46" s="47">
        <v>0</v>
      </c>
      <c r="AQ46" s="47">
        <v>81</v>
      </c>
      <c r="AR46" s="47">
        <f t="shared" si="41"/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f t="shared" si="42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43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44"/>
        <v>176</v>
      </c>
      <c r="BQ46" s="47">
        <v>151</v>
      </c>
      <c r="BR46" s="47">
        <v>2</v>
      </c>
      <c r="BS46" s="47">
        <v>23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29</v>
      </c>
      <c r="B47" s="186" t="s">
        <v>106</v>
      </c>
      <c r="C47" s="46" t="s">
        <v>340</v>
      </c>
      <c r="D47" s="47">
        <f t="shared" si="0"/>
        <v>111</v>
      </c>
      <c r="E47" s="47">
        <f t="shared" si="23"/>
        <v>71</v>
      </c>
      <c r="F47" s="47">
        <f t="shared" si="24"/>
        <v>21</v>
      </c>
      <c r="G47" s="47">
        <f t="shared" si="25"/>
        <v>10</v>
      </c>
      <c r="H47" s="47">
        <f t="shared" si="26"/>
        <v>0</v>
      </c>
      <c r="I47" s="47">
        <f t="shared" si="27"/>
        <v>0</v>
      </c>
      <c r="J47" s="47">
        <f t="shared" si="28"/>
        <v>0</v>
      </c>
      <c r="K47" s="47">
        <f t="shared" si="29"/>
        <v>9</v>
      </c>
      <c r="L47" s="47">
        <f t="shared" si="30"/>
        <v>34</v>
      </c>
      <c r="M47" s="47">
        <v>34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31"/>
        <v>39</v>
      </c>
      <c r="U47" s="47">
        <f t="shared" si="32"/>
        <v>0</v>
      </c>
      <c r="V47" s="47">
        <f t="shared" si="33"/>
        <v>20</v>
      </c>
      <c r="W47" s="47">
        <f t="shared" si="34"/>
        <v>10</v>
      </c>
      <c r="X47" s="47">
        <f t="shared" si="35"/>
        <v>0</v>
      </c>
      <c r="Y47" s="47">
        <f t="shared" si="36"/>
        <v>0</v>
      </c>
      <c r="Z47" s="47">
        <f t="shared" si="37"/>
        <v>0</v>
      </c>
      <c r="AA47" s="47">
        <f t="shared" si="38"/>
        <v>9</v>
      </c>
      <c r="AB47" s="47">
        <f t="shared" si="39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40"/>
        <v>39</v>
      </c>
      <c r="AK47" s="47">
        <v>0</v>
      </c>
      <c r="AL47" s="47">
        <v>20</v>
      </c>
      <c r="AM47" s="47">
        <v>10</v>
      </c>
      <c r="AN47" s="47">
        <v>0</v>
      </c>
      <c r="AO47" s="47">
        <v>0</v>
      </c>
      <c r="AP47" s="47">
        <v>0</v>
      </c>
      <c r="AQ47" s="47">
        <v>9</v>
      </c>
      <c r="AR47" s="47">
        <f t="shared" si="41"/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f t="shared" si="42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43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44"/>
        <v>38</v>
      </c>
      <c r="BQ47" s="47">
        <v>37</v>
      </c>
      <c r="BR47" s="47">
        <v>1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29</v>
      </c>
      <c r="B48" s="186" t="s">
        <v>107</v>
      </c>
      <c r="C48" s="46" t="s">
        <v>108</v>
      </c>
      <c r="D48" s="47">
        <f t="shared" si="0"/>
        <v>923</v>
      </c>
      <c r="E48" s="47">
        <f t="shared" si="23"/>
        <v>607</v>
      </c>
      <c r="F48" s="47">
        <f t="shared" si="24"/>
        <v>164</v>
      </c>
      <c r="G48" s="47">
        <f t="shared" si="25"/>
        <v>89</v>
      </c>
      <c r="H48" s="47">
        <f t="shared" si="26"/>
        <v>0</v>
      </c>
      <c r="I48" s="47">
        <f t="shared" si="27"/>
        <v>0</v>
      </c>
      <c r="J48" s="47">
        <f t="shared" si="28"/>
        <v>0</v>
      </c>
      <c r="K48" s="47">
        <f t="shared" si="29"/>
        <v>63</v>
      </c>
      <c r="L48" s="47">
        <f t="shared" si="30"/>
        <v>375</v>
      </c>
      <c r="M48" s="47">
        <v>375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f t="shared" si="31"/>
        <v>286</v>
      </c>
      <c r="U48" s="47">
        <f t="shared" si="32"/>
        <v>0</v>
      </c>
      <c r="V48" s="47">
        <f t="shared" si="33"/>
        <v>151</v>
      </c>
      <c r="W48" s="47">
        <f t="shared" si="34"/>
        <v>72</v>
      </c>
      <c r="X48" s="47">
        <f t="shared" si="35"/>
        <v>0</v>
      </c>
      <c r="Y48" s="47">
        <f t="shared" si="36"/>
        <v>0</v>
      </c>
      <c r="Z48" s="47">
        <f t="shared" si="37"/>
        <v>0</v>
      </c>
      <c r="AA48" s="47">
        <f t="shared" si="38"/>
        <v>63</v>
      </c>
      <c r="AB48" s="47">
        <f t="shared" si="39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40"/>
        <v>286</v>
      </c>
      <c r="AK48" s="47">
        <v>0</v>
      </c>
      <c r="AL48" s="47">
        <v>151</v>
      </c>
      <c r="AM48" s="47">
        <v>72</v>
      </c>
      <c r="AN48" s="47">
        <v>0</v>
      </c>
      <c r="AO48" s="47">
        <v>0</v>
      </c>
      <c r="AP48" s="47">
        <v>0</v>
      </c>
      <c r="AQ48" s="47">
        <v>63</v>
      </c>
      <c r="AR48" s="47">
        <f t="shared" si="41"/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f t="shared" si="42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43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44"/>
        <v>262</v>
      </c>
      <c r="BQ48" s="47">
        <v>232</v>
      </c>
      <c r="BR48" s="47">
        <v>13</v>
      </c>
      <c r="BS48" s="47">
        <v>17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29</v>
      </c>
      <c r="B49" s="186" t="s">
        <v>109</v>
      </c>
      <c r="C49" s="46" t="s">
        <v>110</v>
      </c>
      <c r="D49" s="47">
        <f t="shared" si="0"/>
        <v>285</v>
      </c>
      <c r="E49" s="47">
        <f t="shared" si="23"/>
        <v>120</v>
      </c>
      <c r="F49" s="47">
        <f t="shared" si="24"/>
        <v>152</v>
      </c>
      <c r="G49" s="47">
        <f t="shared" si="25"/>
        <v>0</v>
      </c>
      <c r="H49" s="47">
        <f t="shared" si="26"/>
        <v>0</v>
      </c>
      <c r="I49" s="47">
        <f t="shared" si="27"/>
        <v>0</v>
      </c>
      <c r="J49" s="47">
        <f t="shared" si="28"/>
        <v>0</v>
      </c>
      <c r="K49" s="47">
        <f t="shared" si="29"/>
        <v>13</v>
      </c>
      <c r="L49" s="47">
        <f t="shared" si="30"/>
        <v>89</v>
      </c>
      <c r="M49" s="47">
        <v>85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4</v>
      </c>
      <c r="T49" s="47">
        <f t="shared" si="31"/>
        <v>149</v>
      </c>
      <c r="U49" s="47">
        <f t="shared" si="32"/>
        <v>0</v>
      </c>
      <c r="V49" s="47">
        <f t="shared" si="33"/>
        <v>149</v>
      </c>
      <c r="W49" s="47">
        <f t="shared" si="34"/>
        <v>0</v>
      </c>
      <c r="X49" s="47">
        <f t="shared" si="35"/>
        <v>0</v>
      </c>
      <c r="Y49" s="47">
        <f t="shared" si="36"/>
        <v>0</v>
      </c>
      <c r="Z49" s="47">
        <f t="shared" si="37"/>
        <v>0</v>
      </c>
      <c r="AA49" s="47">
        <f t="shared" si="38"/>
        <v>0</v>
      </c>
      <c r="AB49" s="47">
        <f t="shared" si="39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40"/>
        <v>149</v>
      </c>
      <c r="AK49" s="47">
        <v>0</v>
      </c>
      <c r="AL49" s="47">
        <v>149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41"/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f t="shared" si="42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43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44"/>
        <v>47</v>
      </c>
      <c r="BQ49" s="47">
        <v>35</v>
      </c>
      <c r="BR49" s="47">
        <v>3</v>
      </c>
      <c r="BS49" s="47">
        <v>0</v>
      </c>
      <c r="BT49" s="47">
        <v>0</v>
      </c>
      <c r="BU49" s="47">
        <v>0</v>
      </c>
      <c r="BV49" s="47">
        <v>0</v>
      </c>
      <c r="BW49" s="47">
        <v>9</v>
      </c>
    </row>
    <row r="50" spans="1:75" ht="13.5">
      <c r="A50" s="185" t="s">
        <v>29</v>
      </c>
      <c r="B50" s="186" t="s">
        <v>111</v>
      </c>
      <c r="C50" s="46" t="s">
        <v>112</v>
      </c>
      <c r="D50" s="47">
        <f t="shared" si="0"/>
        <v>380</v>
      </c>
      <c r="E50" s="47">
        <f t="shared" si="23"/>
        <v>115</v>
      </c>
      <c r="F50" s="47">
        <f t="shared" si="24"/>
        <v>263</v>
      </c>
      <c r="G50" s="47">
        <f t="shared" si="25"/>
        <v>2</v>
      </c>
      <c r="H50" s="47">
        <f t="shared" si="26"/>
        <v>0</v>
      </c>
      <c r="I50" s="47">
        <f t="shared" si="27"/>
        <v>0</v>
      </c>
      <c r="J50" s="47">
        <f t="shared" si="28"/>
        <v>0</v>
      </c>
      <c r="K50" s="47">
        <f t="shared" si="29"/>
        <v>0</v>
      </c>
      <c r="L50" s="47">
        <f t="shared" si="30"/>
        <v>117</v>
      </c>
      <c r="M50" s="47">
        <v>115</v>
      </c>
      <c r="N50" s="47">
        <v>0</v>
      </c>
      <c r="O50" s="47">
        <v>2</v>
      </c>
      <c r="P50" s="47">
        <v>0</v>
      </c>
      <c r="Q50" s="47">
        <v>0</v>
      </c>
      <c r="R50" s="47">
        <v>0</v>
      </c>
      <c r="S50" s="47">
        <v>0</v>
      </c>
      <c r="T50" s="47">
        <f t="shared" si="31"/>
        <v>263</v>
      </c>
      <c r="U50" s="47">
        <f t="shared" si="32"/>
        <v>0</v>
      </c>
      <c r="V50" s="47">
        <f t="shared" si="33"/>
        <v>263</v>
      </c>
      <c r="W50" s="47">
        <f t="shared" si="34"/>
        <v>0</v>
      </c>
      <c r="X50" s="47">
        <f t="shared" si="35"/>
        <v>0</v>
      </c>
      <c r="Y50" s="47">
        <f t="shared" si="36"/>
        <v>0</v>
      </c>
      <c r="Z50" s="47">
        <f t="shared" si="37"/>
        <v>0</v>
      </c>
      <c r="AA50" s="47">
        <f t="shared" si="38"/>
        <v>0</v>
      </c>
      <c r="AB50" s="47">
        <f t="shared" si="39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40"/>
        <v>263</v>
      </c>
      <c r="AK50" s="47">
        <v>0</v>
      </c>
      <c r="AL50" s="47">
        <v>263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41"/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f t="shared" si="42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43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44"/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29</v>
      </c>
      <c r="B51" s="186" t="s">
        <v>113</v>
      </c>
      <c r="C51" s="46" t="s">
        <v>114</v>
      </c>
      <c r="D51" s="47">
        <f t="shared" si="0"/>
        <v>607</v>
      </c>
      <c r="E51" s="47">
        <f t="shared" si="23"/>
        <v>79</v>
      </c>
      <c r="F51" s="47">
        <f t="shared" si="24"/>
        <v>142</v>
      </c>
      <c r="G51" s="47">
        <f t="shared" si="25"/>
        <v>319</v>
      </c>
      <c r="H51" s="47">
        <f t="shared" si="26"/>
        <v>67</v>
      </c>
      <c r="I51" s="47">
        <f t="shared" si="27"/>
        <v>0</v>
      </c>
      <c r="J51" s="47">
        <f t="shared" si="28"/>
        <v>0</v>
      </c>
      <c r="K51" s="47">
        <f t="shared" si="29"/>
        <v>0</v>
      </c>
      <c r="L51" s="47">
        <f t="shared" si="30"/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t="shared" si="31"/>
        <v>523</v>
      </c>
      <c r="U51" s="47">
        <f t="shared" si="32"/>
        <v>0</v>
      </c>
      <c r="V51" s="47">
        <f t="shared" si="33"/>
        <v>142</v>
      </c>
      <c r="W51" s="47">
        <f t="shared" si="34"/>
        <v>314</v>
      </c>
      <c r="X51" s="47">
        <f t="shared" si="35"/>
        <v>67</v>
      </c>
      <c r="Y51" s="47">
        <f t="shared" si="36"/>
        <v>0</v>
      </c>
      <c r="Z51" s="47">
        <f t="shared" si="37"/>
        <v>0</v>
      </c>
      <c r="AA51" s="47">
        <f t="shared" si="38"/>
        <v>0</v>
      </c>
      <c r="AB51" s="47">
        <f t="shared" si="39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40"/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41"/>
        <v>523</v>
      </c>
      <c r="AS51" s="47">
        <v>0</v>
      </c>
      <c r="AT51" s="47">
        <v>142</v>
      </c>
      <c r="AU51" s="47">
        <v>314</v>
      </c>
      <c r="AV51" s="47">
        <v>67</v>
      </c>
      <c r="AW51" s="47">
        <v>0</v>
      </c>
      <c r="AX51" s="47">
        <v>0</v>
      </c>
      <c r="AY51" s="47">
        <v>0</v>
      </c>
      <c r="AZ51" s="47">
        <f t="shared" si="42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43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44"/>
        <v>84</v>
      </c>
      <c r="BQ51" s="47">
        <v>79</v>
      </c>
      <c r="BR51" s="47">
        <v>0</v>
      </c>
      <c r="BS51" s="47">
        <v>5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29</v>
      </c>
      <c r="B52" s="186" t="s">
        <v>115</v>
      </c>
      <c r="C52" s="46" t="s">
        <v>116</v>
      </c>
      <c r="D52" s="47">
        <f t="shared" si="0"/>
        <v>47</v>
      </c>
      <c r="E52" s="47">
        <f t="shared" si="23"/>
        <v>19</v>
      </c>
      <c r="F52" s="47">
        <f t="shared" si="24"/>
        <v>28</v>
      </c>
      <c r="G52" s="47">
        <f t="shared" si="25"/>
        <v>0</v>
      </c>
      <c r="H52" s="47">
        <f t="shared" si="26"/>
        <v>0</v>
      </c>
      <c r="I52" s="47">
        <f t="shared" si="27"/>
        <v>0</v>
      </c>
      <c r="J52" s="47">
        <f t="shared" si="28"/>
        <v>0</v>
      </c>
      <c r="K52" s="47">
        <f t="shared" si="29"/>
        <v>0</v>
      </c>
      <c r="L52" s="47">
        <f t="shared" si="30"/>
        <v>21</v>
      </c>
      <c r="M52" s="47">
        <v>19</v>
      </c>
      <c r="N52" s="47">
        <v>2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 t="shared" si="31"/>
        <v>26</v>
      </c>
      <c r="U52" s="47">
        <f t="shared" si="32"/>
        <v>0</v>
      </c>
      <c r="V52" s="47">
        <f t="shared" si="33"/>
        <v>26</v>
      </c>
      <c r="W52" s="47">
        <f t="shared" si="34"/>
        <v>0</v>
      </c>
      <c r="X52" s="47">
        <f t="shared" si="35"/>
        <v>0</v>
      </c>
      <c r="Y52" s="47">
        <f t="shared" si="36"/>
        <v>0</v>
      </c>
      <c r="Z52" s="47">
        <f t="shared" si="37"/>
        <v>0</v>
      </c>
      <c r="AA52" s="47">
        <f t="shared" si="38"/>
        <v>0</v>
      </c>
      <c r="AB52" s="47">
        <f t="shared" si="39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40"/>
        <v>26</v>
      </c>
      <c r="AK52" s="47">
        <v>0</v>
      </c>
      <c r="AL52" s="47">
        <v>26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41"/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f t="shared" si="42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43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44"/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29</v>
      </c>
      <c r="B53" s="186" t="s">
        <v>117</v>
      </c>
      <c r="C53" s="46" t="s">
        <v>118</v>
      </c>
      <c r="D53" s="47">
        <f t="shared" si="0"/>
        <v>160</v>
      </c>
      <c r="E53" s="47">
        <f t="shared" si="23"/>
        <v>86</v>
      </c>
      <c r="F53" s="47">
        <f t="shared" si="24"/>
        <v>39</v>
      </c>
      <c r="G53" s="47">
        <f t="shared" si="25"/>
        <v>19</v>
      </c>
      <c r="H53" s="47">
        <f t="shared" si="26"/>
        <v>0</v>
      </c>
      <c r="I53" s="47">
        <f t="shared" si="27"/>
        <v>0</v>
      </c>
      <c r="J53" s="47">
        <f t="shared" si="28"/>
        <v>0</v>
      </c>
      <c r="K53" s="47">
        <f t="shared" si="29"/>
        <v>16</v>
      </c>
      <c r="L53" s="47">
        <f t="shared" si="30"/>
        <v>86</v>
      </c>
      <c r="M53" s="47">
        <v>86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 t="shared" si="31"/>
        <v>74</v>
      </c>
      <c r="U53" s="47">
        <f t="shared" si="32"/>
        <v>0</v>
      </c>
      <c r="V53" s="47">
        <f t="shared" si="33"/>
        <v>39</v>
      </c>
      <c r="W53" s="47">
        <f t="shared" si="34"/>
        <v>19</v>
      </c>
      <c r="X53" s="47">
        <f t="shared" si="35"/>
        <v>0</v>
      </c>
      <c r="Y53" s="47">
        <f t="shared" si="36"/>
        <v>0</v>
      </c>
      <c r="Z53" s="47">
        <f t="shared" si="37"/>
        <v>0</v>
      </c>
      <c r="AA53" s="47">
        <f t="shared" si="38"/>
        <v>16</v>
      </c>
      <c r="AB53" s="47">
        <f t="shared" si="39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40"/>
        <v>74</v>
      </c>
      <c r="AK53" s="47">
        <v>0</v>
      </c>
      <c r="AL53" s="47">
        <v>39</v>
      </c>
      <c r="AM53" s="47">
        <v>19</v>
      </c>
      <c r="AN53" s="47">
        <v>0</v>
      </c>
      <c r="AO53" s="47">
        <v>0</v>
      </c>
      <c r="AP53" s="47">
        <v>0</v>
      </c>
      <c r="AQ53" s="47">
        <v>16</v>
      </c>
      <c r="AR53" s="47">
        <f t="shared" si="41"/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f t="shared" si="42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43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44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29</v>
      </c>
      <c r="B54" s="186" t="s">
        <v>119</v>
      </c>
      <c r="C54" s="46" t="s">
        <v>189</v>
      </c>
      <c r="D54" s="47">
        <f t="shared" si="0"/>
        <v>199</v>
      </c>
      <c r="E54" s="47">
        <f t="shared" si="23"/>
        <v>137</v>
      </c>
      <c r="F54" s="47">
        <f t="shared" si="24"/>
        <v>16</v>
      </c>
      <c r="G54" s="47">
        <f t="shared" si="25"/>
        <v>41</v>
      </c>
      <c r="H54" s="47">
        <f t="shared" si="26"/>
        <v>5</v>
      </c>
      <c r="I54" s="47">
        <f t="shared" si="27"/>
        <v>0</v>
      </c>
      <c r="J54" s="47">
        <f t="shared" si="28"/>
        <v>0</v>
      </c>
      <c r="K54" s="47">
        <f t="shared" si="29"/>
        <v>0</v>
      </c>
      <c r="L54" s="47">
        <f t="shared" si="30"/>
        <v>104</v>
      </c>
      <c r="M54" s="47">
        <v>60</v>
      </c>
      <c r="N54" s="47">
        <v>7</v>
      </c>
      <c r="O54" s="47">
        <v>32</v>
      </c>
      <c r="P54" s="47">
        <v>5</v>
      </c>
      <c r="Q54" s="47">
        <v>0</v>
      </c>
      <c r="R54" s="47">
        <v>0</v>
      </c>
      <c r="S54" s="47">
        <v>0</v>
      </c>
      <c r="T54" s="47">
        <f t="shared" si="31"/>
        <v>0</v>
      </c>
      <c r="U54" s="47">
        <f t="shared" si="32"/>
        <v>0</v>
      </c>
      <c r="V54" s="47">
        <f t="shared" si="33"/>
        <v>0</v>
      </c>
      <c r="W54" s="47">
        <f t="shared" si="34"/>
        <v>0</v>
      </c>
      <c r="X54" s="47">
        <f t="shared" si="35"/>
        <v>0</v>
      </c>
      <c r="Y54" s="47">
        <f t="shared" si="36"/>
        <v>0</v>
      </c>
      <c r="Z54" s="47">
        <f t="shared" si="37"/>
        <v>0</v>
      </c>
      <c r="AA54" s="47">
        <f t="shared" si="38"/>
        <v>0</v>
      </c>
      <c r="AB54" s="47">
        <f t="shared" si="39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40"/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41"/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f t="shared" si="42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43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44"/>
        <v>95</v>
      </c>
      <c r="BQ54" s="47">
        <v>77</v>
      </c>
      <c r="BR54" s="47">
        <v>9</v>
      </c>
      <c r="BS54" s="47">
        <v>9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29</v>
      </c>
      <c r="B55" s="186" t="s">
        <v>120</v>
      </c>
      <c r="C55" s="46" t="s">
        <v>121</v>
      </c>
      <c r="D55" s="47">
        <f t="shared" si="0"/>
        <v>220</v>
      </c>
      <c r="E55" s="47">
        <f t="shared" si="23"/>
        <v>31</v>
      </c>
      <c r="F55" s="47">
        <f t="shared" si="24"/>
        <v>73</v>
      </c>
      <c r="G55" s="47">
        <f t="shared" si="25"/>
        <v>89</v>
      </c>
      <c r="H55" s="47">
        <f t="shared" si="26"/>
        <v>2</v>
      </c>
      <c r="I55" s="47">
        <f t="shared" si="27"/>
        <v>0</v>
      </c>
      <c r="J55" s="47">
        <f t="shared" si="28"/>
        <v>0</v>
      </c>
      <c r="K55" s="47">
        <f t="shared" si="29"/>
        <v>25</v>
      </c>
      <c r="L55" s="47">
        <f t="shared" si="30"/>
        <v>55</v>
      </c>
      <c r="M55" s="47">
        <v>30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25</v>
      </c>
      <c r="T55" s="47">
        <f t="shared" si="31"/>
        <v>165</v>
      </c>
      <c r="U55" s="47">
        <f t="shared" si="32"/>
        <v>1</v>
      </c>
      <c r="V55" s="47">
        <f t="shared" si="33"/>
        <v>73</v>
      </c>
      <c r="W55" s="47">
        <f t="shared" si="34"/>
        <v>89</v>
      </c>
      <c r="X55" s="47">
        <f t="shared" si="35"/>
        <v>2</v>
      </c>
      <c r="Y55" s="47">
        <f t="shared" si="36"/>
        <v>0</v>
      </c>
      <c r="Z55" s="47">
        <f t="shared" si="37"/>
        <v>0</v>
      </c>
      <c r="AA55" s="47">
        <f t="shared" si="38"/>
        <v>0</v>
      </c>
      <c r="AB55" s="47">
        <f t="shared" si="39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40"/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41"/>
        <v>165</v>
      </c>
      <c r="AS55" s="47">
        <v>1</v>
      </c>
      <c r="AT55" s="47">
        <v>73</v>
      </c>
      <c r="AU55" s="47">
        <v>89</v>
      </c>
      <c r="AV55" s="47">
        <v>2</v>
      </c>
      <c r="AW55" s="47">
        <v>0</v>
      </c>
      <c r="AX55" s="47">
        <v>0</v>
      </c>
      <c r="AY55" s="47">
        <v>0</v>
      </c>
      <c r="AZ55" s="47">
        <f t="shared" si="42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43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44"/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29</v>
      </c>
      <c r="B56" s="186" t="s">
        <v>122</v>
      </c>
      <c r="C56" s="46" t="s">
        <v>123</v>
      </c>
      <c r="D56" s="47">
        <f t="shared" si="0"/>
        <v>241</v>
      </c>
      <c r="E56" s="47">
        <f t="shared" si="23"/>
        <v>32</v>
      </c>
      <c r="F56" s="47">
        <f t="shared" si="24"/>
        <v>76</v>
      </c>
      <c r="G56" s="47">
        <f t="shared" si="25"/>
        <v>91</v>
      </c>
      <c r="H56" s="47">
        <f t="shared" si="26"/>
        <v>1</v>
      </c>
      <c r="I56" s="47">
        <f t="shared" si="27"/>
        <v>0</v>
      </c>
      <c r="J56" s="47">
        <f t="shared" si="28"/>
        <v>0</v>
      </c>
      <c r="K56" s="47">
        <f t="shared" si="29"/>
        <v>41</v>
      </c>
      <c r="L56" s="47">
        <f t="shared" si="30"/>
        <v>72</v>
      </c>
      <c r="M56" s="47">
        <v>31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41</v>
      </c>
      <c r="T56" s="47">
        <f t="shared" si="31"/>
        <v>169</v>
      </c>
      <c r="U56" s="47">
        <f t="shared" si="32"/>
        <v>1</v>
      </c>
      <c r="V56" s="47">
        <f t="shared" si="33"/>
        <v>76</v>
      </c>
      <c r="W56" s="47">
        <f t="shared" si="34"/>
        <v>91</v>
      </c>
      <c r="X56" s="47">
        <f t="shared" si="35"/>
        <v>1</v>
      </c>
      <c r="Y56" s="47">
        <f t="shared" si="36"/>
        <v>0</v>
      </c>
      <c r="Z56" s="47">
        <f t="shared" si="37"/>
        <v>0</v>
      </c>
      <c r="AA56" s="47">
        <f t="shared" si="38"/>
        <v>0</v>
      </c>
      <c r="AB56" s="47">
        <f t="shared" si="39"/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f t="shared" si="40"/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41"/>
        <v>169</v>
      </c>
      <c r="AS56" s="47">
        <v>1</v>
      </c>
      <c r="AT56" s="47">
        <v>76</v>
      </c>
      <c r="AU56" s="47">
        <v>91</v>
      </c>
      <c r="AV56" s="47">
        <v>1</v>
      </c>
      <c r="AW56" s="47">
        <v>0</v>
      </c>
      <c r="AX56" s="47">
        <v>0</v>
      </c>
      <c r="AY56" s="47">
        <v>0</v>
      </c>
      <c r="AZ56" s="47">
        <f t="shared" si="42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43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44"/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</row>
    <row r="57" spans="1:75" ht="13.5">
      <c r="A57" s="185" t="s">
        <v>29</v>
      </c>
      <c r="B57" s="186" t="s">
        <v>124</v>
      </c>
      <c r="C57" s="46" t="s">
        <v>125</v>
      </c>
      <c r="D57" s="47">
        <f t="shared" si="0"/>
        <v>222</v>
      </c>
      <c r="E57" s="47">
        <f t="shared" si="23"/>
        <v>21</v>
      </c>
      <c r="F57" s="47">
        <f t="shared" si="24"/>
        <v>24</v>
      </c>
      <c r="G57" s="47">
        <f t="shared" si="25"/>
        <v>57</v>
      </c>
      <c r="H57" s="47">
        <f t="shared" si="26"/>
        <v>7</v>
      </c>
      <c r="I57" s="47">
        <f t="shared" si="27"/>
        <v>3</v>
      </c>
      <c r="J57" s="47">
        <f t="shared" si="28"/>
        <v>0</v>
      </c>
      <c r="K57" s="47">
        <f t="shared" si="29"/>
        <v>110</v>
      </c>
      <c r="L57" s="47">
        <f t="shared" si="30"/>
        <v>222</v>
      </c>
      <c r="M57" s="47">
        <v>21</v>
      </c>
      <c r="N57" s="47">
        <v>24</v>
      </c>
      <c r="O57" s="47">
        <v>57</v>
      </c>
      <c r="P57" s="47">
        <v>7</v>
      </c>
      <c r="Q57" s="47">
        <v>3</v>
      </c>
      <c r="R57" s="47">
        <v>0</v>
      </c>
      <c r="S57" s="47">
        <v>110</v>
      </c>
      <c r="T57" s="47">
        <f t="shared" si="31"/>
        <v>0</v>
      </c>
      <c r="U57" s="47">
        <f t="shared" si="32"/>
        <v>0</v>
      </c>
      <c r="V57" s="47">
        <f t="shared" si="33"/>
        <v>0</v>
      </c>
      <c r="W57" s="47">
        <f t="shared" si="34"/>
        <v>0</v>
      </c>
      <c r="X57" s="47">
        <f t="shared" si="35"/>
        <v>0</v>
      </c>
      <c r="Y57" s="47">
        <f t="shared" si="36"/>
        <v>0</v>
      </c>
      <c r="Z57" s="47">
        <f t="shared" si="37"/>
        <v>0</v>
      </c>
      <c r="AA57" s="47">
        <f t="shared" si="38"/>
        <v>0</v>
      </c>
      <c r="AB57" s="47">
        <f t="shared" si="39"/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f t="shared" si="40"/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41"/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f t="shared" si="42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43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44"/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29</v>
      </c>
      <c r="B58" s="186" t="s">
        <v>126</v>
      </c>
      <c r="C58" s="46" t="s">
        <v>127</v>
      </c>
      <c r="D58" s="47">
        <f t="shared" si="0"/>
        <v>2666</v>
      </c>
      <c r="E58" s="47">
        <f t="shared" si="23"/>
        <v>257</v>
      </c>
      <c r="F58" s="47">
        <f t="shared" si="24"/>
        <v>166</v>
      </c>
      <c r="G58" s="47">
        <f t="shared" si="25"/>
        <v>97</v>
      </c>
      <c r="H58" s="47">
        <f t="shared" si="26"/>
        <v>13</v>
      </c>
      <c r="I58" s="47">
        <f t="shared" si="27"/>
        <v>0</v>
      </c>
      <c r="J58" s="47">
        <f t="shared" si="28"/>
        <v>0</v>
      </c>
      <c r="K58" s="47">
        <f t="shared" si="29"/>
        <v>2133</v>
      </c>
      <c r="L58" s="47">
        <f t="shared" si="30"/>
        <v>270</v>
      </c>
      <c r="M58" s="47">
        <v>257</v>
      </c>
      <c r="N58" s="47">
        <v>5</v>
      </c>
      <c r="O58" s="47">
        <v>0</v>
      </c>
      <c r="P58" s="47">
        <v>0</v>
      </c>
      <c r="Q58" s="47">
        <v>0</v>
      </c>
      <c r="R58" s="47">
        <v>0</v>
      </c>
      <c r="S58" s="47">
        <v>8</v>
      </c>
      <c r="T58" s="47">
        <f t="shared" si="31"/>
        <v>2396</v>
      </c>
      <c r="U58" s="47">
        <f t="shared" si="32"/>
        <v>0</v>
      </c>
      <c r="V58" s="47">
        <f t="shared" si="33"/>
        <v>161</v>
      </c>
      <c r="W58" s="47">
        <f t="shared" si="34"/>
        <v>97</v>
      </c>
      <c r="X58" s="47">
        <f t="shared" si="35"/>
        <v>13</v>
      </c>
      <c r="Y58" s="47">
        <f t="shared" si="36"/>
        <v>0</v>
      </c>
      <c r="Z58" s="47">
        <f t="shared" si="37"/>
        <v>0</v>
      </c>
      <c r="AA58" s="47">
        <f t="shared" si="38"/>
        <v>2125</v>
      </c>
      <c r="AB58" s="47">
        <f t="shared" si="39"/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f t="shared" si="40"/>
        <v>273</v>
      </c>
      <c r="AK58" s="47">
        <v>0</v>
      </c>
      <c r="AL58" s="47">
        <v>161</v>
      </c>
      <c r="AM58" s="47">
        <v>97</v>
      </c>
      <c r="AN58" s="47">
        <v>13</v>
      </c>
      <c r="AO58" s="47">
        <v>0</v>
      </c>
      <c r="AP58" s="47">
        <v>0</v>
      </c>
      <c r="AQ58" s="47">
        <v>2</v>
      </c>
      <c r="AR58" s="47">
        <f t="shared" si="41"/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f t="shared" si="42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43"/>
        <v>2123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2123</v>
      </c>
      <c r="BP58" s="47">
        <f t="shared" si="44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29</v>
      </c>
      <c r="B59" s="186" t="s">
        <v>128</v>
      </c>
      <c r="C59" s="46" t="s">
        <v>129</v>
      </c>
      <c r="D59" s="47">
        <f t="shared" si="0"/>
        <v>3440</v>
      </c>
      <c r="E59" s="47">
        <f t="shared" si="23"/>
        <v>516</v>
      </c>
      <c r="F59" s="47">
        <f t="shared" si="24"/>
        <v>129</v>
      </c>
      <c r="G59" s="47">
        <f t="shared" si="25"/>
        <v>77</v>
      </c>
      <c r="H59" s="47">
        <f t="shared" si="26"/>
        <v>11</v>
      </c>
      <c r="I59" s="47">
        <f t="shared" si="27"/>
        <v>0</v>
      </c>
      <c r="J59" s="47">
        <f t="shared" si="28"/>
        <v>0</v>
      </c>
      <c r="K59" s="47">
        <f t="shared" si="29"/>
        <v>2707</v>
      </c>
      <c r="L59" s="47">
        <f t="shared" si="30"/>
        <v>521</v>
      </c>
      <c r="M59" s="47">
        <v>516</v>
      </c>
      <c r="N59" s="47">
        <v>2</v>
      </c>
      <c r="O59" s="47">
        <v>0</v>
      </c>
      <c r="P59" s="47">
        <v>0</v>
      </c>
      <c r="Q59" s="47">
        <v>0</v>
      </c>
      <c r="R59" s="47">
        <v>0</v>
      </c>
      <c r="S59" s="47">
        <v>3</v>
      </c>
      <c r="T59" s="47">
        <f t="shared" si="31"/>
        <v>2919</v>
      </c>
      <c r="U59" s="47">
        <f t="shared" si="32"/>
        <v>0</v>
      </c>
      <c r="V59" s="47">
        <f t="shared" si="33"/>
        <v>127</v>
      </c>
      <c r="W59" s="47">
        <f t="shared" si="34"/>
        <v>77</v>
      </c>
      <c r="X59" s="47">
        <f t="shared" si="35"/>
        <v>11</v>
      </c>
      <c r="Y59" s="47">
        <f t="shared" si="36"/>
        <v>0</v>
      </c>
      <c r="Z59" s="47">
        <f t="shared" si="37"/>
        <v>0</v>
      </c>
      <c r="AA59" s="47">
        <f t="shared" si="38"/>
        <v>2704</v>
      </c>
      <c r="AB59" s="47">
        <f t="shared" si="39"/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f t="shared" si="40"/>
        <v>218</v>
      </c>
      <c r="AK59" s="47">
        <v>0</v>
      </c>
      <c r="AL59" s="47">
        <v>127</v>
      </c>
      <c r="AM59" s="47">
        <v>77</v>
      </c>
      <c r="AN59" s="47">
        <v>11</v>
      </c>
      <c r="AO59" s="47">
        <v>0</v>
      </c>
      <c r="AP59" s="47">
        <v>0</v>
      </c>
      <c r="AQ59" s="47">
        <v>3</v>
      </c>
      <c r="AR59" s="47">
        <f t="shared" si="41"/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f t="shared" si="42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43"/>
        <v>2701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2701</v>
      </c>
      <c r="BP59" s="47">
        <f t="shared" si="44"/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185" t="s">
        <v>29</v>
      </c>
      <c r="B60" s="186" t="s">
        <v>130</v>
      </c>
      <c r="C60" s="46" t="s">
        <v>194</v>
      </c>
      <c r="D60" s="47">
        <f t="shared" si="0"/>
        <v>1891</v>
      </c>
      <c r="E60" s="47">
        <f t="shared" si="23"/>
        <v>122</v>
      </c>
      <c r="F60" s="47">
        <f t="shared" si="24"/>
        <v>93</v>
      </c>
      <c r="G60" s="47">
        <f t="shared" si="25"/>
        <v>57</v>
      </c>
      <c r="H60" s="47">
        <f t="shared" si="26"/>
        <v>9</v>
      </c>
      <c r="I60" s="47">
        <f t="shared" si="27"/>
        <v>0</v>
      </c>
      <c r="J60" s="47">
        <f t="shared" si="28"/>
        <v>0</v>
      </c>
      <c r="K60" s="47">
        <f t="shared" si="29"/>
        <v>1610</v>
      </c>
      <c r="L60" s="47">
        <f t="shared" si="30"/>
        <v>122</v>
      </c>
      <c r="M60" s="47">
        <v>122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f t="shared" si="31"/>
        <v>1769</v>
      </c>
      <c r="U60" s="47">
        <f t="shared" si="32"/>
        <v>0</v>
      </c>
      <c r="V60" s="47">
        <f t="shared" si="33"/>
        <v>93</v>
      </c>
      <c r="W60" s="47">
        <f t="shared" si="34"/>
        <v>57</v>
      </c>
      <c r="X60" s="47">
        <f t="shared" si="35"/>
        <v>9</v>
      </c>
      <c r="Y60" s="47">
        <f t="shared" si="36"/>
        <v>0</v>
      </c>
      <c r="Z60" s="47">
        <f t="shared" si="37"/>
        <v>0</v>
      </c>
      <c r="AA60" s="47">
        <f t="shared" si="38"/>
        <v>1610</v>
      </c>
      <c r="AB60" s="47">
        <f t="shared" si="39"/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f t="shared" si="40"/>
        <v>161</v>
      </c>
      <c r="AK60" s="47">
        <v>0</v>
      </c>
      <c r="AL60" s="47">
        <v>93</v>
      </c>
      <c r="AM60" s="47">
        <v>57</v>
      </c>
      <c r="AN60" s="47">
        <v>9</v>
      </c>
      <c r="AO60" s="47">
        <v>0</v>
      </c>
      <c r="AP60" s="47">
        <v>0</v>
      </c>
      <c r="AQ60" s="47">
        <v>2</v>
      </c>
      <c r="AR60" s="47">
        <f t="shared" si="41"/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f t="shared" si="42"/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f t="shared" si="43"/>
        <v>1608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1608</v>
      </c>
      <c r="BP60" s="47">
        <f t="shared" si="44"/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</row>
    <row r="61" spans="1:75" ht="13.5">
      <c r="A61" s="185" t="s">
        <v>29</v>
      </c>
      <c r="B61" s="186" t="s">
        <v>131</v>
      </c>
      <c r="C61" s="46" t="s">
        <v>339</v>
      </c>
      <c r="D61" s="47">
        <f t="shared" si="0"/>
        <v>428</v>
      </c>
      <c r="E61" s="47">
        <f t="shared" si="23"/>
        <v>317</v>
      </c>
      <c r="F61" s="47">
        <f t="shared" si="24"/>
        <v>43</v>
      </c>
      <c r="G61" s="47">
        <f t="shared" si="25"/>
        <v>57</v>
      </c>
      <c r="H61" s="47">
        <f t="shared" si="26"/>
        <v>10</v>
      </c>
      <c r="I61" s="47">
        <f t="shared" si="27"/>
        <v>1</v>
      </c>
      <c r="J61" s="47">
        <f t="shared" si="28"/>
        <v>0</v>
      </c>
      <c r="K61" s="47">
        <f t="shared" si="29"/>
        <v>0</v>
      </c>
      <c r="L61" s="47">
        <f t="shared" si="30"/>
        <v>275</v>
      </c>
      <c r="M61" s="47">
        <v>184</v>
      </c>
      <c r="N61" s="47">
        <v>28</v>
      </c>
      <c r="O61" s="47">
        <v>52</v>
      </c>
      <c r="P61" s="47">
        <v>10</v>
      </c>
      <c r="Q61" s="47">
        <v>1</v>
      </c>
      <c r="R61" s="47">
        <v>0</v>
      </c>
      <c r="S61" s="47">
        <v>0</v>
      </c>
      <c r="T61" s="47">
        <f t="shared" si="31"/>
        <v>0</v>
      </c>
      <c r="U61" s="47">
        <f t="shared" si="32"/>
        <v>0</v>
      </c>
      <c r="V61" s="47">
        <f t="shared" si="33"/>
        <v>0</v>
      </c>
      <c r="W61" s="47">
        <f t="shared" si="34"/>
        <v>0</v>
      </c>
      <c r="X61" s="47">
        <f t="shared" si="35"/>
        <v>0</v>
      </c>
      <c r="Y61" s="47">
        <f t="shared" si="36"/>
        <v>0</v>
      </c>
      <c r="Z61" s="47">
        <f t="shared" si="37"/>
        <v>0</v>
      </c>
      <c r="AA61" s="47">
        <f t="shared" si="38"/>
        <v>0</v>
      </c>
      <c r="AB61" s="47">
        <f t="shared" si="39"/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f t="shared" si="40"/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41"/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f t="shared" si="42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43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44"/>
        <v>153</v>
      </c>
      <c r="BQ61" s="47">
        <v>133</v>
      </c>
      <c r="BR61" s="47">
        <v>15</v>
      </c>
      <c r="BS61" s="47">
        <v>5</v>
      </c>
      <c r="BT61" s="47">
        <v>0</v>
      </c>
      <c r="BU61" s="47">
        <v>0</v>
      </c>
      <c r="BV61" s="47">
        <v>0</v>
      </c>
      <c r="BW61" s="47">
        <v>0</v>
      </c>
    </row>
    <row r="62" spans="1:75" ht="13.5">
      <c r="A62" s="185" t="s">
        <v>29</v>
      </c>
      <c r="B62" s="186" t="s">
        <v>132</v>
      </c>
      <c r="C62" s="46" t="s">
        <v>133</v>
      </c>
      <c r="D62" s="47">
        <f t="shared" si="0"/>
        <v>471</v>
      </c>
      <c r="E62" s="47">
        <f t="shared" si="23"/>
        <v>161</v>
      </c>
      <c r="F62" s="47">
        <f t="shared" si="24"/>
        <v>208</v>
      </c>
      <c r="G62" s="47">
        <f t="shared" si="25"/>
        <v>54</v>
      </c>
      <c r="H62" s="47">
        <f t="shared" si="26"/>
        <v>16</v>
      </c>
      <c r="I62" s="47">
        <f t="shared" si="27"/>
        <v>0</v>
      </c>
      <c r="J62" s="47">
        <f t="shared" si="28"/>
        <v>0</v>
      </c>
      <c r="K62" s="47">
        <f t="shared" si="29"/>
        <v>32</v>
      </c>
      <c r="L62" s="47">
        <f t="shared" si="30"/>
        <v>5</v>
      </c>
      <c r="M62" s="47">
        <v>5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f t="shared" si="31"/>
        <v>295</v>
      </c>
      <c r="U62" s="47">
        <f t="shared" si="32"/>
        <v>0</v>
      </c>
      <c r="V62" s="47">
        <f t="shared" si="33"/>
        <v>202</v>
      </c>
      <c r="W62" s="47">
        <f t="shared" si="34"/>
        <v>45</v>
      </c>
      <c r="X62" s="47">
        <f t="shared" si="35"/>
        <v>16</v>
      </c>
      <c r="Y62" s="47">
        <f t="shared" si="36"/>
        <v>0</v>
      </c>
      <c r="Z62" s="47">
        <f t="shared" si="37"/>
        <v>0</v>
      </c>
      <c r="AA62" s="47">
        <f t="shared" si="38"/>
        <v>32</v>
      </c>
      <c r="AB62" s="47">
        <f t="shared" si="39"/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f t="shared" si="40"/>
        <v>279</v>
      </c>
      <c r="AK62" s="47">
        <v>0</v>
      </c>
      <c r="AL62" s="47">
        <v>202</v>
      </c>
      <c r="AM62" s="47">
        <v>45</v>
      </c>
      <c r="AN62" s="47">
        <v>0</v>
      </c>
      <c r="AO62" s="47">
        <v>0</v>
      </c>
      <c r="AP62" s="47">
        <v>0</v>
      </c>
      <c r="AQ62" s="47">
        <v>32</v>
      </c>
      <c r="AR62" s="47">
        <f t="shared" si="41"/>
        <v>16</v>
      </c>
      <c r="AS62" s="47">
        <v>0</v>
      </c>
      <c r="AT62" s="47">
        <v>0</v>
      </c>
      <c r="AU62" s="47">
        <v>0</v>
      </c>
      <c r="AV62" s="47">
        <v>16</v>
      </c>
      <c r="AW62" s="47">
        <v>0</v>
      </c>
      <c r="AX62" s="47">
        <v>0</v>
      </c>
      <c r="AY62" s="47">
        <v>0</v>
      </c>
      <c r="AZ62" s="47">
        <f t="shared" si="42"/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t="shared" si="43"/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f t="shared" si="44"/>
        <v>171</v>
      </c>
      <c r="BQ62" s="47">
        <v>156</v>
      </c>
      <c r="BR62" s="47">
        <v>6</v>
      </c>
      <c r="BS62" s="47">
        <v>9</v>
      </c>
      <c r="BT62" s="47">
        <v>0</v>
      </c>
      <c r="BU62" s="47">
        <v>0</v>
      </c>
      <c r="BV62" s="47">
        <v>0</v>
      </c>
      <c r="BW62" s="47">
        <v>0</v>
      </c>
    </row>
    <row r="63" spans="1:75" ht="13.5">
      <c r="A63" s="185" t="s">
        <v>29</v>
      </c>
      <c r="B63" s="186" t="s">
        <v>134</v>
      </c>
      <c r="C63" s="46" t="s">
        <v>340</v>
      </c>
      <c r="D63" s="47">
        <f t="shared" si="0"/>
        <v>726</v>
      </c>
      <c r="E63" s="47">
        <f t="shared" si="23"/>
        <v>147</v>
      </c>
      <c r="F63" s="47">
        <f t="shared" si="24"/>
        <v>274</v>
      </c>
      <c r="G63" s="47">
        <f t="shared" si="25"/>
        <v>166</v>
      </c>
      <c r="H63" s="47">
        <f t="shared" si="26"/>
        <v>22</v>
      </c>
      <c r="I63" s="47">
        <f t="shared" si="27"/>
        <v>0</v>
      </c>
      <c r="J63" s="47">
        <f t="shared" si="28"/>
        <v>0</v>
      </c>
      <c r="K63" s="47">
        <f t="shared" si="29"/>
        <v>117</v>
      </c>
      <c r="L63" s="47">
        <f t="shared" si="30"/>
        <v>260</v>
      </c>
      <c r="M63" s="47">
        <v>147</v>
      </c>
      <c r="N63" s="47">
        <v>91</v>
      </c>
      <c r="O63" s="47">
        <v>0</v>
      </c>
      <c r="P63" s="47">
        <v>22</v>
      </c>
      <c r="Q63" s="47">
        <v>0</v>
      </c>
      <c r="R63" s="47">
        <v>0</v>
      </c>
      <c r="S63" s="47">
        <v>0</v>
      </c>
      <c r="T63" s="47">
        <f t="shared" si="31"/>
        <v>466</v>
      </c>
      <c r="U63" s="47">
        <f t="shared" si="32"/>
        <v>0</v>
      </c>
      <c r="V63" s="47">
        <f t="shared" si="33"/>
        <v>183</v>
      </c>
      <c r="W63" s="47">
        <f t="shared" si="34"/>
        <v>166</v>
      </c>
      <c r="X63" s="47">
        <f t="shared" si="35"/>
        <v>0</v>
      </c>
      <c r="Y63" s="47">
        <f t="shared" si="36"/>
        <v>0</v>
      </c>
      <c r="Z63" s="47">
        <f t="shared" si="37"/>
        <v>0</v>
      </c>
      <c r="AA63" s="47">
        <f t="shared" si="38"/>
        <v>117</v>
      </c>
      <c r="AB63" s="47">
        <f t="shared" si="39"/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f t="shared" si="40"/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f t="shared" si="41"/>
        <v>466</v>
      </c>
      <c r="AS63" s="47">
        <v>0</v>
      </c>
      <c r="AT63" s="47">
        <v>183</v>
      </c>
      <c r="AU63" s="47">
        <v>166</v>
      </c>
      <c r="AV63" s="47">
        <v>0</v>
      </c>
      <c r="AW63" s="47">
        <v>0</v>
      </c>
      <c r="AX63" s="47">
        <v>0</v>
      </c>
      <c r="AY63" s="47">
        <v>117</v>
      </c>
      <c r="AZ63" s="47">
        <f t="shared" si="42"/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f t="shared" si="43"/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f t="shared" si="44"/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0</v>
      </c>
      <c r="BV63" s="47">
        <v>0</v>
      </c>
      <c r="BW63" s="47">
        <v>0</v>
      </c>
    </row>
    <row r="64" spans="1:75" ht="13.5">
      <c r="A64" s="185" t="s">
        <v>29</v>
      </c>
      <c r="B64" s="186" t="s">
        <v>135</v>
      </c>
      <c r="C64" s="46" t="s">
        <v>195</v>
      </c>
      <c r="D64" s="47">
        <f t="shared" si="0"/>
        <v>1116</v>
      </c>
      <c r="E64" s="47">
        <f t="shared" si="23"/>
        <v>515</v>
      </c>
      <c r="F64" s="47">
        <f t="shared" si="24"/>
        <v>406</v>
      </c>
      <c r="G64" s="47">
        <f t="shared" si="25"/>
        <v>159</v>
      </c>
      <c r="H64" s="47">
        <f t="shared" si="26"/>
        <v>36</v>
      </c>
      <c r="I64" s="47">
        <f t="shared" si="27"/>
        <v>0</v>
      </c>
      <c r="J64" s="47">
        <f t="shared" si="28"/>
        <v>0</v>
      </c>
      <c r="K64" s="47">
        <f t="shared" si="29"/>
        <v>0</v>
      </c>
      <c r="L64" s="47">
        <f t="shared" si="30"/>
        <v>539</v>
      </c>
      <c r="M64" s="47">
        <v>497</v>
      </c>
      <c r="N64" s="47">
        <v>42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f t="shared" si="31"/>
        <v>559</v>
      </c>
      <c r="U64" s="47">
        <f t="shared" si="32"/>
        <v>0</v>
      </c>
      <c r="V64" s="47">
        <f t="shared" si="33"/>
        <v>364</v>
      </c>
      <c r="W64" s="47">
        <f t="shared" si="34"/>
        <v>159</v>
      </c>
      <c r="X64" s="47">
        <f t="shared" si="35"/>
        <v>36</v>
      </c>
      <c r="Y64" s="47">
        <f t="shared" si="36"/>
        <v>0</v>
      </c>
      <c r="Z64" s="47">
        <f t="shared" si="37"/>
        <v>0</v>
      </c>
      <c r="AA64" s="47">
        <f t="shared" si="38"/>
        <v>0</v>
      </c>
      <c r="AB64" s="47">
        <f t="shared" si="39"/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f t="shared" si="40"/>
        <v>154</v>
      </c>
      <c r="AK64" s="47">
        <v>0</v>
      </c>
      <c r="AL64" s="47">
        <v>154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f t="shared" si="41"/>
        <v>405</v>
      </c>
      <c r="AS64" s="47">
        <v>0</v>
      </c>
      <c r="AT64" s="47">
        <v>210</v>
      </c>
      <c r="AU64" s="47">
        <v>159</v>
      </c>
      <c r="AV64" s="47">
        <v>36</v>
      </c>
      <c r="AW64" s="47">
        <v>0</v>
      </c>
      <c r="AX64" s="47">
        <v>0</v>
      </c>
      <c r="AY64" s="47">
        <v>0</v>
      </c>
      <c r="AZ64" s="47">
        <f t="shared" si="42"/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f t="shared" si="43"/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f t="shared" si="44"/>
        <v>18</v>
      </c>
      <c r="BQ64" s="47">
        <v>18</v>
      </c>
      <c r="BR64" s="47">
        <v>0</v>
      </c>
      <c r="BS64" s="47">
        <v>0</v>
      </c>
      <c r="BT64" s="47">
        <v>0</v>
      </c>
      <c r="BU64" s="47">
        <v>0</v>
      </c>
      <c r="BV64" s="47">
        <v>0</v>
      </c>
      <c r="BW64" s="47">
        <v>0</v>
      </c>
    </row>
    <row r="65" spans="1:75" ht="13.5">
      <c r="A65" s="185" t="s">
        <v>29</v>
      </c>
      <c r="B65" s="186" t="s">
        <v>136</v>
      </c>
      <c r="C65" s="46" t="s">
        <v>137</v>
      </c>
      <c r="D65" s="47">
        <f t="shared" si="0"/>
        <v>1849</v>
      </c>
      <c r="E65" s="47">
        <f t="shared" si="23"/>
        <v>1232</v>
      </c>
      <c r="F65" s="47">
        <f t="shared" si="24"/>
        <v>246</v>
      </c>
      <c r="G65" s="47">
        <f t="shared" si="25"/>
        <v>320</v>
      </c>
      <c r="H65" s="47">
        <f t="shared" si="26"/>
        <v>48</v>
      </c>
      <c r="I65" s="47">
        <f t="shared" si="27"/>
        <v>0</v>
      </c>
      <c r="J65" s="47">
        <f t="shared" si="28"/>
        <v>0</v>
      </c>
      <c r="K65" s="47">
        <f t="shared" si="29"/>
        <v>3</v>
      </c>
      <c r="L65" s="47">
        <f t="shared" si="30"/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f t="shared" si="31"/>
        <v>951</v>
      </c>
      <c r="U65" s="47">
        <f t="shared" si="32"/>
        <v>362</v>
      </c>
      <c r="V65" s="47">
        <f t="shared" si="33"/>
        <v>239</v>
      </c>
      <c r="W65" s="47">
        <f t="shared" si="34"/>
        <v>302</v>
      </c>
      <c r="X65" s="47">
        <f t="shared" si="35"/>
        <v>48</v>
      </c>
      <c r="Y65" s="47">
        <f t="shared" si="36"/>
        <v>0</v>
      </c>
      <c r="Z65" s="47">
        <f t="shared" si="37"/>
        <v>0</v>
      </c>
      <c r="AA65" s="47">
        <f t="shared" si="38"/>
        <v>0</v>
      </c>
      <c r="AB65" s="47">
        <f t="shared" si="39"/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f t="shared" si="40"/>
        <v>81</v>
      </c>
      <c r="AK65" s="47">
        <v>0</v>
      </c>
      <c r="AL65" s="47">
        <v>81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f t="shared" si="41"/>
        <v>870</v>
      </c>
      <c r="AS65" s="47">
        <v>362</v>
      </c>
      <c r="AT65" s="47">
        <v>158</v>
      </c>
      <c r="AU65" s="47">
        <v>302</v>
      </c>
      <c r="AV65" s="47">
        <v>48</v>
      </c>
      <c r="AW65" s="47">
        <v>0</v>
      </c>
      <c r="AX65" s="47">
        <v>0</v>
      </c>
      <c r="AY65" s="47">
        <v>0</v>
      </c>
      <c r="AZ65" s="47">
        <f t="shared" si="42"/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f t="shared" si="43"/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f t="shared" si="44"/>
        <v>898</v>
      </c>
      <c r="BQ65" s="47">
        <v>870</v>
      </c>
      <c r="BR65" s="47">
        <v>7</v>
      </c>
      <c r="BS65" s="47">
        <v>18</v>
      </c>
      <c r="BT65" s="47">
        <v>0</v>
      </c>
      <c r="BU65" s="47">
        <v>0</v>
      </c>
      <c r="BV65" s="47">
        <v>0</v>
      </c>
      <c r="BW65" s="47">
        <v>3</v>
      </c>
    </row>
    <row r="66" spans="1:75" ht="13.5">
      <c r="A66" s="185" t="s">
        <v>29</v>
      </c>
      <c r="B66" s="186" t="s">
        <v>138</v>
      </c>
      <c r="C66" s="46" t="s">
        <v>139</v>
      </c>
      <c r="D66" s="47">
        <f t="shared" si="0"/>
        <v>684</v>
      </c>
      <c r="E66" s="47">
        <f t="shared" si="23"/>
        <v>240</v>
      </c>
      <c r="F66" s="47">
        <f t="shared" si="24"/>
        <v>180</v>
      </c>
      <c r="G66" s="47">
        <f t="shared" si="25"/>
        <v>174</v>
      </c>
      <c r="H66" s="47">
        <f t="shared" si="26"/>
        <v>17</v>
      </c>
      <c r="I66" s="47">
        <f t="shared" si="27"/>
        <v>8</v>
      </c>
      <c r="J66" s="47">
        <f t="shared" si="28"/>
        <v>50</v>
      </c>
      <c r="K66" s="47">
        <f t="shared" si="29"/>
        <v>15</v>
      </c>
      <c r="L66" s="47">
        <f t="shared" si="30"/>
        <v>371</v>
      </c>
      <c r="M66" s="47">
        <v>240</v>
      </c>
      <c r="N66" s="47">
        <v>73</v>
      </c>
      <c r="O66" s="47">
        <v>0</v>
      </c>
      <c r="P66" s="47">
        <v>0</v>
      </c>
      <c r="Q66" s="47">
        <v>8</v>
      </c>
      <c r="R66" s="47">
        <v>50</v>
      </c>
      <c r="S66" s="47">
        <v>0</v>
      </c>
      <c r="T66" s="47">
        <f t="shared" si="31"/>
        <v>313</v>
      </c>
      <c r="U66" s="47">
        <f t="shared" si="32"/>
        <v>0</v>
      </c>
      <c r="V66" s="47">
        <f t="shared" si="33"/>
        <v>107</v>
      </c>
      <c r="W66" s="47">
        <f t="shared" si="34"/>
        <v>174</v>
      </c>
      <c r="X66" s="47">
        <f t="shared" si="35"/>
        <v>17</v>
      </c>
      <c r="Y66" s="47">
        <f t="shared" si="36"/>
        <v>0</v>
      </c>
      <c r="Z66" s="47">
        <f t="shared" si="37"/>
        <v>0</v>
      </c>
      <c r="AA66" s="47">
        <f t="shared" si="38"/>
        <v>15</v>
      </c>
      <c r="AB66" s="47">
        <f t="shared" si="39"/>
        <v>15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15</v>
      </c>
      <c r="AJ66" s="47">
        <f t="shared" si="40"/>
        <v>107</v>
      </c>
      <c r="AK66" s="47">
        <v>0</v>
      </c>
      <c r="AL66" s="47">
        <v>107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f t="shared" si="41"/>
        <v>191</v>
      </c>
      <c r="AS66" s="47">
        <v>0</v>
      </c>
      <c r="AT66" s="47">
        <v>0</v>
      </c>
      <c r="AU66" s="47">
        <v>174</v>
      </c>
      <c r="AV66" s="47">
        <v>17</v>
      </c>
      <c r="AW66" s="47">
        <v>0</v>
      </c>
      <c r="AX66" s="47">
        <v>0</v>
      </c>
      <c r="AY66" s="47">
        <v>0</v>
      </c>
      <c r="AZ66" s="47">
        <f t="shared" si="42"/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f t="shared" si="43"/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f t="shared" si="44"/>
        <v>0</v>
      </c>
      <c r="BQ66" s="47">
        <v>0</v>
      </c>
      <c r="BR66" s="47">
        <v>0</v>
      </c>
      <c r="BS66" s="47">
        <v>0</v>
      </c>
      <c r="BT66" s="47">
        <v>0</v>
      </c>
      <c r="BU66" s="47">
        <v>0</v>
      </c>
      <c r="BV66" s="47">
        <v>0</v>
      </c>
      <c r="BW66" s="47">
        <v>0</v>
      </c>
    </row>
    <row r="67" spans="1:75" ht="13.5">
      <c r="A67" s="185" t="s">
        <v>29</v>
      </c>
      <c r="B67" s="186" t="s">
        <v>140</v>
      </c>
      <c r="C67" s="46" t="s">
        <v>141</v>
      </c>
      <c r="D67" s="47">
        <f t="shared" si="0"/>
        <v>1984</v>
      </c>
      <c r="E67" s="47">
        <f t="shared" si="23"/>
        <v>925</v>
      </c>
      <c r="F67" s="47">
        <f t="shared" si="24"/>
        <v>474</v>
      </c>
      <c r="G67" s="47">
        <f t="shared" si="25"/>
        <v>352</v>
      </c>
      <c r="H67" s="47">
        <f t="shared" si="26"/>
        <v>45</v>
      </c>
      <c r="I67" s="47">
        <f t="shared" si="27"/>
        <v>14</v>
      </c>
      <c r="J67" s="47">
        <f t="shared" si="28"/>
        <v>51</v>
      </c>
      <c r="K67" s="47">
        <f t="shared" si="29"/>
        <v>123</v>
      </c>
      <c r="L67" s="47">
        <f t="shared" si="30"/>
        <v>689</v>
      </c>
      <c r="M67" s="47">
        <v>481</v>
      </c>
      <c r="N67" s="47">
        <v>134</v>
      </c>
      <c r="O67" s="47">
        <v>0</v>
      </c>
      <c r="P67" s="47">
        <v>0</v>
      </c>
      <c r="Q67" s="47">
        <v>14</v>
      </c>
      <c r="R67" s="47">
        <v>50</v>
      </c>
      <c r="S67" s="47">
        <v>10</v>
      </c>
      <c r="T67" s="47">
        <f t="shared" si="31"/>
        <v>838</v>
      </c>
      <c r="U67" s="47">
        <f t="shared" si="32"/>
        <v>0</v>
      </c>
      <c r="V67" s="47">
        <f t="shared" si="33"/>
        <v>328</v>
      </c>
      <c r="W67" s="47">
        <f t="shared" si="34"/>
        <v>352</v>
      </c>
      <c r="X67" s="47">
        <f t="shared" si="35"/>
        <v>45</v>
      </c>
      <c r="Y67" s="47">
        <f t="shared" si="36"/>
        <v>0</v>
      </c>
      <c r="Z67" s="47">
        <f t="shared" si="37"/>
        <v>0</v>
      </c>
      <c r="AA67" s="47">
        <f t="shared" si="38"/>
        <v>113</v>
      </c>
      <c r="AB67" s="47">
        <f t="shared" si="39"/>
        <v>113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113</v>
      </c>
      <c r="AJ67" s="47">
        <f t="shared" si="40"/>
        <v>328</v>
      </c>
      <c r="AK67" s="47">
        <v>0</v>
      </c>
      <c r="AL67" s="47">
        <v>328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f t="shared" si="41"/>
        <v>397</v>
      </c>
      <c r="AS67" s="47">
        <v>0</v>
      </c>
      <c r="AT67" s="47">
        <v>0</v>
      </c>
      <c r="AU67" s="47">
        <v>352</v>
      </c>
      <c r="AV67" s="47">
        <v>45</v>
      </c>
      <c r="AW67" s="47">
        <v>0</v>
      </c>
      <c r="AX67" s="47">
        <v>0</v>
      </c>
      <c r="AY67" s="47">
        <v>0</v>
      </c>
      <c r="AZ67" s="47">
        <f t="shared" si="42"/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f t="shared" si="43"/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f t="shared" si="44"/>
        <v>457</v>
      </c>
      <c r="BQ67" s="47">
        <v>444</v>
      </c>
      <c r="BR67" s="47">
        <v>12</v>
      </c>
      <c r="BS67" s="47">
        <v>0</v>
      </c>
      <c r="BT67" s="47">
        <v>0</v>
      </c>
      <c r="BU67" s="47">
        <v>0</v>
      </c>
      <c r="BV67" s="47">
        <v>1</v>
      </c>
      <c r="BW67" s="47">
        <v>0</v>
      </c>
    </row>
    <row r="68" spans="1:75" ht="13.5">
      <c r="A68" s="185" t="s">
        <v>29</v>
      </c>
      <c r="B68" s="186" t="s">
        <v>142</v>
      </c>
      <c r="C68" s="46" t="s">
        <v>332</v>
      </c>
      <c r="D68" s="47">
        <f t="shared" si="0"/>
        <v>870</v>
      </c>
      <c r="E68" s="47">
        <f t="shared" si="23"/>
        <v>585</v>
      </c>
      <c r="F68" s="47">
        <f t="shared" si="24"/>
        <v>250</v>
      </c>
      <c r="G68" s="47">
        <f t="shared" si="25"/>
        <v>19</v>
      </c>
      <c r="H68" s="47">
        <f t="shared" si="26"/>
        <v>15</v>
      </c>
      <c r="I68" s="47">
        <f t="shared" si="27"/>
        <v>0</v>
      </c>
      <c r="J68" s="47">
        <f t="shared" si="28"/>
        <v>1</v>
      </c>
      <c r="K68" s="47">
        <f t="shared" si="29"/>
        <v>0</v>
      </c>
      <c r="L68" s="47">
        <f t="shared" si="30"/>
        <v>259</v>
      </c>
      <c r="M68" s="47">
        <v>256</v>
      </c>
      <c r="N68" s="47">
        <v>3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f t="shared" si="31"/>
        <v>238</v>
      </c>
      <c r="U68" s="47">
        <f t="shared" si="32"/>
        <v>0</v>
      </c>
      <c r="V68" s="47">
        <f t="shared" si="33"/>
        <v>223</v>
      </c>
      <c r="W68" s="47">
        <f t="shared" si="34"/>
        <v>0</v>
      </c>
      <c r="X68" s="47">
        <f t="shared" si="35"/>
        <v>15</v>
      </c>
      <c r="Y68" s="47">
        <f t="shared" si="36"/>
        <v>0</v>
      </c>
      <c r="Z68" s="47">
        <f t="shared" si="37"/>
        <v>0</v>
      </c>
      <c r="AA68" s="47">
        <f t="shared" si="38"/>
        <v>0</v>
      </c>
      <c r="AB68" s="47">
        <f t="shared" si="39"/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f t="shared" si="40"/>
        <v>223</v>
      </c>
      <c r="AK68" s="47">
        <v>0</v>
      </c>
      <c r="AL68" s="47">
        <v>223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f t="shared" si="41"/>
        <v>15</v>
      </c>
      <c r="AS68" s="47">
        <v>0</v>
      </c>
      <c r="AT68" s="47">
        <v>0</v>
      </c>
      <c r="AU68" s="47">
        <v>0</v>
      </c>
      <c r="AV68" s="47">
        <v>15</v>
      </c>
      <c r="AW68" s="47">
        <v>0</v>
      </c>
      <c r="AX68" s="47">
        <v>0</v>
      </c>
      <c r="AY68" s="47">
        <v>0</v>
      </c>
      <c r="AZ68" s="47">
        <f t="shared" si="42"/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f t="shared" si="43"/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f t="shared" si="44"/>
        <v>373</v>
      </c>
      <c r="BQ68" s="47">
        <v>329</v>
      </c>
      <c r="BR68" s="47">
        <v>24</v>
      </c>
      <c r="BS68" s="47">
        <v>19</v>
      </c>
      <c r="BT68" s="47">
        <v>0</v>
      </c>
      <c r="BU68" s="47">
        <v>0</v>
      </c>
      <c r="BV68" s="47">
        <v>1</v>
      </c>
      <c r="BW68" s="47">
        <v>0</v>
      </c>
    </row>
    <row r="69" spans="1:75" ht="13.5">
      <c r="A69" s="185" t="s">
        <v>29</v>
      </c>
      <c r="B69" s="186" t="s">
        <v>143</v>
      </c>
      <c r="C69" s="46" t="s">
        <v>144</v>
      </c>
      <c r="D69" s="47">
        <f t="shared" si="0"/>
        <v>947</v>
      </c>
      <c r="E69" s="47">
        <f t="shared" si="23"/>
        <v>493</v>
      </c>
      <c r="F69" s="47">
        <f t="shared" si="24"/>
        <v>426</v>
      </c>
      <c r="G69" s="47">
        <f t="shared" si="25"/>
        <v>2</v>
      </c>
      <c r="H69" s="47">
        <f t="shared" si="26"/>
        <v>26</v>
      </c>
      <c r="I69" s="47">
        <f t="shared" si="27"/>
        <v>0</v>
      </c>
      <c r="J69" s="47">
        <f t="shared" si="28"/>
        <v>0</v>
      </c>
      <c r="K69" s="47">
        <f t="shared" si="29"/>
        <v>0</v>
      </c>
      <c r="L69" s="47">
        <f t="shared" si="30"/>
        <v>199</v>
      </c>
      <c r="M69" s="47">
        <v>199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f t="shared" si="31"/>
        <v>413</v>
      </c>
      <c r="U69" s="47">
        <f t="shared" si="32"/>
        <v>0</v>
      </c>
      <c r="V69" s="47">
        <f t="shared" si="33"/>
        <v>387</v>
      </c>
      <c r="W69" s="47">
        <f t="shared" si="34"/>
        <v>0</v>
      </c>
      <c r="X69" s="47">
        <f t="shared" si="35"/>
        <v>26</v>
      </c>
      <c r="Y69" s="47">
        <f t="shared" si="36"/>
        <v>0</v>
      </c>
      <c r="Z69" s="47">
        <f t="shared" si="37"/>
        <v>0</v>
      </c>
      <c r="AA69" s="47">
        <f t="shared" si="38"/>
        <v>0</v>
      </c>
      <c r="AB69" s="47">
        <f t="shared" si="39"/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f t="shared" si="40"/>
        <v>387</v>
      </c>
      <c r="AK69" s="47">
        <v>0</v>
      </c>
      <c r="AL69" s="47">
        <v>387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f t="shared" si="41"/>
        <v>26</v>
      </c>
      <c r="AS69" s="47">
        <v>0</v>
      </c>
      <c r="AT69" s="47">
        <v>0</v>
      </c>
      <c r="AU69" s="47">
        <v>0</v>
      </c>
      <c r="AV69" s="47">
        <v>26</v>
      </c>
      <c r="AW69" s="47">
        <v>0</v>
      </c>
      <c r="AX69" s="47">
        <v>0</v>
      </c>
      <c r="AY69" s="47">
        <v>0</v>
      </c>
      <c r="AZ69" s="47">
        <f t="shared" si="42"/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f t="shared" si="43"/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f t="shared" si="44"/>
        <v>335</v>
      </c>
      <c r="BQ69" s="47">
        <v>294</v>
      </c>
      <c r="BR69" s="47">
        <v>39</v>
      </c>
      <c r="BS69" s="47">
        <v>2</v>
      </c>
      <c r="BT69" s="47">
        <v>0</v>
      </c>
      <c r="BU69" s="47">
        <v>0</v>
      </c>
      <c r="BV69" s="47">
        <v>0</v>
      </c>
      <c r="BW69" s="47">
        <v>0</v>
      </c>
    </row>
    <row r="70" spans="1:75" ht="13.5">
      <c r="A70" s="185" t="s">
        <v>29</v>
      </c>
      <c r="B70" s="186" t="s">
        <v>145</v>
      </c>
      <c r="C70" s="46" t="s">
        <v>146</v>
      </c>
      <c r="D70" s="47">
        <f t="shared" si="0"/>
        <v>1120</v>
      </c>
      <c r="E70" s="47">
        <f t="shared" si="23"/>
        <v>780</v>
      </c>
      <c r="F70" s="47">
        <f t="shared" si="24"/>
        <v>249</v>
      </c>
      <c r="G70" s="47">
        <f t="shared" si="25"/>
        <v>63</v>
      </c>
      <c r="H70" s="47">
        <f t="shared" si="26"/>
        <v>21</v>
      </c>
      <c r="I70" s="47">
        <f t="shared" si="27"/>
        <v>0</v>
      </c>
      <c r="J70" s="47">
        <f t="shared" si="28"/>
        <v>0</v>
      </c>
      <c r="K70" s="47">
        <f t="shared" si="29"/>
        <v>7</v>
      </c>
      <c r="L70" s="47">
        <f t="shared" si="30"/>
        <v>10</v>
      </c>
      <c r="M70" s="47">
        <v>10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f t="shared" si="31"/>
        <v>310</v>
      </c>
      <c r="U70" s="47">
        <f t="shared" si="32"/>
        <v>0</v>
      </c>
      <c r="V70" s="47">
        <f t="shared" si="33"/>
        <v>236</v>
      </c>
      <c r="W70" s="47">
        <f t="shared" si="34"/>
        <v>46</v>
      </c>
      <c r="X70" s="47">
        <f t="shared" si="35"/>
        <v>21</v>
      </c>
      <c r="Y70" s="47">
        <f t="shared" si="36"/>
        <v>0</v>
      </c>
      <c r="Z70" s="47">
        <f t="shared" si="37"/>
        <v>0</v>
      </c>
      <c r="AA70" s="47">
        <f t="shared" si="38"/>
        <v>7</v>
      </c>
      <c r="AB70" s="47">
        <f t="shared" si="39"/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f t="shared" si="40"/>
        <v>289</v>
      </c>
      <c r="AK70" s="47">
        <v>0</v>
      </c>
      <c r="AL70" s="47">
        <v>236</v>
      </c>
      <c r="AM70" s="47">
        <v>46</v>
      </c>
      <c r="AN70" s="47">
        <v>0</v>
      </c>
      <c r="AO70" s="47">
        <v>0</v>
      </c>
      <c r="AP70" s="47">
        <v>0</v>
      </c>
      <c r="AQ70" s="47">
        <v>7</v>
      </c>
      <c r="AR70" s="47">
        <f t="shared" si="41"/>
        <v>21</v>
      </c>
      <c r="AS70" s="47">
        <v>0</v>
      </c>
      <c r="AT70" s="47">
        <v>0</v>
      </c>
      <c r="AU70" s="47">
        <v>0</v>
      </c>
      <c r="AV70" s="47">
        <v>21</v>
      </c>
      <c r="AW70" s="47">
        <v>0</v>
      </c>
      <c r="AX70" s="47">
        <v>0</v>
      </c>
      <c r="AY70" s="47">
        <v>0</v>
      </c>
      <c r="AZ70" s="47">
        <f t="shared" si="42"/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f t="shared" si="43"/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f t="shared" si="44"/>
        <v>800</v>
      </c>
      <c r="BQ70" s="47">
        <v>770</v>
      </c>
      <c r="BR70" s="47">
        <v>13</v>
      </c>
      <c r="BS70" s="47">
        <v>17</v>
      </c>
      <c r="BT70" s="47">
        <v>0</v>
      </c>
      <c r="BU70" s="47">
        <v>0</v>
      </c>
      <c r="BV70" s="47">
        <v>0</v>
      </c>
      <c r="BW70" s="47">
        <v>0</v>
      </c>
    </row>
    <row r="71" spans="1:75" ht="13.5">
      <c r="A71" s="185" t="s">
        <v>29</v>
      </c>
      <c r="B71" s="186" t="s">
        <v>147</v>
      </c>
      <c r="C71" s="46" t="s">
        <v>148</v>
      </c>
      <c r="D71" s="47">
        <f>SUM(E71:K71)</f>
        <v>2439</v>
      </c>
      <c r="E71" s="47">
        <f t="shared" si="23"/>
        <v>620</v>
      </c>
      <c r="F71" s="47">
        <f t="shared" si="24"/>
        <v>210</v>
      </c>
      <c r="G71" s="47">
        <f t="shared" si="25"/>
        <v>203</v>
      </c>
      <c r="H71" s="47">
        <f t="shared" si="26"/>
        <v>0</v>
      </c>
      <c r="I71" s="47">
        <f t="shared" si="27"/>
        <v>0</v>
      </c>
      <c r="J71" s="47">
        <f t="shared" si="28"/>
        <v>29</v>
      </c>
      <c r="K71" s="47">
        <f t="shared" si="29"/>
        <v>1377</v>
      </c>
      <c r="L71" s="47">
        <f t="shared" si="30"/>
        <v>575</v>
      </c>
      <c r="M71" s="47">
        <v>410</v>
      </c>
      <c r="N71" s="47">
        <v>108</v>
      </c>
      <c r="O71" s="47">
        <v>13</v>
      </c>
      <c r="P71" s="47">
        <v>0</v>
      </c>
      <c r="Q71" s="47">
        <v>0</v>
      </c>
      <c r="R71" s="47">
        <v>22</v>
      </c>
      <c r="S71" s="47">
        <v>22</v>
      </c>
      <c r="T71" s="47">
        <f t="shared" si="31"/>
        <v>1636</v>
      </c>
      <c r="U71" s="47">
        <f t="shared" si="32"/>
        <v>0</v>
      </c>
      <c r="V71" s="47">
        <f t="shared" si="33"/>
        <v>95</v>
      </c>
      <c r="W71" s="47">
        <f t="shared" si="34"/>
        <v>186</v>
      </c>
      <c r="X71" s="47">
        <f t="shared" si="35"/>
        <v>0</v>
      </c>
      <c r="Y71" s="47">
        <f t="shared" si="36"/>
        <v>0</v>
      </c>
      <c r="Z71" s="47">
        <f t="shared" si="37"/>
        <v>0</v>
      </c>
      <c r="AA71" s="47">
        <f t="shared" si="38"/>
        <v>1355</v>
      </c>
      <c r="AB71" s="47">
        <f t="shared" si="39"/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f t="shared" si="40"/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f t="shared" si="41"/>
        <v>363</v>
      </c>
      <c r="AS71" s="47">
        <v>0</v>
      </c>
      <c r="AT71" s="47">
        <v>95</v>
      </c>
      <c r="AU71" s="47">
        <v>186</v>
      </c>
      <c r="AV71" s="47">
        <v>0</v>
      </c>
      <c r="AW71" s="47">
        <v>0</v>
      </c>
      <c r="AX71" s="47">
        <v>0</v>
      </c>
      <c r="AY71" s="47">
        <v>82</v>
      </c>
      <c r="AZ71" s="47">
        <f t="shared" si="42"/>
        <v>240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7">
        <v>0</v>
      </c>
      <c r="BG71" s="47">
        <v>240</v>
      </c>
      <c r="BH71" s="47">
        <f t="shared" si="43"/>
        <v>1033</v>
      </c>
      <c r="BI71" s="47">
        <v>0</v>
      </c>
      <c r="BJ71" s="47">
        <v>0</v>
      </c>
      <c r="BK71" s="47">
        <v>0</v>
      </c>
      <c r="BL71" s="47">
        <v>0</v>
      </c>
      <c r="BM71" s="47">
        <v>0</v>
      </c>
      <c r="BN71" s="47">
        <v>0</v>
      </c>
      <c r="BO71" s="47">
        <v>1033</v>
      </c>
      <c r="BP71" s="47">
        <f t="shared" si="44"/>
        <v>228</v>
      </c>
      <c r="BQ71" s="47">
        <v>210</v>
      </c>
      <c r="BR71" s="47">
        <v>7</v>
      </c>
      <c r="BS71" s="47">
        <v>4</v>
      </c>
      <c r="BT71" s="47">
        <v>0</v>
      </c>
      <c r="BU71" s="47">
        <v>0</v>
      </c>
      <c r="BV71" s="47">
        <v>7</v>
      </c>
      <c r="BW71" s="47">
        <v>0</v>
      </c>
    </row>
    <row r="72" spans="1:75" ht="13.5">
      <c r="A72" s="185" t="s">
        <v>29</v>
      </c>
      <c r="B72" s="186" t="s">
        <v>149</v>
      </c>
      <c r="C72" s="46" t="s">
        <v>150</v>
      </c>
      <c r="D72" s="47">
        <f>SUM(E72:K72)</f>
        <v>729</v>
      </c>
      <c r="E72" s="47">
        <f t="shared" si="23"/>
        <v>445</v>
      </c>
      <c r="F72" s="47">
        <f t="shared" si="24"/>
        <v>146</v>
      </c>
      <c r="G72" s="47">
        <f t="shared" si="25"/>
        <v>109</v>
      </c>
      <c r="H72" s="47">
        <f t="shared" si="26"/>
        <v>12</v>
      </c>
      <c r="I72" s="47">
        <f t="shared" si="27"/>
        <v>4</v>
      </c>
      <c r="J72" s="47">
        <f t="shared" si="28"/>
        <v>13</v>
      </c>
      <c r="K72" s="47">
        <f t="shared" si="29"/>
        <v>0</v>
      </c>
      <c r="L72" s="47">
        <f t="shared" si="30"/>
        <v>453</v>
      </c>
      <c r="M72" s="47">
        <v>169</v>
      </c>
      <c r="N72" s="47">
        <v>146</v>
      </c>
      <c r="O72" s="47">
        <v>109</v>
      </c>
      <c r="P72" s="47">
        <v>12</v>
      </c>
      <c r="Q72" s="47">
        <v>4</v>
      </c>
      <c r="R72" s="47">
        <v>13</v>
      </c>
      <c r="S72" s="47">
        <v>0</v>
      </c>
      <c r="T72" s="47">
        <f t="shared" si="31"/>
        <v>0</v>
      </c>
      <c r="U72" s="47">
        <f t="shared" si="32"/>
        <v>0</v>
      </c>
      <c r="V72" s="47">
        <f t="shared" si="33"/>
        <v>0</v>
      </c>
      <c r="W72" s="47">
        <f t="shared" si="34"/>
        <v>0</v>
      </c>
      <c r="X72" s="47">
        <f t="shared" si="35"/>
        <v>0</v>
      </c>
      <c r="Y72" s="47">
        <f t="shared" si="36"/>
        <v>0</v>
      </c>
      <c r="Z72" s="47">
        <f t="shared" si="37"/>
        <v>0</v>
      </c>
      <c r="AA72" s="47">
        <f t="shared" si="38"/>
        <v>0</v>
      </c>
      <c r="AB72" s="47">
        <f t="shared" si="39"/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f t="shared" si="40"/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f t="shared" si="41"/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f t="shared" si="42"/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7">
        <v>0</v>
      </c>
      <c r="BG72" s="47">
        <v>0</v>
      </c>
      <c r="BH72" s="47">
        <f t="shared" si="43"/>
        <v>0</v>
      </c>
      <c r="BI72" s="47">
        <v>0</v>
      </c>
      <c r="BJ72" s="47">
        <v>0</v>
      </c>
      <c r="BK72" s="47">
        <v>0</v>
      </c>
      <c r="BL72" s="47">
        <v>0</v>
      </c>
      <c r="BM72" s="47">
        <v>0</v>
      </c>
      <c r="BN72" s="47">
        <v>0</v>
      </c>
      <c r="BO72" s="47">
        <v>0</v>
      </c>
      <c r="BP72" s="47">
        <f t="shared" si="44"/>
        <v>276</v>
      </c>
      <c r="BQ72" s="47">
        <v>276</v>
      </c>
      <c r="BR72" s="47">
        <v>0</v>
      </c>
      <c r="BS72" s="47">
        <v>0</v>
      </c>
      <c r="BT72" s="47">
        <v>0</v>
      </c>
      <c r="BU72" s="47">
        <v>0</v>
      </c>
      <c r="BV72" s="47">
        <v>0</v>
      </c>
      <c r="BW72" s="47">
        <v>0</v>
      </c>
    </row>
    <row r="73" spans="1:75" ht="13.5">
      <c r="A73" s="185" t="s">
        <v>29</v>
      </c>
      <c r="B73" s="186" t="s">
        <v>151</v>
      </c>
      <c r="C73" s="46" t="s">
        <v>193</v>
      </c>
      <c r="D73" s="47">
        <f>SUM(E73:K73)</f>
        <v>643</v>
      </c>
      <c r="E73" s="47">
        <f t="shared" si="23"/>
        <v>349</v>
      </c>
      <c r="F73" s="47">
        <f t="shared" si="24"/>
        <v>176</v>
      </c>
      <c r="G73" s="47">
        <f t="shared" si="25"/>
        <v>93</v>
      </c>
      <c r="H73" s="47">
        <f t="shared" si="26"/>
        <v>20</v>
      </c>
      <c r="I73" s="47">
        <f t="shared" si="27"/>
        <v>0</v>
      </c>
      <c r="J73" s="47">
        <f t="shared" si="28"/>
        <v>3</v>
      </c>
      <c r="K73" s="47">
        <f t="shared" si="29"/>
        <v>2</v>
      </c>
      <c r="L73" s="47">
        <f t="shared" si="30"/>
        <v>464</v>
      </c>
      <c r="M73" s="47">
        <v>301</v>
      </c>
      <c r="N73" s="47">
        <v>48</v>
      </c>
      <c r="O73" s="47">
        <v>91</v>
      </c>
      <c r="P73" s="47">
        <v>20</v>
      </c>
      <c r="Q73" s="47">
        <v>0</v>
      </c>
      <c r="R73" s="47">
        <v>2</v>
      </c>
      <c r="S73" s="47">
        <v>2</v>
      </c>
      <c r="T73" s="47">
        <f t="shared" si="31"/>
        <v>128</v>
      </c>
      <c r="U73" s="47">
        <f t="shared" si="32"/>
        <v>0</v>
      </c>
      <c r="V73" s="47">
        <f t="shared" si="33"/>
        <v>128</v>
      </c>
      <c r="W73" s="47">
        <f t="shared" si="34"/>
        <v>0</v>
      </c>
      <c r="X73" s="47">
        <f t="shared" si="35"/>
        <v>0</v>
      </c>
      <c r="Y73" s="47">
        <f t="shared" si="36"/>
        <v>0</v>
      </c>
      <c r="Z73" s="47">
        <f t="shared" si="37"/>
        <v>0</v>
      </c>
      <c r="AA73" s="47">
        <f t="shared" si="38"/>
        <v>0</v>
      </c>
      <c r="AB73" s="47">
        <f t="shared" si="39"/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f t="shared" si="40"/>
        <v>128</v>
      </c>
      <c r="AK73" s="47">
        <v>0</v>
      </c>
      <c r="AL73" s="47">
        <v>128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f t="shared" si="41"/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f t="shared" si="42"/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7">
        <v>0</v>
      </c>
      <c r="BG73" s="47">
        <v>0</v>
      </c>
      <c r="BH73" s="47">
        <f t="shared" si="43"/>
        <v>0</v>
      </c>
      <c r="BI73" s="47">
        <v>0</v>
      </c>
      <c r="BJ73" s="47">
        <v>0</v>
      </c>
      <c r="BK73" s="47">
        <v>0</v>
      </c>
      <c r="BL73" s="47">
        <v>0</v>
      </c>
      <c r="BM73" s="47">
        <v>0</v>
      </c>
      <c r="BN73" s="47">
        <v>0</v>
      </c>
      <c r="BO73" s="47">
        <v>0</v>
      </c>
      <c r="BP73" s="47">
        <f t="shared" si="44"/>
        <v>51</v>
      </c>
      <c r="BQ73" s="47">
        <v>48</v>
      </c>
      <c r="BR73" s="47">
        <v>0</v>
      </c>
      <c r="BS73" s="47">
        <v>2</v>
      </c>
      <c r="BT73" s="47">
        <v>0</v>
      </c>
      <c r="BU73" s="47">
        <v>0</v>
      </c>
      <c r="BV73" s="47">
        <v>1</v>
      </c>
      <c r="BW73" s="47">
        <v>0</v>
      </c>
    </row>
    <row r="74" spans="1:75" ht="13.5">
      <c r="A74" s="185" t="s">
        <v>29</v>
      </c>
      <c r="B74" s="186" t="s">
        <v>213</v>
      </c>
      <c r="C74" s="46" t="s">
        <v>214</v>
      </c>
      <c r="D74" s="47">
        <f>SUM(E74:K74)</f>
        <v>2108</v>
      </c>
      <c r="E74" s="47">
        <f t="shared" si="23"/>
        <v>1145</v>
      </c>
      <c r="F74" s="47">
        <f t="shared" si="24"/>
        <v>581</v>
      </c>
      <c r="G74" s="47">
        <f t="shared" si="25"/>
        <v>291</v>
      </c>
      <c r="H74" s="47">
        <f t="shared" si="26"/>
        <v>84</v>
      </c>
      <c r="I74" s="47">
        <f t="shared" si="27"/>
        <v>0</v>
      </c>
      <c r="J74" s="47">
        <f t="shared" si="28"/>
        <v>7</v>
      </c>
      <c r="K74" s="47">
        <f t="shared" si="29"/>
        <v>0</v>
      </c>
      <c r="L74" s="47">
        <f t="shared" si="30"/>
        <v>1031</v>
      </c>
      <c r="M74" s="47">
        <v>531</v>
      </c>
      <c r="N74" s="47">
        <v>134</v>
      </c>
      <c r="O74" s="47">
        <v>276</v>
      </c>
      <c r="P74" s="47">
        <v>84</v>
      </c>
      <c r="Q74" s="47">
        <v>0</v>
      </c>
      <c r="R74" s="47">
        <v>6</v>
      </c>
      <c r="S74" s="47">
        <v>0</v>
      </c>
      <c r="T74" s="47">
        <f t="shared" si="31"/>
        <v>439</v>
      </c>
      <c r="U74" s="47">
        <f t="shared" si="32"/>
        <v>0</v>
      </c>
      <c r="V74" s="47">
        <f t="shared" si="33"/>
        <v>439</v>
      </c>
      <c r="W74" s="47">
        <f t="shared" si="34"/>
        <v>0</v>
      </c>
      <c r="X74" s="47">
        <f t="shared" si="35"/>
        <v>0</v>
      </c>
      <c r="Y74" s="47">
        <f t="shared" si="36"/>
        <v>0</v>
      </c>
      <c r="Z74" s="47">
        <f t="shared" si="37"/>
        <v>0</v>
      </c>
      <c r="AA74" s="47">
        <f t="shared" si="38"/>
        <v>0</v>
      </c>
      <c r="AB74" s="47">
        <f t="shared" si="39"/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f t="shared" si="40"/>
        <v>439</v>
      </c>
      <c r="AK74" s="47">
        <v>0</v>
      </c>
      <c r="AL74" s="47">
        <v>439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f t="shared" si="41"/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f t="shared" si="42"/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7">
        <v>0</v>
      </c>
      <c r="BG74" s="47">
        <v>0</v>
      </c>
      <c r="BH74" s="47">
        <f t="shared" si="43"/>
        <v>0</v>
      </c>
      <c r="BI74" s="47">
        <v>0</v>
      </c>
      <c r="BJ74" s="47">
        <v>0</v>
      </c>
      <c r="BK74" s="47">
        <v>0</v>
      </c>
      <c r="BL74" s="47">
        <v>0</v>
      </c>
      <c r="BM74" s="47">
        <v>0</v>
      </c>
      <c r="BN74" s="47">
        <v>0</v>
      </c>
      <c r="BO74" s="47">
        <v>0</v>
      </c>
      <c r="BP74" s="47">
        <f t="shared" si="44"/>
        <v>638</v>
      </c>
      <c r="BQ74" s="47">
        <v>614</v>
      </c>
      <c r="BR74" s="47">
        <v>8</v>
      </c>
      <c r="BS74" s="47">
        <v>15</v>
      </c>
      <c r="BT74" s="47">
        <v>0</v>
      </c>
      <c r="BU74" s="47">
        <v>0</v>
      </c>
      <c r="BV74" s="47">
        <v>1</v>
      </c>
      <c r="BW74" s="47">
        <v>0</v>
      </c>
    </row>
    <row r="75" spans="1:75" ht="13.5">
      <c r="A75" s="185" t="s">
        <v>29</v>
      </c>
      <c r="B75" s="186" t="s">
        <v>152</v>
      </c>
      <c r="C75" s="46" t="s">
        <v>153</v>
      </c>
      <c r="D75" s="47">
        <f>SUM(E75:K75)</f>
        <v>979</v>
      </c>
      <c r="E75" s="47">
        <f t="shared" si="23"/>
        <v>415</v>
      </c>
      <c r="F75" s="47">
        <f t="shared" si="24"/>
        <v>333</v>
      </c>
      <c r="G75" s="47">
        <f t="shared" si="25"/>
        <v>198</v>
      </c>
      <c r="H75" s="47">
        <f t="shared" si="26"/>
        <v>33</v>
      </c>
      <c r="I75" s="47">
        <f t="shared" si="27"/>
        <v>0</v>
      </c>
      <c r="J75" s="47">
        <f t="shared" si="28"/>
        <v>0</v>
      </c>
      <c r="K75" s="47">
        <f t="shared" si="29"/>
        <v>0</v>
      </c>
      <c r="L75" s="47">
        <f t="shared" si="30"/>
        <v>725</v>
      </c>
      <c r="M75" s="47">
        <v>415</v>
      </c>
      <c r="N75" s="47">
        <v>79</v>
      </c>
      <c r="O75" s="47">
        <v>198</v>
      </c>
      <c r="P75" s="47">
        <v>33</v>
      </c>
      <c r="Q75" s="47">
        <v>0</v>
      </c>
      <c r="R75" s="47">
        <v>0</v>
      </c>
      <c r="S75" s="47">
        <v>0</v>
      </c>
      <c r="T75" s="47">
        <f t="shared" si="31"/>
        <v>254</v>
      </c>
      <c r="U75" s="47">
        <f t="shared" si="32"/>
        <v>0</v>
      </c>
      <c r="V75" s="47">
        <f t="shared" si="33"/>
        <v>254</v>
      </c>
      <c r="W75" s="47">
        <f t="shared" si="34"/>
        <v>0</v>
      </c>
      <c r="X75" s="47">
        <f t="shared" si="35"/>
        <v>0</v>
      </c>
      <c r="Y75" s="47">
        <f t="shared" si="36"/>
        <v>0</v>
      </c>
      <c r="Z75" s="47">
        <f t="shared" si="37"/>
        <v>0</v>
      </c>
      <c r="AA75" s="47">
        <f t="shared" si="38"/>
        <v>0</v>
      </c>
      <c r="AB75" s="47">
        <f t="shared" si="39"/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f t="shared" si="40"/>
        <v>254</v>
      </c>
      <c r="AK75" s="47">
        <v>0</v>
      </c>
      <c r="AL75" s="47">
        <v>254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f t="shared" si="41"/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f t="shared" si="42"/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7">
        <v>0</v>
      </c>
      <c r="BG75" s="47">
        <v>0</v>
      </c>
      <c r="BH75" s="47">
        <f t="shared" si="43"/>
        <v>0</v>
      </c>
      <c r="BI75" s="47">
        <v>0</v>
      </c>
      <c r="BJ75" s="47">
        <v>0</v>
      </c>
      <c r="BK75" s="47">
        <v>0</v>
      </c>
      <c r="BL75" s="47">
        <v>0</v>
      </c>
      <c r="BM75" s="47">
        <v>0</v>
      </c>
      <c r="BN75" s="47">
        <v>0</v>
      </c>
      <c r="BO75" s="47">
        <v>0</v>
      </c>
      <c r="BP75" s="47">
        <f t="shared" si="44"/>
        <v>0</v>
      </c>
      <c r="BQ75" s="47">
        <v>0</v>
      </c>
      <c r="BR75" s="47">
        <v>0</v>
      </c>
      <c r="BS75" s="47">
        <v>0</v>
      </c>
      <c r="BT75" s="47">
        <v>0</v>
      </c>
      <c r="BU75" s="47">
        <v>0</v>
      </c>
      <c r="BV75" s="47">
        <v>0</v>
      </c>
      <c r="BW75" s="47">
        <v>0</v>
      </c>
    </row>
    <row r="76" spans="1:75" ht="13.5">
      <c r="A76" s="201" t="s">
        <v>215</v>
      </c>
      <c r="B76" s="202"/>
      <c r="C76" s="202"/>
      <c r="D76" s="47">
        <f aca="true" t="shared" si="45" ref="D76:AI76">SUM(D7:D75)</f>
        <v>129641</v>
      </c>
      <c r="E76" s="47">
        <f t="shared" si="45"/>
        <v>64343</v>
      </c>
      <c r="F76" s="47">
        <f t="shared" si="45"/>
        <v>27867</v>
      </c>
      <c r="G76" s="47">
        <f t="shared" si="45"/>
        <v>13942</v>
      </c>
      <c r="H76" s="47">
        <f t="shared" si="45"/>
        <v>2925</v>
      </c>
      <c r="I76" s="47">
        <f t="shared" si="45"/>
        <v>8527</v>
      </c>
      <c r="J76" s="47">
        <f t="shared" si="45"/>
        <v>521</v>
      </c>
      <c r="K76" s="47">
        <f t="shared" si="45"/>
        <v>11516</v>
      </c>
      <c r="L76" s="47">
        <f t="shared" si="45"/>
        <v>21047</v>
      </c>
      <c r="M76" s="47">
        <f t="shared" si="45"/>
        <v>15861</v>
      </c>
      <c r="N76" s="47">
        <f t="shared" si="45"/>
        <v>2180</v>
      </c>
      <c r="O76" s="47">
        <f t="shared" si="45"/>
        <v>1666</v>
      </c>
      <c r="P76" s="47">
        <f t="shared" si="45"/>
        <v>492</v>
      </c>
      <c r="Q76" s="47">
        <f t="shared" si="45"/>
        <v>95</v>
      </c>
      <c r="R76" s="47">
        <f t="shared" si="45"/>
        <v>370</v>
      </c>
      <c r="S76" s="47">
        <f t="shared" si="45"/>
        <v>383</v>
      </c>
      <c r="T76" s="47">
        <f t="shared" si="45"/>
        <v>60113</v>
      </c>
      <c r="U76" s="47">
        <f t="shared" si="45"/>
        <v>2516</v>
      </c>
      <c r="V76" s="47">
        <f t="shared" si="45"/>
        <v>24359</v>
      </c>
      <c r="W76" s="47">
        <f t="shared" si="45"/>
        <v>11331</v>
      </c>
      <c r="X76" s="47">
        <f t="shared" si="45"/>
        <v>2351</v>
      </c>
      <c r="Y76" s="47">
        <f t="shared" si="45"/>
        <v>8432</v>
      </c>
      <c r="Z76" s="47">
        <f t="shared" si="45"/>
        <v>51</v>
      </c>
      <c r="AA76" s="47">
        <f t="shared" si="45"/>
        <v>11073</v>
      </c>
      <c r="AB76" s="47">
        <f t="shared" si="45"/>
        <v>2304</v>
      </c>
      <c r="AC76" s="47">
        <f t="shared" si="45"/>
        <v>0</v>
      </c>
      <c r="AD76" s="47">
        <f t="shared" si="45"/>
        <v>937</v>
      </c>
      <c r="AE76" s="47">
        <f t="shared" si="45"/>
        <v>0</v>
      </c>
      <c r="AF76" s="47">
        <f t="shared" si="45"/>
        <v>0</v>
      </c>
      <c r="AG76" s="47">
        <f t="shared" si="45"/>
        <v>0</v>
      </c>
      <c r="AH76" s="47">
        <f t="shared" si="45"/>
        <v>0</v>
      </c>
      <c r="AI76" s="47">
        <f t="shared" si="45"/>
        <v>1367</v>
      </c>
      <c r="AJ76" s="47">
        <f aca="true" t="shared" si="46" ref="AJ76:BO76">SUM(AJ7:AJ75)</f>
        <v>31991</v>
      </c>
      <c r="AK76" s="47">
        <f t="shared" si="46"/>
        <v>5</v>
      </c>
      <c r="AL76" s="47">
        <f t="shared" si="46"/>
        <v>20461</v>
      </c>
      <c r="AM76" s="47">
        <f t="shared" si="46"/>
        <v>2782</v>
      </c>
      <c r="AN76" s="47">
        <f t="shared" si="46"/>
        <v>293</v>
      </c>
      <c r="AO76" s="47">
        <f t="shared" si="46"/>
        <v>8218</v>
      </c>
      <c r="AP76" s="47">
        <f t="shared" si="46"/>
        <v>0</v>
      </c>
      <c r="AQ76" s="47">
        <f t="shared" si="46"/>
        <v>232</v>
      </c>
      <c r="AR76" s="47">
        <f t="shared" si="46"/>
        <v>16699</v>
      </c>
      <c r="AS76" s="47">
        <f t="shared" si="46"/>
        <v>2511</v>
      </c>
      <c r="AT76" s="47">
        <f t="shared" si="46"/>
        <v>2961</v>
      </c>
      <c r="AU76" s="47">
        <f t="shared" si="46"/>
        <v>8549</v>
      </c>
      <c r="AV76" s="47">
        <f t="shared" si="46"/>
        <v>2058</v>
      </c>
      <c r="AW76" s="47">
        <f t="shared" si="46"/>
        <v>214</v>
      </c>
      <c r="AX76" s="47">
        <f t="shared" si="46"/>
        <v>51</v>
      </c>
      <c r="AY76" s="47">
        <f t="shared" si="46"/>
        <v>355</v>
      </c>
      <c r="AZ76" s="47">
        <f t="shared" si="46"/>
        <v>339</v>
      </c>
      <c r="BA76" s="47">
        <f t="shared" si="46"/>
        <v>0</v>
      </c>
      <c r="BB76" s="47">
        <f t="shared" si="46"/>
        <v>0</v>
      </c>
      <c r="BC76" s="47">
        <f t="shared" si="46"/>
        <v>0</v>
      </c>
      <c r="BD76" s="47">
        <f t="shared" si="46"/>
        <v>0</v>
      </c>
      <c r="BE76" s="47">
        <f t="shared" si="46"/>
        <v>0</v>
      </c>
      <c r="BF76" s="47">
        <f t="shared" si="46"/>
        <v>0</v>
      </c>
      <c r="BG76" s="47">
        <f t="shared" si="46"/>
        <v>339</v>
      </c>
      <c r="BH76" s="47">
        <f t="shared" si="46"/>
        <v>8780</v>
      </c>
      <c r="BI76" s="47">
        <f t="shared" si="46"/>
        <v>0</v>
      </c>
      <c r="BJ76" s="47">
        <f t="shared" si="46"/>
        <v>0</v>
      </c>
      <c r="BK76" s="47">
        <f t="shared" si="46"/>
        <v>0</v>
      </c>
      <c r="BL76" s="47">
        <f t="shared" si="46"/>
        <v>0</v>
      </c>
      <c r="BM76" s="47">
        <f t="shared" si="46"/>
        <v>0</v>
      </c>
      <c r="BN76" s="47">
        <f t="shared" si="46"/>
        <v>0</v>
      </c>
      <c r="BO76" s="47">
        <f t="shared" si="46"/>
        <v>8780</v>
      </c>
      <c r="BP76" s="47">
        <f aca="true" t="shared" si="47" ref="BP76:BW76">SUM(BP7:BP75)</f>
        <v>48481</v>
      </c>
      <c r="BQ76" s="47">
        <f t="shared" si="47"/>
        <v>45966</v>
      </c>
      <c r="BR76" s="47">
        <f t="shared" si="47"/>
        <v>1328</v>
      </c>
      <c r="BS76" s="47">
        <f t="shared" si="47"/>
        <v>945</v>
      </c>
      <c r="BT76" s="47">
        <f t="shared" si="47"/>
        <v>82</v>
      </c>
      <c r="BU76" s="47">
        <f t="shared" si="47"/>
        <v>0</v>
      </c>
      <c r="BV76" s="47">
        <f t="shared" si="47"/>
        <v>100</v>
      </c>
      <c r="BW76" s="47">
        <f t="shared" si="47"/>
        <v>60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216</v>
      </c>
      <c r="B1" s="255"/>
      <c r="C1" s="187" t="s">
        <v>268</v>
      </c>
    </row>
    <row r="2" spans="6:13" s="50" customFormat="1" ht="15" customHeight="1">
      <c r="F2" s="280" t="s">
        <v>269</v>
      </c>
      <c r="G2" s="281"/>
      <c r="H2" s="281"/>
      <c r="I2" s="281"/>
      <c r="J2" s="278" t="s">
        <v>270</v>
      </c>
      <c r="K2" s="275" t="s">
        <v>271</v>
      </c>
      <c r="L2" s="276"/>
      <c r="M2" s="277"/>
    </row>
    <row r="3" spans="1:13" s="50" customFormat="1" ht="15" customHeight="1" thickBot="1">
      <c r="A3" s="261" t="s">
        <v>272</v>
      </c>
      <c r="B3" s="262"/>
      <c r="C3" s="259"/>
      <c r="D3" s="52">
        <f>SUMIF('ごみ処理概要'!$A$7:$C$76,'ごみ集計結果'!$A$1,'ごみ処理概要'!$E$7:$E$76)</f>
        <v>2030425</v>
      </c>
      <c r="F3" s="282"/>
      <c r="G3" s="283"/>
      <c r="H3" s="283"/>
      <c r="I3" s="283"/>
      <c r="J3" s="279"/>
      <c r="K3" s="53" t="s">
        <v>273</v>
      </c>
      <c r="L3" s="54" t="s">
        <v>274</v>
      </c>
      <c r="M3" s="55" t="s">
        <v>275</v>
      </c>
    </row>
    <row r="4" spans="1:13" s="50" customFormat="1" ht="15" customHeight="1" thickBot="1">
      <c r="A4" s="261" t="s">
        <v>276</v>
      </c>
      <c r="B4" s="262"/>
      <c r="C4" s="259"/>
      <c r="D4" s="52">
        <f>D5-D3</f>
        <v>3110</v>
      </c>
      <c r="F4" s="272" t="s">
        <v>277</v>
      </c>
      <c r="G4" s="269" t="s">
        <v>280</v>
      </c>
      <c r="H4" s="56" t="s">
        <v>278</v>
      </c>
      <c r="J4" s="165">
        <f>SUMIF('ごみ処理量内訳'!$A$7:$C$76,'ごみ集計結果'!$A$1,'ごみ処理量内訳'!$E$7:$E$76)</f>
        <v>702654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279</v>
      </c>
      <c r="B5" s="264"/>
      <c r="C5" s="265"/>
      <c r="D5" s="52">
        <f>SUMIF('ごみ処理概要'!$A$7:$C$76,'ごみ集計結果'!$A$1,'ごみ処理概要'!$D$7:$D$76)</f>
        <v>2033535</v>
      </c>
      <c r="F5" s="273"/>
      <c r="G5" s="270"/>
      <c r="H5" s="284" t="s">
        <v>281</v>
      </c>
      <c r="I5" s="60" t="s">
        <v>282</v>
      </c>
      <c r="J5" s="61">
        <f>SUMIF('ごみ処理量内訳'!$A$7:$C$76,'ごみ集計結果'!$A$1,'ごみ処理量内訳'!$W$7:$W$76)</f>
        <v>17296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283</v>
      </c>
      <c r="J6" s="67">
        <f>SUMIF('ごみ処理量内訳'!$A$7:$C$76,'ごみ集計結果'!$A$1,'ごみ処理量内訳'!$X$7:$X$76)</f>
        <v>1174</v>
      </c>
      <c r="K6" s="51" t="s">
        <v>154</v>
      </c>
      <c r="L6" s="68" t="s">
        <v>154</v>
      </c>
      <c r="M6" s="69" t="s">
        <v>154</v>
      </c>
    </row>
    <row r="7" spans="1:13" s="50" customFormat="1" ht="15" customHeight="1">
      <c r="A7" s="256" t="s">
        <v>284</v>
      </c>
      <c r="B7" s="266" t="s">
        <v>185</v>
      </c>
      <c r="C7" s="70" t="s">
        <v>285</v>
      </c>
      <c r="D7" s="52">
        <f>SUMIF('ごみ搬入量内訳'!$A$7:$C$76,'ごみ集計結果'!$A$1,'ごみ搬入量内訳'!$I$7:$I$76)</f>
        <v>0</v>
      </c>
      <c r="F7" s="273"/>
      <c r="G7" s="270"/>
      <c r="H7" s="285"/>
      <c r="I7" s="66" t="s">
        <v>286</v>
      </c>
      <c r="J7" s="67">
        <f>SUMIF('ごみ処理量内訳'!$A$7:$C$76,'ごみ集計結果'!$A$1,'ごみ処理量内訳'!$Y$7:$Y$76)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287</v>
      </c>
      <c r="D8" s="52">
        <f>SUMIF('ごみ搬入量内訳'!$A$7:$C$76,'ごみ集計結果'!$A$1,'ごみ搬入量内訳'!$M$7:$M$76)</f>
        <v>630013</v>
      </c>
      <c r="F8" s="273"/>
      <c r="G8" s="270"/>
      <c r="H8" s="285"/>
      <c r="I8" s="66" t="s">
        <v>288</v>
      </c>
      <c r="J8" s="67">
        <f>SUMIF('ごみ処理量内訳'!$A$7:$C$76,'ごみ集計結果'!$A$1,'ごみ処理量内訳'!$Z$7:$Z$76)</f>
        <v>207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289</v>
      </c>
      <c r="D9" s="52">
        <f>SUMIF('ごみ搬入量内訳'!$A$7:$C$76,'ごみ集計結果'!$A$1,'ごみ搬入量内訳'!$Q$7:$Q$76)</f>
        <v>48850</v>
      </c>
      <c r="F9" s="273"/>
      <c r="G9" s="270"/>
      <c r="H9" s="286"/>
      <c r="I9" s="71" t="s">
        <v>290</v>
      </c>
      <c r="J9" s="72">
        <f>SUMIF('ごみ処理量内訳'!$A$7:$C$76,'ごみ集計結果'!$A$1,'ごみ処理量内訳'!$AA$7:$AA$76)</f>
        <v>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291</v>
      </c>
      <c r="D10" s="52">
        <f>SUMIF('ごみ搬入量内訳'!$A$7:$C$76,'ごみ集計結果'!$A$1,'ごみ搬入量内訳'!$U$7:$U$76)</f>
        <v>44888</v>
      </c>
      <c r="F10" s="273"/>
      <c r="G10" s="271"/>
      <c r="H10" s="74" t="s">
        <v>292</v>
      </c>
      <c r="I10" s="75"/>
      <c r="J10" s="166">
        <f>SUM(J4:J9)</f>
        <v>721331</v>
      </c>
      <c r="K10" s="76" t="s">
        <v>154</v>
      </c>
      <c r="L10" s="167">
        <f>SUMIF('ごみ処理量内訳'!$A$7:$C$76,'ごみ集計結果'!$A$1,'ごみ処理量内訳'!$AD$7:$AD$76)</f>
        <v>87475</v>
      </c>
      <c r="M10" s="168">
        <f>SUMIF('資源化量内訳'!$A$7:$C$76,'ごみ集計結果'!$A$1,'資源化量内訳'!$AB$7:$AB$76)</f>
        <v>2304</v>
      </c>
    </row>
    <row r="11" spans="1:13" s="50" customFormat="1" ht="15" customHeight="1">
      <c r="A11" s="257"/>
      <c r="B11" s="267"/>
      <c r="C11" s="70" t="s">
        <v>293</v>
      </c>
      <c r="D11" s="52">
        <f>SUMIF('ごみ搬入量内訳'!$A$7:$C$76,'ごみ集計結果'!$A$1,'ごみ搬入量内訳'!$Y$7:$Y$76)</f>
        <v>801</v>
      </c>
      <c r="F11" s="273"/>
      <c r="G11" s="287" t="s">
        <v>294</v>
      </c>
      <c r="H11" s="154" t="s">
        <v>282</v>
      </c>
      <c r="I11" s="151"/>
      <c r="J11" s="77">
        <f>SUMIF('ごみ処理量内訳'!$A$7:$C$76,'ごみ集計結果'!$A$1,'ごみ処理量内訳'!$G$7:$G$76)</f>
        <v>67969</v>
      </c>
      <c r="K11" s="61">
        <f>SUMIF('ごみ処理量内訳'!$A$7:$C$76,'ごみ集計結果'!$A$1,'ごみ処理量内訳'!$W$7:$W$76)</f>
        <v>17296</v>
      </c>
      <c r="L11" s="78">
        <f>SUMIF('ごみ処理量内訳'!$A$7:$C$76,'ごみ集計結果'!$A$1,'ごみ処理量内訳'!$AF$7:$AF$76)</f>
        <v>18682</v>
      </c>
      <c r="M11" s="79">
        <f>SUMIF('資源化量内訳'!$A$7:$C$76,'ごみ集計結果'!$A$1,'資源化量内訳'!$AJ$7:$AJ$76)</f>
        <v>31991</v>
      </c>
    </row>
    <row r="12" spans="1:13" s="50" customFormat="1" ht="15" customHeight="1">
      <c r="A12" s="257"/>
      <c r="B12" s="267"/>
      <c r="C12" s="70" t="s">
        <v>295</v>
      </c>
      <c r="D12" s="52">
        <f>SUMIF('ごみ搬入量内訳'!$A$7:$C$76,'ごみ集計結果'!$A$1,'ごみ搬入量内訳'!$AC$7:$AC$76)</f>
        <v>6272</v>
      </c>
      <c r="F12" s="273"/>
      <c r="G12" s="288"/>
      <c r="H12" s="152" t="s">
        <v>283</v>
      </c>
      <c r="I12" s="152"/>
      <c r="J12" s="67">
        <f>SUMIF('ごみ処理量内訳'!$A$7:$C$76,'ごみ集計結果'!$A$1,'ごみ処理量内訳'!$H$7:$H$76)</f>
        <v>20658</v>
      </c>
      <c r="K12" s="67">
        <f>SUMIF('ごみ処理量内訳'!$A$7:$C$76,'ごみ集計結果'!$A$1,'ごみ処理量内訳'!$X$7:$X$76)</f>
        <v>1174</v>
      </c>
      <c r="L12" s="52">
        <f>SUMIF('ごみ処理量内訳'!$A$7:$C$76,'ごみ集計結果'!$A$1,'ごみ処理量内訳'!$AG$7:$AG$76)</f>
        <v>2448</v>
      </c>
      <c r="M12" s="80">
        <f>SUMIF('資源化量内訳'!$A$7:$C$76,'ごみ集計結果'!$A$1,'資源化量内訳'!$AR$7:$AR$76)</f>
        <v>16699</v>
      </c>
    </row>
    <row r="13" spans="1:13" s="50" customFormat="1" ht="15" customHeight="1">
      <c r="A13" s="257"/>
      <c r="B13" s="268"/>
      <c r="C13" s="81" t="s">
        <v>292</v>
      </c>
      <c r="D13" s="52">
        <f>SUM(D7:D12)</f>
        <v>730824</v>
      </c>
      <c r="F13" s="273"/>
      <c r="G13" s="288"/>
      <c r="H13" s="152" t="s">
        <v>286</v>
      </c>
      <c r="I13" s="152"/>
      <c r="J13" s="67">
        <f>SUMIF('ごみ処理量内訳'!$A$7:$C$76,'ごみ集計結果'!$A$1,'ごみ処理量内訳'!$I$7:$I$76)</f>
        <v>895</v>
      </c>
      <c r="K13" s="67">
        <f>SUMIF('ごみ処理量内訳'!$A$7:$C$76,'ごみ集計結果'!$A$1,'ごみ処理量内訳'!$Y$7:$Y$76)</f>
        <v>0</v>
      </c>
      <c r="L13" s="52">
        <f>SUMIF('ごみ処理量内訳'!$A$7:$C$76,'ごみ集計結果'!$A$1,'ごみ処理量内訳'!$AH$7:$AH$76)</f>
        <v>15</v>
      </c>
      <c r="M13" s="80">
        <f>SUMIF('資源化量内訳'!$A$7:$C$76,'ごみ集計結果'!$A$1,'資源化量内訳'!$AZ$7:$AZ$76)</f>
        <v>339</v>
      </c>
    </row>
    <row r="14" spans="1:13" s="50" customFormat="1" ht="15" customHeight="1">
      <c r="A14" s="257"/>
      <c r="B14" s="260" t="s">
        <v>296</v>
      </c>
      <c r="C14" s="260"/>
      <c r="D14" s="52">
        <f>SUMIF('ごみ搬入量内訳'!$A$7:$C$76,'ごみ集計結果'!$A$1,'ごみ搬入量内訳'!$AG$7:$AG$76)</f>
        <v>100228</v>
      </c>
      <c r="F14" s="273"/>
      <c r="G14" s="288"/>
      <c r="H14" s="152" t="s">
        <v>288</v>
      </c>
      <c r="I14" s="152"/>
      <c r="J14" s="67">
        <f>SUMIF('ごみ処理量内訳'!$A$7:$C$76,'ごみ集計結果'!$A$1,'ごみ処理量内訳'!$J$7:$J$76)</f>
        <v>10842</v>
      </c>
      <c r="K14" s="67">
        <f>SUMIF('ごみ処理量内訳'!$A$7:$C$76,'ごみ集計結果'!$A$1,'ごみ処理量内訳'!$Z$7:$Z$76)</f>
        <v>207</v>
      </c>
      <c r="L14" s="52">
        <f>SUMIF('ごみ処理量内訳'!$A$7:$C$76,'ごみ集計結果'!$A$1,'ごみ処理量内訳'!$AI$7:$AI$76)</f>
        <v>216</v>
      </c>
      <c r="M14" s="80">
        <f>SUMIF('資源化量内訳'!$A$7:$C$76,'ごみ集計結果'!$A$1,'資源化量内訳'!$BH$7:$BH$76)</f>
        <v>8780</v>
      </c>
    </row>
    <row r="15" spans="1:13" s="50" customFormat="1" ht="15" customHeight="1" thickBot="1">
      <c r="A15" s="257"/>
      <c r="B15" s="260" t="s">
        <v>297</v>
      </c>
      <c r="C15" s="260"/>
      <c r="D15" s="52">
        <f>SUMIF('ごみ搬入量内訳'!$A$7:$C$76,'ごみ集計結果'!$A$1,'ごみ搬入量内訳'!$AH$7:$AH$76)</f>
        <v>9723</v>
      </c>
      <c r="F15" s="273"/>
      <c r="G15" s="288"/>
      <c r="H15" s="153" t="s">
        <v>290</v>
      </c>
      <c r="I15" s="153"/>
      <c r="J15" s="72">
        <f>SUMIF('ごみ処理量内訳'!$A$7:$C$76,'ごみ集計結果'!$A$1,'ごみ処理量内訳'!$K$7:$K$76)</f>
        <v>0</v>
      </c>
      <c r="K15" s="72">
        <f>SUMIF('ごみ処理量内訳'!$A$7:$C$76,'ごみ集計結果'!$A$1,'ごみ処理量内訳'!$AA$7:$AA$76)</f>
        <v>0</v>
      </c>
      <c r="L15" s="82">
        <f>SUMIF('ごみ処理量内訳'!$A$7:$C$76,'ごみ集計結果'!$A$1,'ごみ処理量内訳'!$AJ$7:$AJ$76)</f>
        <v>0</v>
      </c>
      <c r="M15" s="55" t="s">
        <v>21</v>
      </c>
    </row>
    <row r="16" spans="1:13" s="50" customFormat="1" ht="15" customHeight="1" thickBot="1">
      <c r="A16" s="258"/>
      <c r="B16" s="259" t="s">
        <v>323</v>
      </c>
      <c r="C16" s="260"/>
      <c r="D16" s="52">
        <f>SUM(D13:D15)</f>
        <v>840775</v>
      </c>
      <c r="F16" s="273"/>
      <c r="G16" s="271"/>
      <c r="H16" s="84" t="s">
        <v>292</v>
      </c>
      <c r="I16" s="83"/>
      <c r="J16" s="169">
        <f>SUM(J11:J15)</f>
        <v>100364</v>
      </c>
      <c r="K16" s="170">
        <f>SUM(K11:K15)</f>
        <v>18677</v>
      </c>
      <c r="L16" s="171">
        <f>SUM(L11:L15)</f>
        <v>21361</v>
      </c>
      <c r="M16" s="172">
        <f>SUM(M11:M15)</f>
        <v>57809</v>
      </c>
    </row>
    <row r="17" spans="4:13" s="50" customFormat="1" ht="15" customHeight="1" thickBot="1">
      <c r="D17" s="65"/>
      <c r="F17" s="274"/>
      <c r="G17" s="289" t="s">
        <v>191</v>
      </c>
      <c r="H17" s="290"/>
      <c r="I17" s="290"/>
      <c r="J17" s="165">
        <f>J4+J16</f>
        <v>803018</v>
      </c>
      <c r="K17" s="173">
        <f>K16</f>
        <v>18677</v>
      </c>
      <c r="L17" s="174">
        <f>L10+L16</f>
        <v>108836</v>
      </c>
      <c r="M17" s="175">
        <f>M10+M16</f>
        <v>60113</v>
      </c>
    </row>
    <row r="18" spans="1:13" s="50" customFormat="1" ht="15" customHeight="1">
      <c r="A18" s="260" t="s">
        <v>298</v>
      </c>
      <c r="B18" s="260"/>
      <c r="C18" s="260"/>
      <c r="D18" s="52">
        <f>SUMIF('ごみ搬入量内訳'!$A$7:$C$76,'ごみ集計結果'!$A$1,'ごみ搬入量内訳'!$E$7:$E$76)</f>
        <v>588587</v>
      </c>
      <c r="F18" s="252" t="s">
        <v>299</v>
      </c>
      <c r="G18" s="253"/>
      <c r="H18" s="253"/>
      <c r="I18" s="254"/>
      <c r="J18" s="77">
        <f>SUMIF('資源化量内訳'!$A$7:$C$76,'ごみ集計結果'!$A$1,'資源化量内訳'!$L$7:$L$76)</f>
        <v>21047</v>
      </c>
      <c r="K18" s="85" t="s">
        <v>17</v>
      </c>
      <c r="L18" s="86" t="s">
        <v>17</v>
      </c>
      <c r="M18" s="79">
        <f>J18</f>
        <v>21047</v>
      </c>
    </row>
    <row r="19" spans="1:13" s="50" customFormat="1" ht="15" customHeight="1" thickBot="1">
      <c r="A19" s="291" t="s">
        <v>300</v>
      </c>
      <c r="B19" s="260"/>
      <c r="C19" s="260"/>
      <c r="D19" s="52">
        <f>SUMIF('ごみ搬入量内訳'!$A$7:$C$76,'ごみ集計結果'!$A$1,'ごみ搬入量内訳'!$F$7:$F$76)</f>
        <v>242465</v>
      </c>
      <c r="F19" s="249" t="s">
        <v>301</v>
      </c>
      <c r="G19" s="250"/>
      <c r="H19" s="250"/>
      <c r="I19" s="251"/>
      <c r="J19" s="176">
        <f>SUMIF('ごみ処理量内訳'!$A$7:$C$76,'ごみ集計結果'!$A$1,'ごみ処理量内訳'!$AC$7:$AC$76)</f>
        <v>5446</v>
      </c>
      <c r="K19" s="87" t="s">
        <v>17</v>
      </c>
      <c r="L19" s="88">
        <f>J19</f>
        <v>5446</v>
      </c>
      <c r="M19" s="89" t="s">
        <v>17</v>
      </c>
    </row>
    <row r="20" spans="1:13" s="50" customFormat="1" ht="15" customHeight="1" thickBot="1">
      <c r="A20" s="291" t="s">
        <v>302</v>
      </c>
      <c r="B20" s="260"/>
      <c r="C20" s="260"/>
      <c r="D20" s="52">
        <f>D15</f>
        <v>9723</v>
      </c>
      <c r="F20" s="246" t="s">
        <v>323</v>
      </c>
      <c r="G20" s="247"/>
      <c r="H20" s="247"/>
      <c r="I20" s="248"/>
      <c r="J20" s="177">
        <f>J4+J11+J12+J13+J14+J15+J18+J19</f>
        <v>829511</v>
      </c>
      <c r="K20" s="178">
        <f>SUM(K17:K19)</f>
        <v>18677</v>
      </c>
      <c r="L20" s="179">
        <f>SUM(L17:L19)</f>
        <v>114282</v>
      </c>
      <c r="M20" s="180">
        <f>SUM(M17:M19)</f>
        <v>81160</v>
      </c>
    </row>
    <row r="21" spans="1:9" s="50" customFormat="1" ht="15" customHeight="1">
      <c r="A21" s="291" t="s">
        <v>307</v>
      </c>
      <c r="B21" s="260"/>
      <c r="C21" s="260"/>
      <c r="D21" s="52">
        <f>SUM(D18:D20)</f>
        <v>840775</v>
      </c>
      <c r="F21" s="184" t="s">
        <v>192</v>
      </c>
      <c r="G21" s="183"/>
      <c r="H21" s="183"/>
      <c r="I21" s="183"/>
    </row>
    <row r="22" spans="11:13" s="50" customFormat="1" ht="15" customHeight="1">
      <c r="K22" s="90"/>
      <c r="L22" s="91" t="s">
        <v>303</v>
      </c>
      <c r="M22" s="92" t="s">
        <v>304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収集ごみ（混合ごみ＋可燃ごみ＋不燃ごみ＋資源ごみ＋その他＋その他）＝730,824t/年</v>
      </c>
      <c r="K23" s="92" t="s">
        <v>305</v>
      </c>
      <c r="L23" s="95">
        <f>SUMIF('資源化量内訳'!$A$7:$C$76,'ごみ集計結果'!$A$1,'資源化量内訳'!$M$7:M$76)+SUMIF('資源化量内訳'!$A$7:$C$76,'ごみ集計結果'!$A$1,'資源化量内訳'!$U$7:U$76)</f>
        <v>18377</v>
      </c>
      <c r="M23" s="52">
        <f>SUMIF('資源化量内訳'!$A$7:$C$76,'ごみ集計結果'!$A$1,'資源化量内訳'!BQ$7:BQ$76)</f>
        <v>45966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計画収集量（収集ごみ＋直接搬入ごみ）＝831,052t/年</v>
      </c>
      <c r="K24" s="92" t="s">
        <v>306</v>
      </c>
      <c r="L24" s="95">
        <f>SUMIF('資源化量内訳'!$A$7:$C$76,'ごみ集計結果'!$A$1,'資源化量内訳'!$N$7:N$76)+SUMIF('資源化量内訳'!$A$7:$C$76,'ごみ集計結果'!$A$1,'資源化量内訳'!V$7:V$76)</f>
        <v>26539</v>
      </c>
      <c r="M24" s="52">
        <f>SUMIF('資源化量内訳'!$A$7:$C$76,'ごみ集計結果'!$A$1,'資源化量内訳'!BR$7:BR$76)</f>
        <v>1328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ごみ総排出量（計画収集量＋自家処理量）＝840,775t/年</v>
      </c>
      <c r="K25" s="92" t="s">
        <v>22</v>
      </c>
      <c r="L25" s="95">
        <f>SUMIF('資源化量内訳'!$A$7:$C$76,'ごみ集計結果'!$A$1,'資源化量内訳'!O$7:O$76)+SUMIF('資源化量内訳'!$A$7:$C$76,'ごみ集計結果'!$A$1,'資源化量内訳'!W$7:W$76)</f>
        <v>12997</v>
      </c>
      <c r="M25" s="52">
        <f>SUMIF('資源化量内訳'!$A$7:$C$76,'ごみ集計結果'!$A$1,'資源化量内訳'!BS$7:BS$76)</f>
        <v>945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ごみ処理量（直接最終処分量＋直接焼却量＋焼却以外の中間処理量＋直接資源化量）＝829,511t/年</v>
      </c>
      <c r="K26" s="92" t="s">
        <v>23</v>
      </c>
      <c r="L26" s="95">
        <f>SUMIF('資源化量内訳'!$A$7:$C$76,'ごみ集計結果'!$A$1,'資源化量内訳'!P$7:P$76)+SUMIF('資源化量内訳'!$A$7:$C$76,'ごみ集計結果'!$A$1,'資源化量内訳'!X$7:X$76)</f>
        <v>2843</v>
      </c>
      <c r="M26" s="52">
        <f>SUMIF('資源化量内訳'!$A$7:$C$76,'ごみ集計結果'!$A$1,'資源化量内訳'!BT$7:BT$76)</f>
        <v>82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１人１日あたりごみ排出量（ごみ総排出量/総人口）＝1,130g/人日</v>
      </c>
      <c r="K27" s="92" t="s">
        <v>24</v>
      </c>
      <c r="L27" s="95">
        <f>SUMIF('資源化量内訳'!$A$7:$C$76,'ごみ集計結果'!$A$1,'資源化量内訳'!Q$7:Q$76)+SUMIF('資源化量内訳'!$A$7:$C$76,'ごみ集計結果'!$A$1,'資源化量内訳'!Y$7:Y$76)</f>
        <v>8527</v>
      </c>
      <c r="M27" s="52">
        <f>SUMIF('資源化量内訳'!$A$7:$C$76,'ごみ集計結果'!$A$1,'資源化量内訳'!BU$7:BU$76)</f>
        <v>0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リサイクル率（[資源化量合計＋集団回収量]/[ごみ処理量＋集団回収量]）＝14.77％</v>
      </c>
      <c r="K28" s="92" t="s">
        <v>233</v>
      </c>
      <c r="L28" s="95">
        <f>SUMIF('資源化量内訳'!$A$7:$C$76,'ごみ集計結果'!$A$1,'資源化量内訳'!R$7:R$76)+SUMIF('資源化量内訳'!$A$7:$C$76,'ごみ集計結果'!$A$1,'資源化量内訳'!Z$7:Z$76)</f>
        <v>421</v>
      </c>
      <c r="M28" s="52">
        <f>SUMIF('資源化量内訳'!$A$7:$C$76,'ごみ集計結果'!$A$1,'資源化量内訳'!BV$7:BV$76)</f>
        <v>100</v>
      </c>
    </row>
    <row r="29" spans="1:13" s="94" customFormat="1" ht="15" customHeight="1">
      <c r="A29" s="96"/>
      <c r="K29" s="92" t="s">
        <v>293</v>
      </c>
      <c r="L29" s="95">
        <f>SUMIF('資源化量内訳'!$A$7:$C$76,'ごみ集計結果'!$A$1,'資源化量内訳'!S$7:S$76)+SUMIF('資源化量内訳'!$A$7:$C$76,'ごみ集計結果'!$A$1,'資源化量内訳'!AA$7:AA$76)</f>
        <v>11456</v>
      </c>
      <c r="M29" s="52">
        <f>SUMIF('資源化量内訳'!$A$7:$C$76,'ごみ集計結果'!$A$1,'資源化量内訳'!BW$7:BW$76)</f>
        <v>60</v>
      </c>
    </row>
    <row r="30" spans="11:13" ht="15" customHeight="1">
      <c r="K30" s="92" t="s">
        <v>323</v>
      </c>
      <c r="L30" s="181">
        <f>SUM(L23:L29)</f>
        <v>81160</v>
      </c>
      <c r="M30" s="182">
        <f>SUM(M23:M29)</f>
        <v>48481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群馬県のごみ処理フローシート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217</v>
      </c>
      <c r="B2" s="296"/>
      <c r="C2" s="296"/>
      <c r="D2" s="296"/>
      <c r="E2" s="104"/>
      <c r="F2" s="105" t="s">
        <v>155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156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243</v>
      </c>
      <c r="G3" s="115">
        <f>'ごみ集計結果'!J19</f>
        <v>5446</v>
      </c>
      <c r="H3" s="104"/>
      <c r="I3" s="107"/>
      <c r="J3" s="108"/>
      <c r="K3" s="104"/>
      <c r="L3" s="104"/>
      <c r="M3" s="108"/>
      <c r="N3" s="108"/>
      <c r="O3" s="104"/>
      <c r="P3" s="114" t="s">
        <v>253</v>
      </c>
      <c r="Q3" s="115">
        <f>G3+N5+Q9</f>
        <v>114282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157</v>
      </c>
      <c r="G5" s="110"/>
      <c r="H5" s="104"/>
      <c r="I5" s="118" t="s">
        <v>158</v>
      </c>
      <c r="J5" s="110"/>
      <c r="K5" s="104"/>
      <c r="L5" s="119" t="s">
        <v>159</v>
      </c>
      <c r="M5" s="156" t="s">
        <v>255</v>
      </c>
      <c r="N5" s="120">
        <f>'ごみ集計結果'!L10</f>
        <v>87475</v>
      </c>
      <c r="O5" s="104"/>
      <c r="P5" s="104"/>
      <c r="Q5" s="104"/>
    </row>
    <row r="6" spans="1:17" s="111" customFormat="1" ht="21.75" customHeight="1" thickBot="1">
      <c r="A6" s="117"/>
      <c r="B6" s="293" t="s">
        <v>160</v>
      </c>
      <c r="C6" s="293"/>
      <c r="D6" s="293"/>
      <c r="E6" s="104"/>
      <c r="F6" s="114" t="s">
        <v>244</v>
      </c>
      <c r="G6" s="115">
        <f>'ごみ集計結果'!J4</f>
        <v>702654</v>
      </c>
      <c r="H6" s="104"/>
      <c r="I6" s="114" t="s">
        <v>247</v>
      </c>
      <c r="J6" s="115">
        <f>G6+N8</f>
        <v>721331</v>
      </c>
      <c r="K6" s="104"/>
      <c r="L6" s="121" t="s">
        <v>161</v>
      </c>
      <c r="M6" s="158" t="s">
        <v>256</v>
      </c>
      <c r="N6" s="122">
        <f>'ごみ集計結果'!M10</f>
        <v>2304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162</v>
      </c>
      <c r="C8" s="124" t="s">
        <v>239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163</v>
      </c>
      <c r="M8" s="130" t="s">
        <v>246</v>
      </c>
      <c r="N8" s="125">
        <f>N10+N14+N18+N22+N26</f>
        <v>18677</v>
      </c>
      <c r="O8" s="104"/>
      <c r="P8" s="109" t="s">
        <v>164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254</v>
      </c>
      <c r="Q9" s="115">
        <f>N11+N15+N19+N23+N27</f>
        <v>21361</v>
      </c>
    </row>
    <row r="10" spans="1:17" s="111" customFormat="1" ht="21.75" customHeight="1" thickBot="1">
      <c r="A10" s="117"/>
      <c r="B10" s="123" t="s">
        <v>165</v>
      </c>
      <c r="C10" s="155" t="s">
        <v>234</v>
      </c>
      <c r="D10" s="125">
        <f>'ごみ集計結果'!D8</f>
        <v>630013</v>
      </c>
      <c r="E10" s="104"/>
      <c r="F10" s="104"/>
      <c r="G10" s="117"/>
      <c r="H10" s="104"/>
      <c r="I10" s="118" t="s">
        <v>166</v>
      </c>
      <c r="J10" s="110"/>
      <c r="K10" s="104"/>
      <c r="L10" s="119" t="s">
        <v>163</v>
      </c>
      <c r="M10" s="156" t="s">
        <v>257</v>
      </c>
      <c r="N10" s="120">
        <f>'ごみ集計結果'!K11</f>
        <v>17296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248</v>
      </c>
      <c r="J11" s="115">
        <f>'ごみ集計結果'!J11</f>
        <v>67969</v>
      </c>
      <c r="K11" s="104"/>
      <c r="L11" s="131" t="s">
        <v>164</v>
      </c>
      <c r="M11" s="160" t="s">
        <v>258</v>
      </c>
      <c r="N11" s="132">
        <f>'ごみ集計結果'!L11</f>
        <v>18682</v>
      </c>
      <c r="O11" s="104"/>
      <c r="P11" s="104"/>
      <c r="Q11" s="104"/>
    </row>
    <row r="12" spans="1:17" s="111" customFormat="1" ht="21.75" customHeight="1" thickBot="1">
      <c r="A12" s="117"/>
      <c r="B12" s="123" t="s">
        <v>167</v>
      </c>
      <c r="C12" s="155" t="s">
        <v>235</v>
      </c>
      <c r="D12" s="125">
        <f>'ごみ集計結果'!D9</f>
        <v>48850</v>
      </c>
      <c r="E12" s="104"/>
      <c r="F12" s="104"/>
      <c r="G12" s="117"/>
      <c r="H12" s="104"/>
      <c r="I12" s="107"/>
      <c r="J12" s="117"/>
      <c r="K12" s="104"/>
      <c r="L12" s="133" t="s">
        <v>161</v>
      </c>
      <c r="M12" s="159" t="s">
        <v>259</v>
      </c>
      <c r="N12" s="115">
        <f>'ごみ集計結果'!M11</f>
        <v>31991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168</v>
      </c>
      <c r="C14" s="155" t="s">
        <v>236</v>
      </c>
      <c r="D14" s="125">
        <f>'ごみ集計結果'!D10</f>
        <v>44888</v>
      </c>
      <c r="E14" s="104"/>
      <c r="F14" s="104"/>
      <c r="G14" s="117"/>
      <c r="H14" s="104"/>
      <c r="I14" s="105" t="s">
        <v>169</v>
      </c>
      <c r="J14" s="110"/>
      <c r="K14" s="104"/>
      <c r="L14" s="119" t="s">
        <v>163</v>
      </c>
      <c r="M14" s="156" t="s">
        <v>260</v>
      </c>
      <c r="N14" s="120">
        <f>'ごみ集計結果'!K12</f>
        <v>1174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249</v>
      </c>
      <c r="J15" s="115">
        <f>'ごみ集計結果'!J12</f>
        <v>20658</v>
      </c>
      <c r="K15" s="104"/>
      <c r="L15" s="131" t="s">
        <v>164</v>
      </c>
      <c r="M15" s="160" t="s">
        <v>261</v>
      </c>
      <c r="N15" s="132">
        <f>'ごみ集計結果'!L12</f>
        <v>2448</v>
      </c>
      <c r="O15" s="104"/>
    </row>
    <row r="16" spans="1:15" s="111" customFormat="1" ht="21.75" customHeight="1" thickBot="1">
      <c r="A16" s="117"/>
      <c r="B16" s="139" t="s">
        <v>170</v>
      </c>
      <c r="C16" s="155" t="s">
        <v>237</v>
      </c>
      <c r="D16" s="125">
        <f>'ごみ集計結果'!D11</f>
        <v>801</v>
      </c>
      <c r="E16" s="104"/>
      <c r="H16" s="104"/>
      <c r="I16" s="107"/>
      <c r="J16" s="117"/>
      <c r="K16" s="104"/>
      <c r="L16" s="133" t="s">
        <v>161</v>
      </c>
      <c r="M16" s="159" t="s">
        <v>262</v>
      </c>
      <c r="N16" s="115">
        <f>'ごみ集計結果'!M12</f>
        <v>16699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171</v>
      </c>
      <c r="C18" s="155" t="s">
        <v>238</v>
      </c>
      <c r="D18" s="125">
        <f>'ごみ集計結果'!D12</f>
        <v>6272</v>
      </c>
      <c r="E18" s="104"/>
      <c r="F18" s="118" t="s">
        <v>172</v>
      </c>
      <c r="G18" s="106"/>
      <c r="H18" s="104"/>
      <c r="I18" s="118" t="s">
        <v>173</v>
      </c>
      <c r="J18" s="110"/>
      <c r="K18" s="104"/>
      <c r="L18" s="119" t="s">
        <v>163</v>
      </c>
      <c r="M18" s="156" t="s">
        <v>263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100364</v>
      </c>
      <c r="H19" s="104"/>
      <c r="I19" s="114" t="s">
        <v>250</v>
      </c>
      <c r="J19" s="115">
        <f>'ごみ集計結果'!J13</f>
        <v>895</v>
      </c>
      <c r="K19" s="104"/>
      <c r="L19" s="131" t="s">
        <v>164</v>
      </c>
      <c r="M19" s="160" t="s">
        <v>264</v>
      </c>
      <c r="N19" s="132">
        <f>'ごみ集計結果'!L13</f>
        <v>15</v>
      </c>
      <c r="O19" s="104"/>
    </row>
    <row r="20" spans="1:15" s="111" customFormat="1" ht="21.75" customHeight="1" thickBot="1">
      <c r="A20" s="117"/>
      <c r="B20" s="139" t="s">
        <v>174</v>
      </c>
      <c r="C20" s="155" t="s">
        <v>240</v>
      </c>
      <c r="D20" s="125">
        <f>'ごみ集計結果'!D14</f>
        <v>100228</v>
      </c>
      <c r="E20" s="104"/>
      <c r="F20" s="104"/>
      <c r="G20" s="117"/>
      <c r="H20" s="104"/>
      <c r="I20" s="107"/>
      <c r="J20" s="117"/>
      <c r="K20" s="104"/>
      <c r="L20" s="133" t="s">
        <v>161</v>
      </c>
      <c r="M20" s="159" t="s">
        <v>265</v>
      </c>
      <c r="N20" s="115">
        <f>'ごみ集計結果'!M13</f>
        <v>339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175</v>
      </c>
      <c r="C22" s="130" t="s">
        <v>241</v>
      </c>
      <c r="D22" s="125">
        <f>'ごみ集計結果'!D15</f>
        <v>9723</v>
      </c>
      <c r="E22" s="104"/>
      <c r="F22" s="104"/>
      <c r="G22" s="117"/>
      <c r="H22" s="104"/>
      <c r="I22" s="118" t="s">
        <v>176</v>
      </c>
      <c r="J22" s="110"/>
      <c r="K22" s="104"/>
      <c r="L22" s="119" t="s">
        <v>163</v>
      </c>
      <c r="M22" s="156" t="s">
        <v>266</v>
      </c>
      <c r="N22" s="120">
        <f>'ごみ集計結果'!K14</f>
        <v>207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251</v>
      </c>
      <c r="J23" s="115">
        <f>'ごみ集計結果'!J14</f>
        <v>10842</v>
      </c>
      <c r="K23" s="104"/>
      <c r="L23" s="131" t="s">
        <v>164</v>
      </c>
      <c r="M23" s="160" t="s">
        <v>267</v>
      </c>
      <c r="N23" s="132">
        <f>'ごみ集計結果'!L14</f>
        <v>216</v>
      </c>
      <c r="O23" s="104"/>
      <c r="Q23" s="104"/>
    </row>
    <row r="24" spans="1:16" s="111" customFormat="1" ht="21.75" customHeight="1" thickBot="1">
      <c r="A24" s="117"/>
      <c r="B24" s="143" t="s">
        <v>177</v>
      </c>
      <c r="C24" s="130" t="s">
        <v>242</v>
      </c>
      <c r="D24" s="125">
        <f>'ごみ集計結果'!M30</f>
        <v>48481</v>
      </c>
      <c r="E24" s="104"/>
      <c r="F24" s="104"/>
      <c r="G24" s="117"/>
      <c r="H24" s="104"/>
      <c r="I24" s="107"/>
      <c r="J24" s="108"/>
      <c r="K24" s="104"/>
      <c r="L24" s="133" t="s">
        <v>161</v>
      </c>
      <c r="M24" s="159" t="s">
        <v>179</v>
      </c>
      <c r="N24" s="115">
        <f>'ごみ集計結果'!M14</f>
        <v>8780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178</v>
      </c>
      <c r="J26" s="110"/>
      <c r="K26" s="104"/>
      <c r="L26" s="145" t="s">
        <v>163</v>
      </c>
      <c r="M26" s="157" t="s">
        <v>180</v>
      </c>
      <c r="N26" s="120">
        <f>'ごみ集計結果'!K15</f>
        <v>0</v>
      </c>
      <c r="O26" s="144"/>
      <c r="P26" s="104" t="s">
        <v>227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252</v>
      </c>
      <c r="J27" s="115">
        <f>'ごみ集計結果'!J15</f>
        <v>0</v>
      </c>
      <c r="K27" s="104"/>
      <c r="L27" s="133" t="s">
        <v>164</v>
      </c>
      <c r="M27" s="159" t="s">
        <v>181</v>
      </c>
      <c r="N27" s="122">
        <f>'ごみ集計結果'!L15</f>
        <v>0</v>
      </c>
      <c r="O27" s="104"/>
      <c r="P27" s="294">
        <f>N12+N16+N20+N24+N6</f>
        <v>60113</v>
      </c>
      <c r="Q27" s="294"/>
    </row>
    <row r="28" spans="1:17" s="111" customFormat="1" ht="21.75" customHeight="1" thickBot="1">
      <c r="A28" s="104"/>
      <c r="B28" s="161" t="s">
        <v>229</v>
      </c>
      <c r="C28" s="146" t="s">
        <v>182</v>
      </c>
      <c r="D28" s="147">
        <f>'ごみ集計結果'!D3</f>
        <v>2030425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230</v>
      </c>
      <c r="C29" s="163" t="s">
        <v>183</v>
      </c>
      <c r="D29" s="149">
        <f>'ごみ集計結果'!D4</f>
        <v>3110</v>
      </c>
      <c r="E29" s="104"/>
      <c r="F29" s="118" t="s">
        <v>231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232</v>
      </c>
      <c r="Q29" s="128"/>
    </row>
    <row r="30" spans="1:17" s="111" customFormat="1" ht="21.75" customHeight="1" thickBot="1">
      <c r="A30" s="104"/>
      <c r="B30" s="162" t="s">
        <v>228</v>
      </c>
      <c r="C30" s="164" t="s">
        <v>184</v>
      </c>
      <c r="D30" s="150">
        <f>'ごみ集計結果'!D5</f>
        <v>2033535</v>
      </c>
      <c r="E30" s="104"/>
      <c r="F30" s="114" t="s">
        <v>245</v>
      </c>
      <c r="G30" s="115">
        <f>'ごみ集計結果'!J18</f>
        <v>21047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81160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2005-09-29T02:48:22Z</dcterms:modified>
  <cp:category/>
  <cp:version/>
  <cp:contentType/>
  <cp:contentStatus/>
</cp:coreProperties>
</file>