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'ごみ処理概要'!$A$2:$AQ$51</definedName>
    <definedName name="_xlnm.Print_Area" localSheetId="2">'ごみ処理量内訳'!$A$2:$AJ$51</definedName>
    <definedName name="_xlnm.Print_Area" localSheetId="1">'ごみ搬入量内訳'!$A$2:$AH$51</definedName>
    <definedName name="_xlnm.Print_Area" localSheetId="3">'資源化量内訳'!$A$2:$BW$51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<sst xmlns="http://schemas.openxmlformats.org/spreadsheetml/2006/main" count="1146" uniqueCount="318">
  <si>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</si>
  <si>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</si>
  <si>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</si>
  <si>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</si>
  <si>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</si>
  <si>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</si>
  <si>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</si>
  <si>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</si>
  <si>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</si>
  <si>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</si>
  <si>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宮崎県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</si>
  <si>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</si>
  <si>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</si>
  <si>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</si>
  <si>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</si>
  <si>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</si>
  <si>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</si>
  <si>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</si>
  <si>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</si>
  <si>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</si>
  <si>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</si>
  <si>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</si>
  <si>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</si>
  <si>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</si>
  <si>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田野町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</si>
  <si>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</si>
  <si>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</si>
  <si>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</si>
  <si>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</si>
  <si>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</si>
  <si>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</si>
  <si>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</si>
  <si>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</si>
  <si>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</si>
  <si>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</si>
  <si>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</si>
  <si>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</si>
  <si>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</si>
  <si>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</si>
  <si>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</si>
  <si>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</si>
  <si>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</si>
  <si>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</si>
  <si>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</si>
  <si>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</si>
  <si>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</si>
  <si>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</si>
  <si>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</si>
  <si>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</si>
  <si>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</si>
  <si>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</si>
  <si>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</si>
  <si>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</si>
  <si>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</si>
  <si>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</si>
  <si>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</si>
  <si>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</si>
  <si>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</si>
  <si>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</si>
  <si>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</si>
  <si>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</si>
  <si>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</si>
  <si>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</si>
  <si>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</si>
  <si>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</si>
  <si>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</si>
  <si>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</si>
  <si>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</si>
  <si>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</si>
  <si>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</si>
  <si>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</si>
  <si>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</si>
  <si>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</si>
  <si>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</si>
  <si>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</si>
  <si>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</si>
  <si>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</si>
  <si>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</si>
  <si>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</si>
  <si>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</si>
  <si>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</si>
  <si>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</si>
  <si>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</si>
  <si>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</si>
  <si>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</si>
  <si>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</si>
  <si>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</si>
  <si>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</si>
  <si>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</si>
  <si>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</si>
  <si>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</si>
  <si>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</si>
  <si>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</si>
  <si>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</si>
  <si>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</si>
  <si>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</si>
  <si>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</si>
  <si>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</si>
  <si>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</si>
  <si>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</si>
  <si>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</si>
  <si>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</si>
  <si>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</si>
  <si>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</si>
  <si>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</si>
  <si>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</si>
  <si>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</si>
  <si>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</si>
  <si>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</si>
  <si>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</si>
  <si>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</si>
  <si>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</si>
  <si>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</si>
  <si>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</si>
  <si>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</si>
  <si>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</si>
  <si>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</si>
  <si>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</si>
  <si>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</si>
  <si>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</si>
  <si>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</si>
  <si>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</si>
  <si>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</si>
  <si>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</si>
  <si>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</si>
  <si>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</si>
  <si>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45302</t>
  </si>
  <si>
    <t>45303</t>
  </si>
  <si>
    <t>佐土原町</t>
  </si>
  <si>
    <t>45321</t>
  </si>
  <si>
    <t>北郷町</t>
  </si>
  <si>
    <t>45322</t>
  </si>
  <si>
    <t>45341</t>
  </si>
  <si>
    <t>三股町</t>
  </si>
  <si>
    <t>45342</t>
  </si>
  <si>
    <t>山之口町</t>
  </si>
  <si>
    <t>45343</t>
  </si>
  <si>
    <t>高城町</t>
  </si>
  <si>
    <t>45344</t>
  </si>
  <si>
    <t>45345</t>
  </si>
  <si>
    <t>高崎町</t>
  </si>
  <si>
    <t>45361</t>
  </si>
  <si>
    <t>高原町</t>
  </si>
  <si>
    <t>45362</t>
  </si>
  <si>
    <t>野尻町</t>
  </si>
  <si>
    <t>45363</t>
  </si>
  <si>
    <t>須木村</t>
  </si>
  <si>
    <t>45381</t>
  </si>
  <si>
    <t>高岡町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</si>
  <si>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</si>
  <si>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</si>
  <si>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</si>
  <si>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</si>
  <si>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</si>
  <si>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</si>
  <si>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</si>
  <si>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</si>
  <si>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</si>
  <si>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</si>
  <si>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</si>
  <si>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</si>
  <si>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</si>
  <si>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</si>
  <si>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</si>
  <si>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</si>
  <si>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</si>
  <si>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</si>
  <si>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45422</t>
  </si>
  <si>
    <t>45423</t>
  </si>
  <si>
    <t>45424</t>
  </si>
  <si>
    <t>45425</t>
  </si>
  <si>
    <t>北郷村</t>
  </si>
  <si>
    <t>45426</t>
  </si>
  <si>
    <t>45427</t>
  </si>
  <si>
    <t>北川町</t>
  </si>
  <si>
    <t>45428</t>
  </si>
  <si>
    <t>45429</t>
  </si>
  <si>
    <t>諸塚村</t>
  </si>
  <si>
    <t>45430</t>
  </si>
  <si>
    <t>椎葉村</t>
  </si>
  <si>
    <t>45441</t>
  </si>
  <si>
    <t>高千穂町</t>
  </si>
  <si>
    <t>45442</t>
  </si>
  <si>
    <t>日之影町</t>
  </si>
  <si>
    <t>45443</t>
  </si>
  <si>
    <t>五ケ瀬町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</si>
  <si>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</si>
  <si>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</si>
  <si>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</si>
  <si>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</si>
  <si>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</si>
  <si>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</si>
  <si>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</si>
  <si>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</si>
  <si>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</si>
  <si>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</si>
  <si>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</si>
  <si>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</si>
  <si>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</si>
  <si>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</si>
  <si>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</si>
  <si>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</si>
  <si>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</si>
  <si>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</si>
  <si>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</si>
  <si>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</si>
  <si>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</si>
  <si>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</si>
  <si>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</si>
  <si>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</si>
  <si>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</si>
  <si>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</si>
  <si>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北方町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</si>
  <si>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</si>
  <si>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</si>
  <si>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</si>
  <si>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</si>
  <si>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</si>
  <si>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</si>
  <si>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</si>
  <si>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</si>
  <si>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</si>
  <si>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東郷町</t>
  </si>
  <si>
    <t>南郷町</t>
  </si>
  <si>
    <t>ごみ処理の概要（平成１４年度実績）</t>
  </si>
  <si>
    <t>西郷村</t>
  </si>
  <si>
    <t>北浦町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</si>
  <si>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</si>
  <si>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</si>
  <si>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</si>
  <si>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</si>
  <si>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</si>
  <si>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</si>
  <si>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</si>
  <si>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</si>
  <si>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</si>
  <si>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</si>
  <si>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</si>
  <si>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</si>
  <si>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</si>
  <si>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</si>
  <si>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</si>
  <si>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</si>
  <si>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</si>
  <si>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</si>
  <si>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</si>
  <si>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</si>
  <si>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</si>
  <si>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</si>
  <si>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</si>
  <si>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</si>
  <si>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</si>
  <si>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</si>
  <si>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</si>
  <si>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</si>
  <si>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</si>
  <si>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</si>
  <si>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</si>
  <si>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</si>
  <si>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</si>
  <si>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</si>
  <si>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</si>
  <si>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</si>
  <si>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</si>
  <si>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</si>
  <si>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</si>
  <si>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</si>
  <si>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</si>
  <si>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</si>
  <si>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</si>
  <si>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</si>
  <si>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</si>
  <si>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</si>
  <si>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</si>
  <si>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</si>
  <si>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</si>
  <si>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</si>
  <si>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</si>
  <si>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</si>
  <si>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</si>
  <si>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</si>
  <si>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宮崎県合計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</si>
  <si>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</si>
  <si>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</si>
  <si>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</si>
  <si>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</si>
  <si>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</si>
  <si>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</si>
  <si>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</si>
  <si>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</si>
  <si>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</si>
  <si>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</si>
  <si>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</si>
  <si>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</si>
  <si>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</si>
  <si>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</si>
  <si>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</si>
  <si>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</si>
  <si>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</si>
  <si>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</si>
  <si>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</si>
  <si>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</si>
  <si>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</si>
  <si>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</si>
  <si>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</si>
  <si>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</si>
  <si>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</si>
  <si>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</si>
  <si>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</si>
  <si>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</si>
  <si>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</si>
  <si>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</si>
  <si>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</si>
  <si>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</si>
  <si>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</si>
  <si>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</si>
  <si>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南郷村</t>
  </si>
  <si>
    <t>山田町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</si>
</sst>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224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260</v>
      </c>
      <c r="B2" s="196" t="s">
        <v>261</v>
      </c>
      <c r="C2" s="201" t="s">
        <v>262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201</v>
      </c>
      <c r="K2" s="208"/>
      <c r="L2" s="209"/>
      <c r="M2" s="201" t="s">
        <v>202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227</v>
      </c>
      <c r="AG2" s="191"/>
      <c r="AH2" s="191"/>
      <c r="AI2" s="191"/>
      <c r="AJ2" s="191"/>
      <c r="AK2" s="191"/>
      <c r="AL2" s="192"/>
      <c r="AM2" s="211" t="s">
        <v>228</v>
      </c>
      <c r="AN2" s="204" t="s">
        <v>229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230</v>
      </c>
      <c r="F3" s="201" t="s">
        <v>231</v>
      </c>
      <c r="G3" s="201" t="s">
        <v>232</v>
      </c>
      <c r="H3" s="201" t="s">
        <v>233</v>
      </c>
      <c r="I3" s="12" t="s">
        <v>203</v>
      </c>
      <c r="J3" s="211" t="s">
        <v>234</v>
      </c>
      <c r="K3" s="211" t="s">
        <v>235</v>
      </c>
      <c r="L3" s="211" t="s">
        <v>236</v>
      </c>
      <c r="M3" s="206"/>
      <c r="N3" s="201" t="s">
        <v>237</v>
      </c>
      <c r="O3" s="201" t="s">
        <v>248</v>
      </c>
      <c r="P3" s="194" t="s">
        <v>204</v>
      </c>
      <c r="Q3" s="195"/>
      <c r="R3" s="195"/>
      <c r="S3" s="195"/>
      <c r="T3" s="195"/>
      <c r="U3" s="190"/>
      <c r="V3" s="14" t="s">
        <v>205</v>
      </c>
      <c r="W3" s="8"/>
      <c r="X3" s="8"/>
      <c r="Y3" s="8"/>
      <c r="Z3" s="8"/>
      <c r="AA3" s="8"/>
      <c r="AB3" s="8"/>
      <c r="AC3" s="15"/>
      <c r="AD3" s="12" t="s">
        <v>203</v>
      </c>
      <c r="AE3" s="216"/>
      <c r="AF3" s="201" t="s">
        <v>263</v>
      </c>
      <c r="AG3" s="201" t="s">
        <v>213</v>
      </c>
      <c r="AH3" s="201" t="s">
        <v>264</v>
      </c>
      <c r="AI3" s="201" t="s">
        <v>265</v>
      </c>
      <c r="AJ3" s="201" t="s">
        <v>266</v>
      </c>
      <c r="AK3" s="201" t="s">
        <v>267</v>
      </c>
      <c r="AL3" s="12" t="s">
        <v>206</v>
      </c>
      <c r="AM3" s="216"/>
      <c r="AN3" s="201" t="s">
        <v>268</v>
      </c>
      <c r="AO3" s="201" t="s">
        <v>269</v>
      </c>
      <c r="AP3" s="201" t="s">
        <v>270</v>
      </c>
      <c r="AQ3" s="12" t="s">
        <v>203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203</v>
      </c>
      <c r="Q4" s="6" t="s">
        <v>271</v>
      </c>
      <c r="R4" s="6" t="s">
        <v>272</v>
      </c>
      <c r="S4" s="6" t="s">
        <v>19</v>
      </c>
      <c r="T4" s="6" t="s">
        <v>20</v>
      </c>
      <c r="U4" s="6" t="s">
        <v>21</v>
      </c>
      <c r="V4" s="12" t="s">
        <v>203</v>
      </c>
      <c r="W4" s="6" t="s">
        <v>207</v>
      </c>
      <c r="X4" s="6" t="s">
        <v>243</v>
      </c>
      <c r="Y4" s="6" t="s">
        <v>208</v>
      </c>
      <c r="Z4" s="18" t="s">
        <v>250</v>
      </c>
      <c r="AA4" s="6" t="s">
        <v>209</v>
      </c>
      <c r="AB4" s="18" t="s">
        <v>18</v>
      </c>
      <c r="AC4" s="6" t="s">
        <v>244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210</v>
      </c>
      <c r="E6" s="21" t="s">
        <v>210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211</v>
      </c>
      <c r="K6" s="23" t="s">
        <v>211</v>
      </c>
      <c r="L6" s="23" t="s">
        <v>211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24" t="s">
        <v>105</v>
      </c>
      <c r="B7" s="47" t="s">
        <v>106</v>
      </c>
      <c r="C7" s="48" t="s">
        <v>107</v>
      </c>
      <c r="D7" s="49">
        <v>307655</v>
      </c>
      <c r="E7" s="49">
        <v>307655</v>
      </c>
      <c r="F7" s="49">
        <f>'ごみ搬入量内訳'!H7</f>
        <v>122141</v>
      </c>
      <c r="G7" s="49">
        <f>'ごみ搬入量内訳'!AG7</f>
        <v>10371</v>
      </c>
      <c r="H7" s="49">
        <f>'ごみ搬入量内訳'!AH7</f>
        <v>0</v>
      </c>
      <c r="I7" s="49">
        <f aca="true" t="shared" si="0" ref="I7:I45">SUM(F7:H7)</f>
        <v>132512</v>
      </c>
      <c r="J7" s="49">
        <f aca="true" t="shared" si="1" ref="J7:J45">I7/D7/365*1000000</f>
        <v>1180.0444502526068</v>
      </c>
      <c r="K7" s="49">
        <f>('ごみ搬入量内訳'!E7+'ごみ搬入量内訳'!AH7)/'ごみ処理概要'!D7/365*1000000</f>
        <v>810.4078509930288</v>
      </c>
      <c r="L7" s="49">
        <f>'ごみ搬入量内訳'!F7/'ごみ処理概要'!D7/365*1000000</f>
        <v>369.636599259578</v>
      </c>
      <c r="M7" s="49">
        <f>'資源化量内訳'!BP7</f>
        <v>1140</v>
      </c>
      <c r="N7" s="49">
        <f>'ごみ処理量内訳'!E7</f>
        <v>90204</v>
      </c>
      <c r="O7" s="49">
        <f>'ごみ処理量内訳'!L7</f>
        <v>17614</v>
      </c>
      <c r="P7" s="49">
        <f aca="true" t="shared" si="2" ref="P7:P45">SUM(Q7:U7)</f>
        <v>24694</v>
      </c>
      <c r="Q7" s="49">
        <f>'ごみ処理量内訳'!G7</f>
        <v>56</v>
      </c>
      <c r="R7" s="49">
        <f>'ごみ処理量内訳'!H7</f>
        <v>24638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 aca="true" t="shared" si="3" ref="V7:V45">SUM(W7:AC7)</f>
        <v>0</v>
      </c>
      <c r="W7" s="49">
        <f>'資源化量内訳'!M7</f>
        <v>0</v>
      </c>
      <c r="X7" s="49">
        <f>'資源化量内訳'!N7</f>
        <v>0</v>
      </c>
      <c r="Y7" s="49">
        <f>'資源化量内訳'!O7</f>
        <v>0</v>
      </c>
      <c r="Z7" s="49">
        <f>'資源化量内訳'!P7</f>
        <v>0</v>
      </c>
      <c r="AA7" s="49">
        <f>'資源化量内訳'!Q7</f>
        <v>0</v>
      </c>
      <c r="AB7" s="49">
        <f>'資源化量内訳'!R7</f>
        <v>0</v>
      </c>
      <c r="AC7" s="49">
        <f>'資源化量内訳'!S7</f>
        <v>0</v>
      </c>
      <c r="AD7" s="49">
        <f aca="true" t="shared" si="4" ref="AD7:AD45">N7+O7+P7+V7</f>
        <v>132512</v>
      </c>
      <c r="AE7" s="50">
        <f aca="true" t="shared" si="5" ref="AE7:AE45">(N7+P7+V7)/AD7*100</f>
        <v>86.70761893262497</v>
      </c>
      <c r="AF7" s="49">
        <f>'資源化量内訳'!AB7</f>
        <v>0</v>
      </c>
      <c r="AG7" s="49">
        <f>'資源化量内訳'!AJ7</f>
        <v>0</v>
      </c>
      <c r="AH7" s="49">
        <f>'資源化量内訳'!AR7</f>
        <v>22954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45">SUM(AF7:AJ7)</f>
        <v>22954</v>
      </c>
      <c r="AM7" s="50">
        <f aca="true" t="shared" si="7" ref="AM7:AM45">(V7+AL7+M7)/(M7+AD7)*100</f>
        <v>18.027414479394245</v>
      </c>
      <c r="AN7" s="49">
        <f>'ごみ処理量内訳'!AC7</f>
        <v>17614</v>
      </c>
      <c r="AO7" s="49">
        <f>'ごみ処理量内訳'!AD7</f>
        <v>8923</v>
      </c>
      <c r="AP7" s="49">
        <f>'ごみ処理量内訳'!AE7</f>
        <v>1684</v>
      </c>
      <c r="AQ7" s="49">
        <f aca="true" t="shared" si="8" ref="AQ7:AQ45">SUM(AN7:AP7)</f>
        <v>28221</v>
      </c>
    </row>
    <row r="8" spans="1:43" ht="13.5" customHeight="1">
      <c r="A8" s="24" t="s">
        <v>105</v>
      </c>
      <c r="B8" s="47" t="s">
        <v>108</v>
      </c>
      <c r="C8" s="48" t="s">
        <v>109</v>
      </c>
      <c r="D8" s="49">
        <v>134666</v>
      </c>
      <c r="E8" s="49">
        <v>134169</v>
      </c>
      <c r="F8" s="49">
        <f>'ごみ搬入量内訳'!H8</f>
        <v>56200</v>
      </c>
      <c r="G8" s="49">
        <f>'ごみ搬入量内訳'!AG8</f>
        <v>5116</v>
      </c>
      <c r="H8" s="49">
        <f>'ごみ搬入量内訳'!AH8</f>
        <v>83</v>
      </c>
      <c r="I8" s="49">
        <f t="shared" si="0"/>
        <v>61399</v>
      </c>
      <c r="J8" s="49">
        <f t="shared" si="1"/>
        <v>1249.1381518435564</v>
      </c>
      <c r="K8" s="49">
        <f>('ごみ搬入量内訳'!E8+'ごみ搬入量内訳'!AH8)/'ごみ処理概要'!D8/365*1000000</f>
        <v>694.3408847744872</v>
      </c>
      <c r="L8" s="49">
        <f>'ごみ搬入量内訳'!F8/'ごみ処理概要'!D8/365*1000000</f>
        <v>554.7972670690693</v>
      </c>
      <c r="M8" s="49">
        <f>'資源化量内訳'!BP8</f>
        <v>380</v>
      </c>
      <c r="N8" s="49">
        <f>'ごみ処理量内訳'!E8</f>
        <v>41492</v>
      </c>
      <c r="O8" s="49">
        <f>'ごみ処理量内訳'!L8</f>
        <v>8789</v>
      </c>
      <c r="P8" s="49">
        <f t="shared" si="2"/>
        <v>174</v>
      </c>
      <c r="Q8" s="49">
        <f>'ごみ処理量内訳'!G8</f>
        <v>0</v>
      </c>
      <c r="R8" s="49">
        <f>'ごみ処理量内訳'!H8</f>
        <v>174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t="shared" si="3"/>
        <v>10891</v>
      </c>
      <c r="W8" s="49">
        <f>'資源化量内訳'!M8</f>
        <v>8893</v>
      </c>
      <c r="X8" s="49">
        <f>'資源化量内訳'!N8</f>
        <v>1039</v>
      </c>
      <c r="Y8" s="49">
        <f>'資源化量内訳'!O8</f>
        <v>959</v>
      </c>
      <c r="Z8" s="49">
        <f>'資源化量内訳'!P8</f>
        <v>0</v>
      </c>
      <c r="AA8" s="49">
        <f>'資源化量内訳'!Q8</f>
        <v>0</v>
      </c>
      <c r="AB8" s="49">
        <f>'資源化量内訳'!R8</f>
        <v>0</v>
      </c>
      <c r="AC8" s="49">
        <f>'資源化量内訳'!S8</f>
        <v>0</v>
      </c>
      <c r="AD8" s="49">
        <f t="shared" si="4"/>
        <v>61346</v>
      </c>
      <c r="AE8" s="50">
        <f t="shared" si="5"/>
        <v>85.67306751866462</v>
      </c>
      <c r="AF8" s="49">
        <f>'資源化量内訳'!AB8</f>
        <v>0</v>
      </c>
      <c r="AG8" s="49">
        <f>'資源化量内訳'!AJ8</f>
        <v>0</v>
      </c>
      <c r="AH8" s="49">
        <f>'資源化量内訳'!AR8</f>
        <v>159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 t="shared" si="6"/>
        <v>159</v>
      </c>
      <c r="AM8" s="50">
        <f t="shared" si="7"/>
        <v>18.517318471956713</v>
      </c>
      <c r="AN8" s="49">
        <f>'ごみ処理量内訳'!AC8</f>
        <v>8789</v>
      </c>
      <c r="AO8" s="49">
        <f>'ごみ処理量内訳'!AD8</f>
        <v>4641</v>
      </c>
      <c r="AP8" s="49">
        <f>'ごみ処理量内訳'!AE8</f>
        <v>15</v>
      </c>
      <c r="AQ8" s="49">
        <f t="shared" si="8"/>
        <v>13445</v>
      </c>
    </row>
    <row r="9" spans="1:43" ht="13.5" customHeight="1">
      <c r="A9" s="24" t="s">
        <v>105</v>
      </c>
      <c r="B9" s="47" t="s">
        <v>110</v>
      </c>
      <c r="C9" s="48" t="s">
        <v>111</v>
      </c>
      <c r="D9" s="49">
        <v>126625</v>
      </c>
      <c r="E9" s="49">
        <v>126625</v>
      </c>
      <c r="F9" s="49">
        <f>'ごみ搬入量内訳'!H9</f>
        <v>52716</v>
      </c>
      <c r="G9" s="49">
        <f>'ごみ搬入量内訳'!AG9</f>
        <v>9718</v>
      </c>
      <c r="H9" s="49">
        <f>'ごみ搬入量内訳'!AH9</f>
        <v>0</v>
      </c>
      <c r="I9" s="49">
        <f t="shared" si="0"/>
        <v>62434</v>
      </c>
      <c r="J9" s="49">
        <f t="shared" si="1"/>
        <v>1350.85531920648</v>
      </c>
      <c r="K9" s="49">
        <f>('ごみ搬入量内訳'!E9+'ごみ搬入量内訳'!AH9)/'ごみ処理概要'!D9/365*1000000</f>
        <v>899.3008695181816</v>
      </c>
      <c r="L9" s="49">
        <f>'ごみ搬入量内訳'!F9/'ごみ処理概要'!D9/365*1000000</f>
        <v>451.55444968829863</v>
      </c>
      <c r="M9" s="49">
        <f>'資源化量内訳'!BP9</f>
        <v>1159</v>
      </c>
      <c r="N9" s="49">
        <f>'ごみ処理量内訳'!E9</f>
        <v>47770</v>
      </c>
      <c r="O9" s="49">
        <f>'ごみ処理量内訳'!L9</f>
        <v>3424</v>
      </c>
      <c r="P9" s="49">
        <f t="shared" si="2"/>
        <v>10899</v>
      </c>
      <c r="Q9" s="49">
        <f>'ごみ処理量内訳'!G9</f>
        <v>6543</v>
      </c>
      <c r="R9" s="49">
        <f>'ごみ処理量内訳'!H9</f>
        <v>4356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338</v>
      </c>
      <c r="W9" s="49">
        <f>'資源化量内訳'!M9</f>
        <v>17</v>
      </c>
      <c r="X9" s="49">
        <f>'資源化量内訳'!N9</f>
        <v>104</v>
      </c>
      <c r="Y9" s="49">
        <f>'資源化量内訳'!O9</f>
        <v>0</v>
      </c>
      <c r="Z9" s="49">
        <f>'資源化量内訳'!P9</f>
        <v>0</v>
      </c>
      <c r="AA9" s="49">
        <f>'資源化量内訳'!Q9</f>
        <v>0</v>
      </c>
      <c r="AB9" s="49">
        <f>'資源化量内訳'!R9</f>
        <v>0</v>
      </c>
      <c r="AC9" s="49">
        <f>'資源化量内訳'!S9</f>
        <v>217</v>
      </c>
      <c r="AD9" s="49">
        <f t="shared" si="4"/>
        <v>62431</v>
      </c>
      <c r="AE9" s="50">
        <f t="shared" si="5"/>
        <v>94.5155451618587</v>
      </c>
      <c r="AF9" s="49">
        <f>'資源化量内訳'!AB9</f>
        <v>0</v>
      </c>
      <c r="AG9" s="49">
        <f>'資源化量内訳'!AJ9</f>
        <v>1445</v>
      </c>
      <c r="AH9" s="49">
        <f>'資源化量内訳'!AR9</f>
        <v>4203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5648</v>
      </c>
      <c r="AM9" s="50">
        <f t="shared" si="7"/>
        <v>11.236043403050793</v>
      </c>
      <c r="AN9" s="49">
        <f>'ごみ処理量内訳'!AC9</f>
        <v>3424</v>
      </c>
      <c r="AO9" s="49">
        <f>'ごみ処理量内訳'!AD9</f>
        <v>4129</v>
      </c>
      <c r="AP9" s="49">
        <f>'ごみ処理量内訳'!AE9</f>
        <v>3752</v>
      </c>
      <c r="AQ9" s="49">
        <f t="shared" si="8"/>
        <v>11305</v>
      </c>
    </row>
    <row r="10" spans="1:43" ht="13.5" customHeight="1">
      <c r="A10" s="24" t="s">
        <v>105</v>
      </c>
      <c r="B10" s="47" t="s">
        <v>112</v>
      </c>
      <c r="C10" s="48" t="s">
        <v>113</v>
      </c>
      <c r="D10" s="49">
        <v>46519</v>
      </c>
      <c r="E10" s="49">
        <v>46519</v>
      </c>
      <c r="F10" s="49">
        <f>'ごみ搬入量内訳'!H10</f>
        <v>17879</v>
      </c>
      <c r="G10" s="49">
        <f>'ごみ搬入量内訳'!AG10</f>
        <v>2257</v>
      </c>
      <c r="H10" s="49">
        <f>'ごみ搬入量内訳'!AH10</f>
        <v>385</v>
      </c>
      <c r="I10" s="49">
        <f t="shared" si="0"/>
        <v>20521</v>
      </c>
      <c r="J10" s="49">
        <f t="shared" si="1"/>
        <v>1208.579672998542</v>
      </c>
      <c r="K10" s="49">
        <f>('ごみ搬入量内訳'!E10+'ごみ搬入量内訳'!AH10)/'ごみ処理概要'!D10/365*1000000</f>
        <v>879.8290402478057</v>
      </c>
      <c r="L10" s="49">
        <f>'ごみ搬入量内訳'!F10/'ごみ処理概要'!D10/365*1000000</f>
        <v>328.75063275073643</v>
      </c>
      <c r="M10" s="49">
        <f>'資源化量内訳'!BP10</f>
        <v>2310</v>
      </c>
      <c r="N10" s="49">
        <f>'ごみ処理量内訳'!E10</f>
        <v>15926</v>
      </c>
      <c r="O10" s="49">
        <f>'ごみ処理量内訳'!L10</f>
        <v>1664</v>
      </c>
      <c r="P10" s="49">
        <f t="shared" si="2"/>
        <v>694</v>
      </c>
      <c r="Q10" s="49">
        <f>'ごみ処理量内訳'!G10</f>
        <v>0</v>
      </c>
      <c r="R10" s="49">
        <f>'ごみ処理量内訳'!H10</f>
        <v>694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225</v>
      </c>
      <c r="W10" s="49">
        <f>'資源化量内訳'!M10</f>
        <v>225</v>
      </c>
      <c r="X10" s="49">
        <f>'資源化量内訳'!N10</f>
        <v>0</v>
      </c>
      <c r="Y10" s="49">
        <f>'資源化量内訳'!O10</f>
        <v>0</v>
      </c>
      <c r="Z10" s="49">
        <f>'資源化量内訳'!P10</f>
        <v>0</v>
      </c>
      <c r="AA10" s="49">
        <f>'資源化量内訳'!Q10</f>
        <v>0</v>
      </c>
      <c r="AB10" s="49">
        <f>'資源化量内訳'!R10</f>
        <v>0</v>
      </c>
      <c r="AC10" s="49">
        <f>'資源化量内訳'!S10</f>
        <v>0</v>
      </c>
      <c r="AD10" s="49">
        <f t="shared" si="4"/>
        <v>18509</v>
      </c>
      <c r="AE10" s="50">
        <f t="shared" si="5"/>
        <v>91.00977902641958</v>
      </c>
      <c r="AF10" s="49">
        <f>'資源化量内訳'!AB10</f>
        <v>0</v>
      </c>
      <c r="AG10" s="49">
        <f>'資源化量内訳'!AJ10</f>
        <v>0</v>
      </c>
      <c r="AH10" s="49">
        <f>'資源化量内訳'!AR10</f>
        <v>0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0</v>
      </c>
      <c r="AM10" s="50">
        <f t="shared" si="7"/>
        <v>12.17637734761516</v>
      </c>
      <c r="AN10" s="49">
        <f>'ごみ処理量内訳'!AC10</f>
        <v>1664</v>
      </c>
      <c r="AO10" s="49">
        <f>'ごみ処理量内訳'!AD10</f>
        <v>1753</v>
      </c>
      <c r="AP10" s="49">
        <f>'ごみ処理量内訳'!AE10</f>
        <v>1</v>
      </c>
      <c r="AQ10" s="49">
        <f t="shared" si="8"/>
        <v>3418</v>
      </c>
    </row>
    <row r="11" spans="1:43" ht="13.5" customHeight="1">
      <c r="A11" s="24" t="s">
        <v>105</v>
      </c>
      <c r="B11" s="47" t="s">
        <v>114</v>
      </c>
      <c r="C11" s="48" t="s">
        <v>115</v>
      </c>
      <c r="D11" s="49">
        <v>40991</v>
      </c>
      <c r="E11" s="49">
        <v>40991</v>
      </c>
      <c r="F11" s="49">
        <f>'ごみ搬入量内訳'!H11</f>
        <v>9314</v>
      </c>
      <c r="G11" s="49">
        <f>'ごみ搬入量内訳'!AG11</f>
        <v>969</v>
      </c>
      <c r="H11" s="49">
        <f>'ごみ搬入量内訳'!AH11</f>
        <v>0</v>
      </c>
      <c r="I11" s="49">
        <f t="shared" si="0"/>
        <v>10283</v>
      </c>
      <c r="J11" s="49">
        <f t="shared" si="1"/>
        <v>687.2875201806745</v>
      </c>
      <c r="K11" s="49">
        <f>('ごみ搬入量内訳'!E11+'ごみ搬入量内訳'!AH11)/'ごみ処理概要'!D11/365*1000000</f>
        <v>549.8032812414888</v>
      </c>
      <c r="L11" s="49">
        <f>'ごみ搬入量内訳'!F11/'ごみ処理概要'!D11/365*1000000</f>
        <v>137.48423893918576</v>
      </c>
      <c r="M11" s="49">
        <f>'資源化量内訳'!BP11</f>
        <v>82</v>
      </c>
      <c r="N11" s="49">
        <f>'ごみ処理量内訳'!E11</f>
        <v>6750</v>
      </c>
      <c r="O11" s="49">
        <f>'ごみ処理量内訳'!L11</f>
        <v>1687</v>
      </c>
      <c r="P11" s="49">
        <f t="shared" si="2"/>
        <v>0</v>
      </c>
      <c r="Q11" s="49">
        <f>'ごみ処理量内訳'!G11</f>
        <v>0</v>
      </c>
      <c r="R11" s="49">
        <f>'ごみ処理量内訳'!H11</f>
        <v>0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t="shared" si="3"/>
        <v>1689</v>
      </c>
      <c r="W11" s="49">
        <f>'資源化量内訳'!M11</f>
        <v>904</v>
      </c>
      <c r="X11" s="49">
        <f>'資源化量内訳'!N11</f>
        <v>323</v>
      </c>
      <c r="Y11" s="49">
        <f>'資源化量内訳'!O11</f>
        <v>365</v>
      </c>
      <c r="Z11" s="49">
        <f>'資源化量内訳'!P11</f>
        <v>72</v>
      </c>
      <c r="AA11" s="49">
        <f>'資源化量内訳'!Q11</f>
        <v>12</v>
      </c>
      <c r="AB11" s="49">
        <f>'資源化量内訳'!R11</f>
        <v>0</v>
      </c>
      <c r="AC11" s="49">
        <f>'資源化量内訳'!S11</f>
        <v>13</v>
      </c>
      <c r="AD11" s="49">
        <f t="shared" si="4"/>
        <v>10126</v>
      </c>
      <c r="AE11" s="50">
        <f t="shared" si="5"/>
        <v>83.33991704523011</v>
      </c>
      <c r="AF11" s="49">
        <f>'資源化量内訳'!AB11</f>
        <v>0</v>
      </c>
      <c r="AG11" s="49">
        <f>'資源化量内訳'!AJ11</f>
        <v>0</v>
      </c>
      <c r="AH11" s="49">
        <f>'資源化量内訳'!AR11</f>
        <v>0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t="shared" si="6"/>
        <v>0</v>
      </c>
      <c r="AM11" s="50">
        <f t="shared" si="7"/>
        <v>17.349137931034484</v>
      </c>
      <c r="AN11" s="49">
        <f>'ごみ処理量内訳'!AC11</f>
        <v>1687</v>
      </c>
      <c r="AO11" s="49">
        <f>'ごみ処理量内訳'!AD11</f>
        <v>661</v>
      </c>
      <c r="AP11" s="49">
        <f>'ごみ処理量内訳'!AE11</f>
        <v>0</v>
      </c>
      <c r="AQ11" s="49">
        <f t="shared" si="8"/>
        <v>2348</v>
      </c>
    </row>
    <row r="12" spans="1:43" ht="13.5" customHeight="1">
      <c r="A12" s="24" t="s">
        <v>105</v>
      </c>
      <c r="B12" s="47" t="s">
        <v>116</v>
      </c>
      <c r="C12" s="48" t="s">
        <v>117</v>
      </c>
      <c r="D12" s="49">
        <v>60253</v>
      </c>
      <c r="E12" s="49">
        <v>60253</v>
      </c>
      <c r="F12" s="49">
        <f>'ごみ搬入量内訳'!H12</f>
        <v>22357</v>
      </c>
      <c r="G12" s="49">
        <f>'ごみ搬入量内訳'!AG12</f>
        <v>5903</v>
      </c>
      <c r="H12" s="49">
        <f>'ごみ搬入量内訳'!AH12</f>
        <v>0</v>
      </c>
      <c r="I12" s="49">
        <f t="shared" si="0"/>
        <v>28260</v>
      </c>
      <c r="J12" s="49">
        <f t="shared" si="1"/>
        <v>1284.9925735522975</v>
      </c>
      <c r="K12" s="49">
        <f>('ごみ搬入量内訳'!E12+'ごみ搬入量内訳'!AH12)/'ごみ処理概要'!D12/365*1000000</f>
        <v>1021.5372667171238</v>
      </c>
      <c r="L12" s="49">
        <f>'ごみ搬入量内訳'!F12/'ごみ処理概要'!D12/365*1000000</f>
        <v>263.45530683517376</v>
      </c>
      <c r="M12" s="49">
        <f>'資源化量内訳'!BP12</f>
        <v>484</v>
      </c>
      <c r="N12" s="49">
        <f>'ごみ処理量内訳'!E12</f>
        <v>23625</v>
      </c>
      <c r="O12" s="49">
        <f>'ごみ処理量内訳'!L12</f>
        <v>1433</v>
      </c>
      <c r="P12" s="49">
        <f t="shared" si="2"/>
        <v>1742</v>
      </c>
      <c r="Q12" s="49">
        <f>'ごみ処理量内訳'!G12</f>
        <v>1558</v>
      </c>
      <c r="R12" s="49">
        <f>'ごみ処理量内訳'!H12</f>
        <v>184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1460</v>
      </c>
      <c r="W12" s="49">
        <f>'資源化量内訳'!M12</f>
        <v>1140</v>
      </c>
      <c r="X12" s="49">
        <f>'資源化量内訳'!N12</f>
        <v>76</v>
      </c>
      <c r="Y12" s="49">
        <f>'資源化量内訳'!O12</f>
        <v>240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4</v>
      </c>
      <c r="AC12" s="49">
        <f>'資源化量内訳'!S12</f>
        <v>0</v>
      </c>
      <c r="AD12" s="49">
        <f t="shared" si="4"/>
        <v>28260</v>
      </c>
      <c r="AE12" s="50">
        <f t="shared" si="5"/>
        <v>94.92922859164898</v>
      </c>
      <c r="AF12" s="49">
        <f>'資源化量内訳'!AB12</f>
        <v>477</v>
      </c>
      <c r="AG12" s="49">
        <f>'資源化量内訳'!AJ12</f>
        <v>446</v>
      </c>
      <c r="AH12" s="49">
        <f>'資源化量内訳'!AR12</f>
        <v>184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1107</v>
      </c>
      <c r="AM12" s="50">
        <f t="shared" si="7"/>
        <v>10.614389089897022</v>
      </c>
      <c r="AN12" s="49">
        <f>'ごみ処理量内訳'!AC12</f>
        <v>1433</v>
      </c>
      <c r="AO12" s="49">
        <f>'ごみ処理量内訳'!AD12</f>
        <v>2538</v>
      </c>
      <c r="AP12" s="49">
        <f>'ごみ処理量内訳'!AE12</f>
        <v>1112</v>
      </c>
      <c r="AQ12" s="49">
        <f t="shared" si="8"/>
        <v>5083</v>
      </c>
    </row>
    <row r="13" spans="1:43" ht="13.5" customHeight="1">
      <c r="A13" s="24" t="s">
        <v>105</v>
      </c>
      <c r="B13" s="47" t="s">
        <v>118</v>
      </c>
      <c r="C13" s="48" t="s">
        <v>119</v>
      </c>
      <c r="D13" s="49">
        <v>23954</v>
      </c>
      <c r="E13" s="49">
        <v>23954</v>
      </c>
      <c r="F13" s="49">
        <f>'ごみ搬入量内訳'!H13</f>
        <v>6894</v>
      </c>
      <c r="G13" s="49">
        <f>'ごみ搬入量内訳'!AG13</f>
        <v>810</v>
      </c>
      <c r="H13" s="49">
        <f>'ごみ搬入量内訳'!AH13</f>
        <v>0</v>
      </c>
      <c r="I13" s="49">
        <f t="shared" si="0"/>
        <v>7704</v>
      </c>
      <c r="J13" s="49">
        <f t="shared" si="1"/>
        <v>881.1409082019075</v>
      </c>
      <c r="K13" s="49">
        <f>('ごみ搬入量内訳'!E13+'ごみ搬入量内訳'!AH13)/'ごみ処理概要'!D13/365*1000000</f>
        <v>651.2482257660515</v>
      </c>
      <c r="L13" s="49">
        <f>'ごみ搬入量内訳'!F13/'ごみ処理概要'!D13/365*1000000</f>
        <v>229.89268243585596</v>
      </c>
      <c r="M13" s="49">
        <f>'資源化量内訳'!BP13</f>
        <v>820</v>
      </c>
      <c r="N13" s="49">
        <f>'ごみ処理量内訳'!E13</f>
        <v>6346</v>
      </c>
      <c r="O13" s="49">
        <f>'ごみ処理量内訳'!L13</f>
        <v>483</v>
      </c>
      <c r="P13" s="49">
        <f t="shared" si="2"/>
        <v>874</v>
      </c>
      <c r="Q13" s="49">
        <f>'ごみ処理量内訳'!G13</f>
        <v>54</v>
      </c>
      <c r="R13" s="49">
        <f>'ごみ処理量内訳'!H13</f>
        <v>820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0</v>
      </c>
      <c r="W13" s="49">
        <f>'資源化量内訳'!M13</f>
        <v>0</v>
      </c>
      <c r="X13" s="49">
        <f>'資源化量内訳'!N13</f>
        <v>0</v>
      </c>
      <c r="Y13" s="49">
        <f>'資源化量内訳'!O13</f>
        <v>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7703</v>
      </c>
      <c r="AE13" s="50">
        <f t="shared" si="5"/>
        <v>93.72971569518369</v>
      </c>
      <c r="AF13" s="49">
        <f>'資源化量内訳'!AB13</f>
        <v>0</v>
      </c>
      <c r="AG13" s="49">
        <f>'資源化量内訳'!AJ13</f>
        <v>0</v>
      </c>
      <c r="AH13" s="49">
        <f>'資源化量内訳'!AR13</f>
        <v>0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0</v>
      </c>
      <c r="AM13" s="50">
        <f t="shared" si="7"/>
        <v>9.621025460518597</v>
      </c>
      <c r="AN13" s="49">
        <f>'ごみ処理量内訳'!AC13</f>
        <v>483</v>
      </c>
      <c r="AO13" s="49">
        <f>'ごみ処理量内訳'!AD13</f>
        <v>736</v>
      </c>
      <c r="AP13" s="49">
        <f>'ごみ処理量内訳'!AE13</f>
        <v>6</v>
      </c>
      <c r="AQ13" s="49">
        <f t="shared" si="8"/>
        <v>1225</v>
      </c>
    </row>
    <row r="14" spans="1:43" ht="13.5" customHeight="1">
      <c r="A14" s="24" t="s">
        <v>105</v>
      </c>
      <c r="B14" s="47" t="s">
        <v>120</v>
      </c>
      <c r="C14" s="48" t="s">
        <v>121</v>
      </c>
      <c r="D14" s="49">
        <v>35977</v>
      </c>
      <c r="E14" s="49">
        <v>35977</v>
      </c>
      <c r="F14" s="49">
        <f>'ごみ搬入量内訳'!H14</f>
        <v>6880</v>
      </c>
      <c r="G14" s="49">
        <f>'ごみ搬入量内訳'!AG14</f>
        <v>380</v>
      </c>
      <c r="H14" s="49">
        <f>'ごみ搬入量内訳'!AH14</f>
        <v>1445</v>
      </c>
      <c r="I14" s="49">
        <f t="shared" si="0"/>
        <v>8705</v>
      </c>
      <c r="J14" s="49">
        <f t="shared" si="1"/>
        <v>662.904496441981</v>
      </c>
      <c r="K14" s="49">
        <f>('ごみ搬入量内訳'!E14+'ごみ搬入量内訳'!AH14)/'ごみ処理概要'!D14/365*1000000</f>
        <v>538.9287905019987</v>
      </c>
      <c r="L14" s="49">
        <f>'ごみ搬入量内訳'!F14/'ごみ処理概要'!D14/365*1000000</f>
        <v>123.97570593998219</v>
      </c>
      <c r="M14" s="49">
        <f>'資源化量内訳'!BP14</f>
        <v>0</v>
      </c>
      <c r="N14" s="49">
        <f>'ごみ処理量内訳'!E14</f>
        <v>6559</v>
      </c>
      <c r="O14" s="49">
        <f>'ごみ処理量内訳'!L14</f>
        <v>0</v>
      </c>
      <c r="P14" s="49">
        <f t="shared" si="2"/>
        <v>0</v>
      </c>
      <c r="Q14" s="49">
        <f>'ごみ処理量内訳'!G14</f>
        <v>0</v>
      </c>
      <c r="R14" s="49">
        <f>'ごみ処理量内訳'!H14</f>
        <v>0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760</v>
      </c>
      <c r="W14" s="49">
        <f>'資源化量内訳'!M14</f>
        <v>438</v>
      </c>
      <c r="X14" s="49">
        <f>'資源化量内訳'!N14</f>
        <v>245</v>
      </c>
      <c r="Y14" s="49">
        <f>'資源化量内訳'!O14</f>
        <v>0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77</v>
      </c>
      <c r="AC14" s="49">
        <f>'資源化量内訳'!S14</f>
        <v>0</v>
      </c>
      <c r="AD14" s="49">
        <f t="shared" si="4"/>
        <v>7319</v>
      </c>
      <c r="AE14" s="50">
        <f t="shared" si="5"/>
        <v>100</v>
      </c>
      <c r="AF14" s="49">
        <f>'資源化量内訳'!AB14</f>
        <v>0</v>
      </c>
      <c r="AG14" s="49">
        <f>'資源化量内訳'!AJ14</f>
        <v>0</v>
      </c>
      <c r="AH14" s="49">
        <f>'資源化量内訳'!AR14</f>
        <v>0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0</v>
      </c>
      <c r="AM14" s="50">
        <f t="shared" si="7"/>
        <v>10.383932231179124</v>
      </c>
      <c r="AN14" s="49">
        <f>'ごみ処理量内訳'!AC14</f>
        <v>0</v>
      </c>
      <c r="AO14" s="49">
        <f>'ごみ処理量内訳'!AD14</f>
        <v>465</v>
      </c>
      <c r="AP14" s="49">
        <f>'ごみ処理量内訳'!AE14</f>
        <v>0</v>
      </c>
      <c r="AQ14" s="49">
        <f t="shared" si="8"/>
        <v>465</v>
      </c>
    </row>
    <row r="15" spans="1:43" ht="13.5" customHeight="1">
      <c r="A15" s="24" t="s">
        <v>105</v>
      </c>
      <c r="B15" s="47" t="s">
        <v>122</v>
      </c>
      <c r="C15" s="48" t="s">
        <v>123</v>
      </c>
      <c r="D15" s="49">
        <v>25155</v>
      </c>
      <c r="E15" s="49">
        <v>25155</v>
      </c>
      <c r="F15" s="49">
        <f>'ごみ搬入量内訳'!H15</f>
        <v>8790</v>
      </c>
      <c r="G15" s="49">
        <f>'ごみ搬入量内訳'!AG15</f>
        <v>1810</v>
      </c>
      <c r="H15" s="49">
        <f>'ごみ搬入量内訳'!AH15</f>
        <v>0</v>
      </c>
      <c r="I15" s="49">
        <f t="shared" si="0"/>
        <v>10600</v>
      </c>
      <c r="J15" s="49">
        <f t="shared" si="1"/>
        <v>1154.4860222783127</v>
      </c>
      <c r="K15" s="49">
        <f>('ごみ搬入量内訳'!E15+'ごみ搬入量内訳'!AH15)/'ごみ処理概要'!D15/365*1000000</f>
        <v>935.5693331481799</v>
      </c>
      <c r="L15" s="49">
        <f>'ごみ搬入量内訳'!F15/'ごみ処理概要'!D15/365*1000000</f>
        <v>218.9166891301329</v>
      </c>
      <c r="M15" s="49">
        <f>'資源化量内訳'!BP15</f>
        <v>0</v>
      </c>
      <c r="N15" s="49">
        <f>'ごみ処理量内訳'!E15</f>
        <v>9391</v>
      </c>
      <c r="O15" s="49">
        <f>'ごみ処理量内訳'!L15</f>
        <v>813</v>
      </c>
      <c r="P15" s="49">
        <f t="shared" si="2"/>
        <v>1340</v>
      </c>
      <c r="Q15" s="49">
        <f>'ごみ処理量内訳'!G15</f>
        <v>943</v>
      </c>
      <c r="R15" s="49">
        <f>'ごみ処理量内訳'!H15</f>
        <v>397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0</v>
      </c>
      <c r="W15" s="49">
        <f>'資源化量内訳'!M15</f>
        <v>0</v>
      </c>
      <c r="X15" s="49">
        <f>'資源化量内訳'!N15</f>
        <v>0</v>
      </c>
      <c r="Y15" s="49">
        <f>'資源化量内訳'!O15</f>
        <v>0</v>
      </c>
      <c r="Z15" s="49">
        <f>'資源化量内訳'!P15</f>
        <v>0</v>
      </c>
      <c r="AA15" s="49">
        <f>'資源化量内訳'!Q15</f>
        <v>0</v>
      </c>
      <c r="AB15" s="49">
        <f>'資源化量内訳'!R15</f>
        <v>0</v>
      </c>
      <c r="AC15" s="49">
        <f>'資源化量内訳'!S15</f>
        <v>0</v>
      </c>
      <c r="AD15" s="49">
        <f t="shared" si="4"/>
        <v>11544</v>
      </c>
      <c r="AE15" s="50">
        <f t="shared" si="5"/>
        <v>92.95738045738045</v>
      </c>
      <c r="AF15" s="49">
        <f>'資源化量内訳'!AB15</f>
        <v>0</v>
      </c>
      <c r="AG15" s="49">
        <f>'資源化量内訳'!AJ15</f>
        <v>491</v>
      </c>
      <c r="AH15" s="49">
        <f>'資源化量内訳'!AR15</f>
        <v>325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816</v>
      </c>
      <c r="AM15" s="50">
        <f t="shared" si="7"/>
        <v>7.0686070686070686</v>
      </c>
      <c r="AN15" s="49">
        <f>'ごみ処理量内訳'!AC15</f>
        <v>813</v>
      </c>
      <c r="AO15" s="49">
        <f>'ごみ処理量内訳'!AD15</f>
        <v>1725</v>
      </c>
      <c r="AP15" s="49">
        <f>'ごみ処理量内訳'!AE15</f>
        <v>0</v>
      </c>
      <c r="AQ15" s="49">
        <f t="shared" si="8"/>
        <v>2538</v>
      </c>
    </row>
    <row r="16" spans="1:43" ht="13.5" customHeight="1">
      <c r="A16" s="24" t="s">
        <v>105</v>
      </c>
      <c r="B16" s="47" t="s">
        <v>124</v>
      </c>
      <c r="C16" s="48" t="s">
        <v>125</v>
      </c>
      <c r="D16" s="49">
        <v>28340</v>
      </c>
      <c r="E16" s="49">
        <v>28340</v>
      </c>
      <c r="F16" s="49">
        <f>'ごみ搬入量内訳'!H16</f>
        <v>9500</v>
      </c>
      <c r="G16" s="49">
        <f>'ごみ搬入量内訳'!AG16</f>
        <v>148</v>
      </c>
      <c r="H16" s="49">
        <f>'ごみ搬入量内訳'!AH16</f>
        <v>0</v>
      </c>
      <c r="I16" s="49">
        <f t="shared" si="0"/>
        <v>9648</v>
      </c>
      <c r="J16" s="49">
        <f t="shared" si="1"/>
        <v>932.7056002938874</v>
      </c>
      <c r="K16" s="49">
        <f>('ごみ搬入量内訳'!E16+'ごみ搬入量内訳'!AH16)/'ごみ処理概要'!D16/365*1000000</f>
        <v>703.1061184636653</v>
      </c>
      <c r="L16" s="49">
        <f>'ごみ搬入量内訳'!F16/'ごみ処理概要'!D16/365*1000000</f>
        <v>229.5994818302221</v>
      </c>
      <c r="M16" s="49">
        <f>'資源化量内訳'!BP16</f>
        <v>0</v>
      </c>
      <c r="N16" s="49">
        <f>'ごみ処理量内訳'!E16</f>
        <v>7994</v>
      </c>
      <c r="O16" s="49">
        <f>'ごみ処理量内訳'!L16</f>
        <v>135</v>
      </c>
      <c r="P16" s="49">
        <f t="shared" si="2"/>
        <v>2163</v>
      </c>
      <c r="Q16" s="49">
        <f>'ごみ処理量内訳'!G16</f>
        <v>509</v>
      </c>
      <c r="R16" s="49">
        <f>'ごみ処理量内訳'!H16</f>
        <v>1654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0</v>
      </c>
      <c r="W16" s="49">
        <f>'資源化量内訳'!M16</f>
        <v>0</v>
      </c>
      <c r="X16" s="49">
        <f>'資源化量内訳'!N16</f>
        <v>0</v>
      </c>
      <c r="Y16" s="49">
        <f>'資源化量内訳'!O16</f>
        <v>0</v>
      </c>
      <c r="Z16" s="49">
        <f>'資源化量内訳'!P16</f>
        <v>0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10292</v>
      </c>
      <c r="AE16" s="50">
        <f t="shared" si="5"/>
        <v>98.68830159347067</v>
      </c>
      <c r="AF16" s="49">
        <f>'資源化量内訳'!AB16</f>
        <v>0</v>
      </c>
      <c r="AG16" s="49">
        <f>'資源化量内訳'!AJ16</f>
        <v>122</v>
      </c>
      <c r="AH16" s="49">
        <f>'資源化量内訳'!AR16</f>
        <v>523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645</v>
      </c>
      <c r="AM16" s="50">
        <f t="shared" si="7"/>
        <v>6.267003497862417</v>
      </c>
      <c r="AN16" s="49">
        <f>'ごみ処理量内訳'!AC16</f>
        <v>135</v>
      </c>
      <c r="AO16" s="49">
        <f>'ごみ処理量内訳'!AD16</f>
        <v>970</v>
      </c>
      <c r="AP16" s="49">
        <f>'ごみ処理量内訳'!AE16</f>
        <v>121</v>
      </c>
      <c r="AQ16" s="49">
        <f t="shared" si="8"/>
        <v>1226</v>
      </c>
    </row>
    <row r="17" spans="1:43" ht="13.5" customHeight="1">
      <c r="A17" s="24" t="s">
        <v>105</v>
      </c>
      <c r="B17" s="47" t="s">
        <v>126</v>
      </c>
      <c r="C17" s="48" t="s">
        <v>24</v>
      </c>
      <c r="D17" s="49">
        <v>12385</v>
      </c>
      <c r="E17" s="49">
        <v>12385</v>
      </c>
      <c r="F17" s="49">
        <f>'ごみ搬入量内訳'!H17</f>
        <v>3825</v>
      </c>
      <c r="G17" s="49">
        <f>'ごみ搬入量内訳'!AG17</f>
        <v>165</v>
      </c>
      <c r="H17" s="49">
        <f>'ごみ搬入量内訳'!AH17</f>
        <v>0</v>
      </c>
      <c r="I17" s="49">
        <f t="shared" si="0"/>
        <v>3990</v>
      </c>
      <c r="J17" s="49">
        <f t="shared" si="1"/>
        <v>882.6408437073129</v>
      </c>
      <c r="K17" s="49">
        <f>('ごみ搬入量内訳'!E17+'ごみ搬入量内訳'!AH17)/'ごみ処理概要'!D17/365*1000000</f>
        <v>722.0400285365085</v>
      </c>
      <c r="L17" s="49">
        <f>'ごみ搬入量内訳'!F17/'ごみ処理概要'!D17/365*1000000</f>
        <v>160.60081517080428</v>
      </c>
      <c r="M17" s="49">
        <f>'資源化量内訳'!BP17</f>
        <v>0</v>
      </c>
      <c r="N17" s="49">
        <f>'ごみ処理量内訳'!E17</f>
        <v>3080</v>
      </c>
      <c r="O17" s="49">
        <f>'ごみ処理量内訳'!L17</f>
        <v>4</v>
      </c>
      <c r="P17" s="49">
        <f t="shared" si="2"/>
        <v>906</v>
      </c>
      <c r="Q17" s="49">
        <f>'ごみ処理量内訳'!G17</f>
        <v>262</v>
      </c>
      <c r="R17" s="49">
        <f>'ごみ処理量内訳'!H17</f>
        <v>644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0</v>
      </c>
      <c r="V17" s="49">
        <f t="shared" si="3"/>
        <v>0</v>
      </c>
      <c r="W17" s="49">
        <f>'資源化量内訳'!M17</f>
        <v>0</v>
      </c>
      <c r="X17" s="49">
        <f>'資源化量内訳'!N17</f>
        <v>0</v>
      </c>
      <c r="Y17" s="49">
        <f>'資源化量内訳'!O17</f>
        <v>0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3990</v>
      </c>
      <c r="AE17" s="50">
        <f t="shared" si="5"/>
        <v>99.8997493734336</v>
      </c>
      <c r="AF17" s="49">
        <f>'資源化量内訳'!AB17</f>
        <v>0</v>
      </c>
      <c r="AG17" s="49">
        <f>'資源化量内訳'!AJ17</f>
        <v>51</v>
      </c>
      <c r="AH17" s="49">
        <f>'資源化量内訳'!AR17</f>
        <v>620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671</v>
      </c>
      <c r="AM17" s="50">
        <f t="shared" si="7"/>
        <v>16.817042606516292</v>
      </c>
      <c r="AN17" s="49">
        <f>'ごみ処理量内訳'!AC17</f>
        <v>4</v>
      </c>
      <c r="AO17" s="49">
        <f>'ごみ処理量内訳'!AD17</f>
        <v>407</v>
      </c>
      <c r="AP17" s="49">
        <f>'ごみ処理量内訳'!AE17</f>
        <v>51</v>
      </c>
      <c r="AQ17" s="49">
        <f t="shared" si="8"/>
        <v>462</v>
      </c>
    </row>
    <row r="18" spans="1:43" ht="13.5" customHeight="1">
      <c r="A18" s="24" t="s">
        <v>105</v>
      </c>
      <c r="B18" s="47" t="s">
        <v>127</v>
      </c>
      <c r="C18" s="48" t="s">
        <v>128</v>
      </c>
      <c r="D18" s="49">
        <v>33668</v>
      </c>
      <c r="E18" s="49">
        <v>33668</v>
      </c>
      <c r="F18" s="49">
        <f>'ごみ搬入量内訳'!H18</f>
        <v>7999</v>
      </c>
      <c r="G18" s="49">
        <f>'ごみ搬入量内訳'!AG18</f>
        <v>3106</v>
      </c>
      <c r="H18" s="49">
        <f>'ごみ搬入量内訳'!AH18</f>
        <v>0</v>
      </c>
      <c r="I18" s="49">
        <f t="shared" si="0"/>
        <v>11105</v>
      </c>
      <c r="J18" s="49">
        <f t="shared" si="1"/>
        <v>903.6669102485024</v>
      </c>
      <c r="K18" s="49">
        <f>('ごみ搬入量内訳'!E18+'ごみ搬入量内訳'!AH18)/'ごみ処理概要'!D18/365*1000000</f>
        <v>689.0816205298801</v>
      </c>
      <c r="L18" s="49">
        <f>'ごみ搬入量内訳'!F18/'ごみ処理概要'!D18/365*1000000</f>
        <v>214.58528971862228</v>
      </c>
      <c r="M18" s="49">
        <f>'資源化量内訳'!BP18</f>
        <v>0</v>
      </c>
      <c r="N18" s="49">
        <f>'ごみ処理量内訳'!E18</f>
        <v>6196</v>
      </c>
      <c r="O18" s="49">
        <f>'ごみ処理量内訳'!L18</f>
        <v>2222</v>
      </c>
      <c r="P18" s="49">
        <f t="shared" si="2"/>
        <v>320</v>
      </c>
      <c r="Q18" s="49">
        <f>'ごみ処理量内訳'!G18</f>
        <v>0</v>
      </c>
      <c r="R18" s="49">
        <f>'ごみ処理量内訳'!H18</f>
        <v>320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0</v>
      </c>
      <c r="V18" s="49">
        <f t="shared" si="3"/>
        <v>1630</v>
      </c>
      <c r="W18" s="49">
        <f>'資源化量内訳'!M18</f>
        <v>1078</v>
      </c>
      <c r="X18" s="49">
        <f>'資源化量内訳'!N18</f>
        <v>124</v>
      </c>
      <c r="Y18" s="49">
        <f>'資源化量内訳'!O18</f>
        <v>291</v>
      </c>
      <c r="Z18" s="49">
        <f>'資源化量内訳'!P18</f>
        <v>0</v>
      </c>
      <c r="AA18" s="49">
        <f>'資源化量内訳'!Q18</f>
        <v>0</v>
      </c>
      <c r="AB18" s="49">
        <f>'資源化量内訳'!R18</f>
        <v>137</v>
      </c>
      <c r="AC18" s="49">
        <f>'資源化量内訳'!S18</f>
        <v>0</v>
      </c>
      <c r="AD18" s="49">
        <f t="shared" si="4"/>
        <v>10368</v>
      </c>
      <c r="AE18" s="50">
        <f t="shared" si="5"/>
        <v>78.56867283950618</v>
      </c>
      <c r="AF18" s="49">
        <f>'資源化量内訳'!AB18</f>
        <v>0</v>
      </c>
      <c r="AG18" s="49">
        <f>'資源化量内訳'!AJ18</f>
        <v>0</v>
      </c>
      <c r="AH18" s="49">
        <f>'資源化量内訳'!AR18</f>
        <v>280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280</v>
      </c>
      <c r="AM18" s="50">
        <f t="shared" si="7"/>
        <v>18.422067901234566</v>
      </c>
      <c r="AN18" s="49">
        <f>'ごみ処理量内訳'!AC18</f>
        <v>2222</v>
      </c>
      <c r="AO18" s="49">
        <f>'ごみ処理量内訳'!AD18</f>
        <v>737</v>
      </c>
      <c r="AP18" s="49">
        <f>'ごみ処理量内訳'!AE18</f>
        <v>40</v>
      </c>
      <c r="AQ18" s="49">
        <f t="shared" si="8"/>
        <v>2999</v>
      </c>
    </row>
    <row r="19" spans="1:43" ht="13.5" customHeight="1">
      <c r="A19" s="24" t="s">
        <v>105</v>
      </c>
      <c r="B19" s="47" t="s">
        <v>129</v>
      </c>
      <c r="C19" s="48" t="s">
        <v>130</v>
      </c>
      <c r="D19" s="49">
        <v>5389</v>
      </c>
      <c r="E19" s="49">
        <v>5389</v>
      </c>
      <c r="F19" s="49">
        <f>'ごみ搬入量内訳'!H19</f>
        <v>1973</v>
      </c>
      <c r="G19" s="49">
        <f>'ごみ搬入量内訳'!AG19</f>
        <v>85</v>
      </c>
      <c r="H19" s="49">
        <f>'ごみ搬入量内訳'!AH19</f>
        <v>0</v>
      </c>
      <c r="I19" s="49">
        <f t="shared" si="0"/>
        <v>2058</v>
      </c>
      <c r="J19" s="49">
        <f t="shared" si="1"/>
        <v>1046.2713238789313</v>
      </c>
      <c r="K19" s="49">
        <f>('ごみ搬入量内訳'!E19+'ごみ搬入量内訳'!AH19)/'ごみ処理概要'!D19/365*1000000</f>
        <v>591.2602282172971</v>
      </c>
      <c r="L19" s="49">
        <f>'ごみ搬入量内訳'!F19/'ごみ処理概要'!D19/365*1000000</f>
        <v>455.01109566163444</v>
      </c>
      <c r="M19" s="49">
        <f>'資源化量内訳'!BP19</f>
        <v>59</v>
      </c>
      <c r="N19" s="49">
        <f>'ごみ処理量内訳'!E19</f>
        <v>1723</v>
      </c>
      <c r="O19" s="49">
        <f>'ごみ処理量内訳'!L19</f>
        <v>0</v>
      </c>
      <c r="P19" s="49">
        <f t="shared" si="2"/>
        <v>62</v>
      </c>
      <c r="Q19" s="49">
        <f>'ごみ処理量内訳'!G19</f>
        <v>0</v>
      </c>
      <c r="R19" s="49">
        <f>'ごみ処理量内訳'!H19</f>
        <v>62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0</v>
      </c>
      <c r="W19" s="49">
        <f>'資源化量内訳'!M19</f>
        <v>0</v>
      </c>
      <c r="X19" s="49">
        <f>'資源化量内訳'!N19</f>
        <v>0</v>
      </c>
      <c r="Y19" s="49">
        <f>'資源化量内訳'!O19</f>
        <v>0</v>
      </c>
      <c r="Z19" s="49">
        <f>'資源化量内訳'!P19</f>
        <v>0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0</v>
      </c>
      <c r="AD19" s="49">
        <f t="shared" si="4"/>
        <v>1785</v>
      </c>
      <c r="AE19" s="50">
        <f t="shared" si="5"/>
        <v>100</v>
      </c>
      <c r="AF19" s="49">
        <f>'資源化量内訳'!AB19</f>
        <v>22</v>
      </c>
      <c r="AG19" s="49">
        <f>'資源化量内訳'!AJ19</f>
        <v>0</v>
      </c>
      <c r="AH19" s="49">
        <f>'資源化量内訳'!AR19</f>
        <v>62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84</v>
      </c>
      <c r="AM19" s="50">
        <f t="shared" si="7"/>
        <v>7.754880694143167</v>
      </c>
      <c r="AN19" s="49">
        <f>'ごみ処理量内訳'!AC19</f>
        <v>0</v>
      </c>
      <c r="AO19" s="49">
        <f>'ごみ処理量内訳'!AD19</f>
        <v>200</v>
      </c>
      <c r="AP19" s="49">
        <f>'ごみ処理量内訳'!AE19</f>
        <v>0</v>
      </c>
      <c r="AQ19" s="49">
        <f t="shared" si="8"/>
        <v>200</v>
      </c>
    </row>
    <row r="20" spans="1:43" ht="13.5" customHeight="1">
      <c r="A20" s="24" t="s">
        <v>105</v>
      </c>
      <c r="B20" s="47" t="s">
        <v>131</v>
      </c>
      <c r="C20" s="48" t="s">
        <v>223</v>
      </c>
      <c r="D20" s="49">
        <v>12431</v>
      </c>
      <c r="E20" s="49">
        <v>12431</v>
      </c>
      <c r="F20" s="49">
        <f>'ごみ搬入量内訳'!H20</f>
        <v>3997</v>
      </c>
      <c r="G20" s="49">
        <f>'ごみ搬入量内訳'!AG20</f>
        <v>750</v>
      </c>
      <c r="H20" s="49">
        <f>'ごみ搬入量内訳'!AH20</f>
        <v>0</v>
      </c>
      <c r="I20" s="49">
        <f t="shared" si="0"/>
        <v>4747</v>
      </c>
      <c r="J20" s="49">
        <f t="shared" si="1"/>
        <v>1046.213454432853</v>
      </c>
      <c r="K20" s="49">
        <f>('ごみ搬入量内訳'!E20+'ごみ搬入量内訳'!AH20)/'ごみ処理概要'!D20/365*1000000</f>
        <v>761.9043421054081</v>
      </c>
      <c r="L20" s="49">
        <f>'ごみ搬入量内訳'!F20/'ごみ処理概要'!D20/365*1000000</f>
        <v>284.3091123274447</v>
      </c>
      <c r="M20" s="49">
        <f>'資源化量内訳'!BP20</f>
        <v>0</v>
      </c>
      <c r="N20" s="49">
        <f>'ごみ処理量内訳'!E20</f>
        <v>3931</v>
      </c>
      <c r="O20" s="49">
        <f>'ごみ処理量内訳'!L20</f>
        <v>280</v>
      </c>
      <c r="P20" s="49">
        <f t="shared" si="2"/>
        <v>0</v>
      </c>
      <c r="Q20" s="49">
        <f>'ごみ処理量内訳'!G20</f>
        <v>0</v>
      </c>
      <c r="R20" s="49">
        <f>'ごみ処理量内訳'!H20</f>
        <v>0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0</v>
      </c>
      <c r="V20" s="49">
        <f t="shared" si="3"/>
        <v>529</v>
      </c>
      <c r="W20" s="49">
        <f>'資源化量内訳'!M20</f>
        <v>378</v>
      </c>
      <c r="X20" s="49">
        <f>'資源化量内訳'!N20</f>
        <v>55</v>
      </c>
      <c r="Y20" s="49">
        <f>'資源化量内訳'!O20</f>
        <v>96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0</v>
      </c>
      <c r="AC20" s="49">
        <f>'資源化量内訳'!S20</f>
        <v>0</v>
      </c>
      <c r="AD20" s="49">
        <f t="shared" si="4"/>
        <v>4740</v>
      </c>
      <c r="AE20" s="50">
        <f t="shared" si="5"/>
        <v>94.09282700421942</v>
      </c>
      <c r="AF20" s="49">
        <f>'資源化量内訳'!AB20</f>
        <v>0</v>
      </c>
      <c r="AG20" s="49">
        <f>'資源化量内訳'!AJ20</f>
        <v>0</v>
      </c>
      <c r="AH20" s="49">
        <f>'資源化量内訳'!AR20</f>
        <v>0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0</v>
      </c>
      <c r="AM20" s="50">
        <f t="shared" si="7"/>
        <v>11.160337552742616</v>
      </c>
      <c r="AN20" s="49">
        <f>'ごみ処理量内訳'!AC20</f>
        <v>280</v>
      </c>
      <c r="AO20" s="49">
        <f>'ごみ処理量内訳'!AD20</f>
        <v>547</v>
      </c>
      <c r="AP20" s="49">
        <f>'ごみ処理量内訳'!AE20</f>
        <v>0</v>
      </c>
      <c r="AQ20" s="49">
        <f t="shared" si="8"/>
        <v>827</v>
      </c>
    </row>
    <row r="21" spans="1:43" ht="13.5" customHeight="1">
      <c r="A21" s="24" t="s">
        <v>105</v>
      </c>
      <c r="B21" s="47" t="s">
        <v>132</v>
      </c>
      <c r="C21" s="48" t="s">
        <v>133</v>
      </c>
      <c r="D21" s="49">
        <v>24704</v>
      </c>
      <c r="E21" s="49">
        <v>24704</v>
      </c>
      <c r="F21" s="49">
        <f>'ごみ搬入量内訳'!H21</f>
        <v>7384</v>
      </c>
      <c r="G21" s="49">
        <f>'ごみ搬入量内訳'!AG21</f>
        <v>800</v>
      </c>
      <c r="H21" s="49">
        <f>'ごみ搬入量内訳'!AH21</f>
        <v>0</v>
      </c>
      <c r="I21" s="49">
        <f t="shared" si="0"/>
        <v>8184</v>
      </c>
      <c r="J21" s="49">
        <f t="shared" si="1"/>
        <v>907.6229682731209</v>
      </c>
      <c r="K21" s="49">
        <f>('ごみ搬入量内訳'!E21+'ごみ搬入量内訳'!AH21)/'ごみ処理概要'!D21/365*1000000</f>
        <v>730.7340833274185</v>
      </c>
      <c r="L21" s="49">
        <f>'ごみ搬入量内訳'!F21/'ごみ処理概要'!D21/365*1000000</f>
        <v>176.8888849457023</v>
      </c>
      <c r="M21" s="49">
        <f>'資源化量内訳'!BP21</f>
        <v>770</v>
      </c>
      <c r="N21" s="49">
        <f>'ごみ処理量内訳'!E21</f>
        <v>5370</v>
      </c>
      <c r="O21" s="49">
        <f>'ごみ処理量内訳'!L21</f>
        <v>1962</v>
      </c>
      <c r="P21" s="49">
        <f t="shared" si="2"/>
        <v>649</v>
      </c>
      <c r="Q21" s="49">
        <f>'ごみ処理量内訳'!G21</f>
        <v>34</v>
      </c>
      <c r="R21" s="49">
        <f>'ごみ処理量内訳'!H21</f>
        <v>615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68</v>
      </c>
      <c r="W21" s="49">
        <f>'資源化量内訳'!M21</f>
        <v>23</v>
      </c>
      <c r="X21" s="49">
        <f>'資源化量内訳'!N21</f>
        <v>0</v>
      </c>
      <c r="Y21" s="49">
        <f>'資源化量内訳'!O21</f>
        <v>0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11</v>
      </c>
      <c r="AC21" s="49">
        <f>'資源化量内訳'!S21</f>
        <v>34</v>
      </c>
      <c r="AD21" s="49">
        <f t="shared" si="4"/>
        <v>8049</v>
      </c>
      <c r="AE21" s="50">
        <f t="shared" si="5"/>
        <v>75.62430115542304</v>
      </c>
      <c r="AF21" s="49">
        <f>'資源化量内訳'!AB21</f>
        <v>0</v>
      </c>
      <c r="AG21" s="49">
        <f>'資源化量内訳'!AJ21</f>
        <v>0</v>
      </c>
      <c r="AH21" s="49">
        <f>'資源化量内訳'!AR21</f>
        <v>615</v>
      </c>
      <c r="AI21" s="49">
        <f>'資源化量内訳'!AZ21</f>
        <v>0</v>
      </c>
      <c r="AJ21" s="49">
        <f>'資源化量内訳'!BH21</f>
        <v>0</v>
      </c>
      <c r="AK21" s="49" t="s">
        <v>11</v>
      </c>
      <c r="AL21" s="49">
        <f t="shared" si="6"/>
        <v>615</v>
      </c>
      <c r="AM21" s="50">
        <f t="shared" si="7"/>
        <v>16.475790905998412</v>
      </c>
      <c r="AN21" s="49">
        <f>'ごみ処理量内訳'!AC21</f>
        <v>1962</v>
      </c>
      <c r="AO21" s="49">
        <f>'ごみ処理量内訳'!AD21</f>
        <v>601</v>
      </c>
      <c r="AP21" s="49">
        <f>'ごみ処理量内訳'!AE21</f>
        <v>5</v>
      </c>
      <c r="AQ21" s="49">
        <f t="shared" si="8"/>
        <v>2568</v>
      </c>
    </row>
    <row r="22" spans="1:43" ht="13.5" customHeight="1">
      <c r="A22" s="24" t="s">
        <v>105</v>
      </c>
      <c r="B22" s="47" t="s">
        <v>134</v>
      </c>
      <c r="C22" s="48" t="s">
        <v>135</v>
      </c>
      <c r="D22" s="49">
        <v>7511</v>
      </c>
      <c r="E22" s="49">
        <v>7511</v>
      </c>
      <c r="F22" s="49">
        <f>'ごみ搬入量内訳'!H22</f>
        <v>1823</v>
      </c>
      <c r="G22" s="49">
        <f>'ごみ搬入量内訳'!AG22</f>
        <v>81</v>
      </c>
      <c r="H22" s="49">
        <f>'ごみ搬入量内訳'!AH22</f>
        <v>27</v>
      </c>
      <c r="I22" s="49">
        <f t="shared" si="0"/>
        <v>1931</v>
      </c>
      <c r="J22" s="49">
        <f t="shared" si="1"/>
        <v>704.3550737457208</v>
      </c>
      <c r="K22" s="49">
        <f>('ごみ搬入量内訳'!E22+'ごみ搬入量内訳'!AH22)/'ごみ処理概要'!D22/365*1000000</f>
        <v>637.603660749622</v>
      </c>
      <c r="L22" s="49">
        <f>'ごみ搬入量内訳'!F22/'ごみ処理概要'!D22/365*1000000</f>
        <v>66.75141299609888</v>
      </c>
      <c r="M22" s="49">
        <f>'資源化量内訳'!BP22</f>
        <v>0</v>
      </c>
      <c r="N22" s="49">
        <f>'ごみ処理量内訳'!E22</f>
        <v>1270</v>
      </c>
      <c r="O22" s="49">
        <f>'ごみ処理量内訳'!L22</f>
        <v>308</v>
      </c>
      <c r="P22" s="49">
        <f t="shared" si="2"/>
        <v>0</v>
      </c>
      <c r="Q22" s="49">
        <f>'ごみ処理量内訳'!G22</f>
        <v>0</v>
      </c>
      <c r="R22" s="49">
        <f>'ごみ処理量内訳'!H22</f>
        <v>0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229</v>
      </c>
      <c r="W22" s="49">
        <f>'資源化量内訳'!M22</f>
        <v>162</v>
      </c>
      <c r="X22" s="49">
        <f>'資源化量内訳'!N22</f>
        <v>26</v>
      </c>
      <c r="Y22" s="49">
        <f>'資源化量内訳'!O22</f>
        <v>30</v>
      </c>
      <c r="Z22" s="49">
        <f>'資源化量内訳'!P22</f>
        <v>10</v>
      </c>
      <c r="AA22" s="49">
        <f>'資源化量内訳'!Q22</f>
        <v>1</v>
      </c>
      <c r="AB22" s="49">
        <f>'資源化量内訳'!R22</f>
        <v>0</v>
      </c>
      <c r="AC22" s="49">
        <f>'資源化量内訳'!S22</f>
        <v>0</v>
      </c>
      <c r="AD22" s="49">
        <f t="shared" si="4"/>
        <v>1807</v>
      </c>
      <c r="AE22" s="50">
        <f t="shared" si="5"/>
        <v>82.9551743220808</v>
      </c>
      <c r="AF22" s="49">
        <f>'資源化量内訳'!AB22</f>
        <v>0</v>
      </c>
      <c r="AG22" s="49">
        <f>'資源化量内訳'!AJ22</f>
        <v>0</v>
      </c>
      <c r="AH22" s="49">
        <f>'資源化量内訳'!AR22</f>
        <v>0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0</v>
      </c>
      <c r="AM22" s="50">
        <f t="shared" si="7"/>
        <v>12.672938572219147</v>
      </c>
      <c r="AN22" s="49">
        <f>'ごみ処理量内訳'!AC22</f>
        <v>308</v>
      </c>
      <c r="AO22" s="49">
        <f>'ごみ処理量内訳'!AD22</f>
        <v>137</v>
      </c>
      <c r="AP22" s="49">
        <f>'ごみ処理量内訳'!AE22</f>
        <v>0</v>
      </c>
      <c r="AQ22" s="49">
        <f t="shared" si="8"/>
        <v>445</v>
      </c>
    </row>
    <row r="23" spans="1:43" ht="13.5" customHeight="1">
      <c r="A23" s="24" t="s">
        <v>105</v>
      </c>
      <c r="B23" s="47" t="s">
        <v>136</v>
      </c>
      <c r="C23" s="48" t="s">
        <v>137</v>
      </c>
      <c r="D23" s="49">
        <v>12692</v>
      </c>
      <c r="E23" s="49">
        <v>12692</v>
      </c>
      <c r="F23" s="49">
        <f>'ごみ搬入量内訳'!H23</f>
        <v>3211</v>
      </c>
      <c r="G23" s="49">
        <f>'ごみ搬入量内訳'!AG23</f>
        <v>327</v>
      </c>
      <c r="H23" s="49">
        <f>'ごみ搬入量内訳'!AH23</f>
        <v>0</v>
      </c>
      <c r="I23" s="49">
        <f t="shared" si="0"/>
        <v>3538</v>
      </c>
      <c r="J23" s="49">
        <f t="shared" si="1"/>
        <v>763.721295692681</v>
      </c>
      <c r="K23" s="49">
        <f>('ごみ搬入量内訳'!E23+'ごみ搬入量内訳'!AH23)/'ごみ処理概要'!D23/365*1000000</f>
        <v>748.6109252295697</v>
      </c>
      <c r="L23" s="49">
        <f>'ごみ搬入量内訳'!F23/'ごみ処理概要'!D23/365*1000000</f>
        <v>15.11037046311127</v>
      </c>
      <c r="M23" s="49">
        <f>'資源化量内訳'!BP23</f>
        <v>0</v>
      </c>
      <c r="N23" s="49">
        <f>'ごみ処理量内訳'!E23</f>
        <v>2252</v>
      </c>
      <c r="O23" s="49">
        <f>'ごみ処理量内訳'!L23</f>
        <v>1171</v>
      </c>
      <c r="P23" s="49">
        <f t="shared" si="2"/>
        <v>0</v>
      </c>
      <c r="Q23" s="49">
        <f>'ごみ処理量内訳'!G23</f>
        <v>0</v>
      </c>
      <c r="R23" s="49">
        <f>'ごみ処理量内訳'!H23</f>
        <v>0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0</v>
      </c>
      <c r="W23" s="49">
        <f>'資源化量内訳'!M23</f>
        <v>0</v>
      </c>
      <c r="X23" s="49">
        <f>'資源化量内訳'!N23</f>
        <v>0</v>
      </c>
      <c r="Y23" s="49">
        <f>'資源化量内訳'!O23</f>
        <v>0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0</v>
      </c>
      <c r="AC23" s="49">
        <f>'資源化量内訳'!S23</f>
        <v>0</v>
      </c>
      <c r="AD23" s="49">
        <f t="shared" si="4"/>
        <v>3423</v>
      </c>
      <c r="AE23" s="50">
        <f t="shared" si="5"/>
        <v>65.79024247735904</v>
      </c>
      <c r="AF23" s="49">
        <f>'資源化量内訳'!AB23</f>
        <v>0</v>
      </c>
      <c r="AG23" s="49">
        <f>'資源化量内訳'!AJ23</f>
        <v>0</v>
      </c>
      <c r="AH23" s="49">
        <f>'資源化量内訳'!AR23</f>
        <v>0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0</v>
      </c>
      <c r="AM23" s="50">
        <f t="shared" si="7"/>
        <v>0</v>
      </c>
      <c r="AN23" s="49">
        <f>'ごみ処理量内訳'!AC23</f>
        <v>1171</v>
      </c>
      <c r="AO23" s="49">
        <f>'ごみ処理量内訳'!AD23</f>
        <v>252</v>
      </c>
      <c r="AP23" s="49">
        <f>'ごみ処理量内訳'!AE23</f>
        <v>0</v>
      </c>
      <c r="AQ23" s="49">
        <f t="shared" si="8"/>
        <v>1423</v>
      </c>
    </row>
    <row r="24" spans="1:43" ht="13.5" customHeight="1">
      <c r="A24" s="24" t="s">
        <v>105</v>
      </c>
      <c r="B24" s="47" t="s">
        <v>138</v>
      </c>
      <c r="C24" s="48" t="s">
        <v>317</v>
      </c>
      <c r="D24" s="49">
        <v>8756</v>
      </c>
      <c r="E24" s="49">
        <v>8756</v>
      </c>
      <c r="F24" s="49">
        <f>'ごみ搬入量内訳'!H24</f>
        <v>1842</v>
      </c>
      <c r="G24" s="49">
        <f>'ごみ搬入量内訳'!AG24</f>
        <v>61</v>
      </c>
      <c r="H24" s="49">
        <f>'ごみ搬入量内訳'!AH24</f>
        <v>0</v>
      </c>
      <c r="I24" s="49">
        <f t="shared" si="0"/>
        <v>1903</v>
      </c>
      <c r="J24" s="49">
        <f t="shared" si="1"/>
        <v>595.4429682659874</v>
      </c>
      <c r="K24" s="49">
        <f>('ごみ搬入量内訳'!E24+'ごみ搬入量内訳'!AH24)/'ごみ処理概要'!D24/365*1000000</f>
        <v>595.4429682659874</v>
      </c>
      <c r="L24" s="49">
        <f>'ごみ搬入量内訳'!F24/'ごみ処理概要'!D24/365*1000000</f>
        <v>0</v>
      </c>
      <c r="M24" s="49">
        <f>'資源化量内訳'!BP24</f>
        <v>0</v>
      </c>
      <c r="N24" s="49">
        <f>'ごみ処理量内訳'!E24</f>
        <v>1153</v>
      </c>
      <c r="O24" s="49">
        <f>'ごみ処理量内訳'!L24</f>
        <v>469</v>
      </c>
      <c r="P24" s="49">
        <f t="shared" si="2"/>
        <v>0</v>
      </c>
      <c r="Q24" s="49">
        <f>'ごみ処理量内訳'!G24</f>
        <v>0</v>
      </c>
      <c r="R24" s="49">
        <f>'ごみ処理量内訳'!H24</f>
        <v>0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0</v>
      </c>
      <c r="V24" s="49">
        <f t="shared" si="3"/>
        <v>281</v>
      </c>
      <c r="W24" s="49">
        <f>'資源化量内訳'!M24</f>
        <v>171</v>
      </c>
      <c r="X24" s="49">
        <f>'資源化量内訳'!N24</f>
        <v>40</v>
      </c>
      <c r="Y24" s="49">
        <f>'資源化量内訳'!O24</f>
        <v>70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t="shared" si="4"/>
        <v>1903</v>
      </c>
      <c r="AE24" s="50">
        <f t="shared" si="5"/>
        <v>75.35470310036784</v>
      </c>
      <c r="AF24" s="49">
        <f>'資源化量内訳'!AB24</f>
        <v>0</v>
      </c>
      <c r="AG24" s="49">
        <f>'資源化量内訳'!AJ24</f>
        <v>0</v>
      </c>
      <c r="AH24" s="49">
        <f>'資源化量内訳'!AR24</f>
        <v>0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t="shared" si="6"/>
        <v>0</v>
      </c>
      <c r="AM24" s="50">
        <f t="shared" si="7"/>
        <v>14.766158696794534</v>
      </c>
      <c r="AN24" s="49">
        <f>'ごみ処理量内訳'!AC24</f>
        <v>469</v>
      </c>
      <c r="AO24" s="49">
        <f>'ごみ処理量内訳'!AD24</f>
        <v>129</v>
      </c>
      <c r="AP24" s="49">
        <f>'ごみ処理量内訳'!AE24</f>
        <v>0</v>
      </c>
      <c r="AQ24" s="49">
        <f t="shared" si="8"/>
        <v>598</v>
      </c>
    </row>
    <row r="25" spans="1:43" ht="13.5" customHeight="1">
      <c r="A25" s="24" t="s">
        <v>105</v>
      </c>
      <c r="B25" s="47" t="s">
        <v>139</v>
      </c>
      <c r="C25" s="48" t="s">
        <v>140</v>
      </c>
      <c r="D25" s="49">
        <v>11644</v>
      </c>
      <c r="E25" s="49">
        <v>11644</v>
      </c>
      <c r="F25" s="49">
        <f>'ごみ搬入量内訳'!H25</f>
        <v>1590</v>
      </c>
      <c r="G25" s="49">
        <f>'ごみ搬入量内訳'!AG25</f>
        <v>280</v>
      </c>
      <c r="H25" s="49">
        <f>'ごみ搬入量内訳'!AH25</f>
        <v>290</v>
      </c>
      <c r="I25" s="49">
        <f t="shared" si="0"/>
        <v>2160</v>
      </c>
      <c r="J25" s="49">
        <f t="shared" si="1"/>
        <v>508.2281191324358</v>
      </c>
      <c r="K25" s="49">
        <f>('ごみ搬入量内訳'!E25+'ごみ搬入量内訳'!AH25)/'ごみ処理概要'!D25/365*1000000</f>
        <v>481.4049684004461</v>
      </c>
      <c r="L25" s="49">
        <f>'ごみ搬入量内訳'!F25/'ごみ処理概要'!D25/365*1000000</f>
        <v>26.823150731989664</v>
      </c>
      <c r="M25" s="49">
        <f>'資源化量内訳'!BP25</f>
        <v>0</v>
      </c>
      <c r="N25" s="49">
        <f>'ごみ処理量内訳'!E25</f>
        <v>1247</v>
      </c>
      <c r="O25" s="49">
        <f>'ごみ処理量内訳'!L25</f>
        <v>260</v>
      </c>
      <c r="P25" s="49">
        <f t="shared" si="2"/>
        <v>0</v>
      </c>
      <c r="Q25" s="49">
        <f>'ごみ処理量内訳'!G25</f>
        <v>0</v>
      </c>
      <c r="R25" s="49">
        <f>'ごみ処理量内訳'!H25</f>
        <v>0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363</v>
      </c>
      <c r="W25" s="49">
        <f>'資源化量内訳'!M25</f>
        <v>175</v>
      </c>
      <c r="X25" s="49">
        <f>'資源化量内訳'!N25</f>
        <v>113</v>
      </c>
      <c r="Y25" s="49">
        <f>'資源化量内訳'!O25</f>
        <v>62</v>
      </c>
      <c r="Z25" s="49">
        <f>'資源化量内訳'!P25</f>
        <v>12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1</v>
      </c>
      <c r="AD25" s="49">
        <f t="shared" si="4"/>
        <v>1870</v>
      </c>
      <c r="AE25" s="50">
        <f t="shared" si="5"/>
        <v>86.09625668449198</v>
      </c>
      <c r="AF25" s="49">
        <f>'資源化量内訳'!AB25</f>
        <v>0</v>
      </c>
      <c r="AG25" s="49">
        <f>'資源化量内訳'!AJ25</f>
        <v>0</v>
      </c>
      <c r="AH25" s="49">
        <f>'資源化量内訳'!AR25</f>
        <v>0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0</v>
      </c>
      <c r="AM25" s="50">
        <f t="shared" si="7"/>
        <v>19.411764705882355</v>
      </c>
      <c r="AN25" s="49">
        <f>'ごみ処理量内訳'!AC25</f>
        <v>260</v>
      </c>
      <c r="AO25" s="49">
        <f>'ごみ処理量内訳'!AD25</f>
        <v>119</v>
      </c>
      <c r="AP25" s="49">
        <f>'ごみ処理量内訳'!AE25</f>
        <v>0</v>
      </c>
      <c r="AQ25" s="49">
        <f t="shared" si="8"/>
        <v>379</v>
      </c>
    </row>
    <row r="26" spans="1:43" ht="13.5" customHeight="1">
      <c r="A26" s="24" t="s">
        <v>105</v>
      </c>
      <c r="B26" s="47" t="s">
        <v>141</v>
      </c>
      <c r="C26" s="48" t="s">
        <v>142</v>
      </c>
      <c r="D26" s="49">
        <v>11609</v>
      </c>
      <c r="E26" s="49">
        <v>11609</v>
      </c>
      <c r="F26" s="49">
        <f>'ごみ搬入量内訳'!H26</f>
        <v>1761</v>
      </c>
      <c r="G26" s="49">
        <f>'ごみ搬入量内訳'!AG26</f>
        <v>380</v>
      </c>
      <c r="H26" s="49">
        <f>'ごみ搬入量内訳'!AH26</f>
        <v>0</v>
      </c>
      <c r="I26" s="49">
        <f t="shared" si="0"/>
        <v>2141</v>
      </c>
      <c r="J26" s="49">
        <f t="shared" si="1"/>
        <v>505.27637390451673</v>
      </c>
      <c r="K26" s="49">
        <f>('ごみ搬入量内訳'!E26+'ごみ搬入量内訳'!AH26)/'ごみ処理概要'!D26/365*1000000</f>
        <v>505.27637390451673</v>
      </c>
      <c r="L26" s="49">
        <f>'ごみ搬入量内訳'!F26/'ごみ処理概要'!D26/365*1000000</f>
        <v>0</v>
      </c>
      <c r="M26" s="49">
        <f>'資源化量内訳'!BP26</f>
        <v>0</v>
      </c>
      <c r="N26" s="49">
        <f>'ごみ処理量内訳'!E26</f>
        <v>1420</v>
      </c>
      <c r="O26" s="49">
        <f>'ごみ処理量内訳'!L26</f>
        <v>383</v>
      </c>
      <c r="P26" s="49">
        <f t="shared" si="2"/>
        <v>338</v>
      </c>
      <c r="Q26" s="49">
        <f>'ごみ処理量内訳'!G26</f>
        <v>62</v>
      </c>
      <c r="R26" s="49">
        <f>'ごみ処理量内訳'!H26</f>
        <v>276</v>
      </c>
      <c r="S26" s="49">
        <f>'ごみ処理量内訳'!I26</f>
        <v>0</v>
      </c>
      <c r="T26" s="49">
        <f>'ごみ処理量内訳'!J26</f>
        <v>0</v>
      </c>
      <c r="U26" s="49">
        <f>'ごみ処理量内訳'!K26</f>
        <v>0</v>
      </c>
      <c r="V26" s="49">
        <f t="shared" si="3"/>
        <v>0</v>
      </c>
      <c r="W26" s="49">
        <f>'資源化量内訳'!M26</f>
        <v>0</v>
      </c>
      <c r="X26" s="49">
        <f>'資源化量内訳'!N26</f>
        <v>0</v>
      </c>
      <c r="Y26" s="49">
        <f>'資源化量内訳'!O26</f>
        <v>0</v>
      </c>
      <c r="Z26" s="49">
        <f>'資源化量内訳'!P26</f>
        <v>0</v>
      </c>
      <c r="AA26" s="49">
        <f>'資源化量内訳'!Q26</f>
        <v>0</v>
      </c>
      <c r="AB26" s="49">
        <f>'資源化量内訳'!R26</f>
        <v>0</v>
      </c>
      <c r="AC26" s="49">
        <f>'資源化量内訳'!S26</f>
        <v>0</v>
      </c>
      <c r="AD26" s="49">
        <f t="shared" si="4"/>
        <v>2141</v>
      </c>
      <c r="AE26" s="50">
        <f t="shared" si="5"/>
        <v>82.1111630079402</v>
      </c>
      <c r="AF26" s="49">
        <f>'資源化量内訳'!AB26</f>
        <v>0</v>
      </c>
      <c r="AG26" s="49">
        <f>'資源化量内訳'!AJ26</f>
        <v>0</v>
      </c>
      <c r="AH26" s="49">
        <f>'資源化量内訳'!AR26</f>
        <v>276</v>
      </c>
      <c r="AI26" s="49">
        <f>'資源化量内訳'!AZ26</f>
        <v>0</v>
      </c>
      <c r="AJ26" s="49">
        <f>'資源化量内訳'!BH26</f>
        <v>0</v>
      </c>
      <c r="AK26" s="49" t="s">
        <v>11</v>
      </c>
      <c r="AL26" s="49">
        <f t="shared" si="6"/>
        <v>276</v>
      </c>
      <c r="AM26" s="50">
        <f t="shared" si="7"/>
        <v>12.891172349369453</v>
      </c>
      <c r="AN26" s="49">
        <f>'ごみ処理量内訳'!AC26</f>
        <v>383</v>
      </c>
      <c r="AO26" s="49">
        <f>'ごみ処理量内訳'!AD26</f>
        <v>142</v>
      </c>
      <c r="AP26" s="49">
        <f>'ごみ処理量内訳'!AE26</f>
        <v>19</v>
      </c>
      <c r="AQ26" s="49">
        <f t="shared" si="8"/>
        <v>544</v>
      </c>
    </row>
    <row r="27" spans="1:43" ht="13.5" customHeight="1">
      <c r="A27" s="24" t="s">
        <v>105</v>
      </c>
      <c r="B27" s="47" t="s">
        <v>143</v>
      </c>
      <c r="C27" s="48" t="s">
        <v>144</v>
      </c>
      <c r="D27" s="49">
        <v>9074</v>
      </c>
      <c r="E27" s="49">
        <v>9074</v>
      </c>
      <c r="F27" s="49">
        <f>'ごみ搬入量内訳'!H27</f>
        <v>1228</v>
      </c>
      <c r="G27" s="49">
        <f>'ごみ搬入量内訳'!AG27</f>
        <v>189</v>
      </c>
      <c r="H27" s="49">
        <f>'ごみ搬入量内訳'!AH27</f>
        <v>0</v>
      </c>
      <c r="I27" s="49">
        <f t="shared" si="0"/>
        <v>1417</v>
      </c>
      <c r="J27" s="49">
        <f t="shared" si="1"/>
        <v>427.8368724732111</v>
      </c>
      <c r="K27" s="49">
        <f>('ごみ搬入量内訳'!E27+'ごみ搬入量内訳'!AH27)/'ごみ処理概要'!D27/365*1000000</f>
        <v>342.3902705607773</v>
      </c>
      <c r="L27" s="49">
        <f>'ごみ搬入量内訳'!F27/'ごみ処理概要'!D27/365*1000000</f>
        <v>85.44660191243385</v>
      </c>
      <c r="M27" s="49">
        <f>'資源化量内訳'!BP27</f>
        <v>0</v>
      </c>
      <c r="N27" s="49">
        <f>'ごみ処理量内訳'!E27</f>
        <v>768</v>
      </c>
      <c r="O27" s="49">
        <f>'ごみ処理量内訳'!L27</f>
        <v>317</v>
      </c>
      <c r="P27" s="49">
        <f t="shared" si="2"/>
        <v>0</v>
      </c>
      <c r="Q27" s="49">
        <f>'ごみ処理量内訳'!G27</f>
        <v>0</v>
      </c>
      <c r="R27" s="49">
        <f>'ごみ処理量内訳'!H27</f>
        <v>0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306</v>
      </c>
      <c r="W27" s="49">
        <f>'資源化量内訳'!M27</f>
        <v>182</v>
      </c>
      <c r="X27" s="49">
        <f>'資源化量内訳'!N27</f>
        <v>36</v>
      </c>
      <c r="Y27" s="49">
        <f>'資源化量内訳'!O27</f>
        <v>73</v>
      </c>
      <c r="Z27" s="49">
        <f>'資源化量内訳'!P27</f>
        <v>15</v>
      </c>
      <c r="AA27" s="49">
        <f>'資源化量内訳'!Q27</f>
        <v>0</v>
      </c>
      <c r="AB27" s="49">
        <f>'資源化量内訳'!R27</f>
        <v>0</v>
      </c>
      <c r="AC27" s="49">
        <f>'資源化量内訳'!S27</f>
        <v>0</v>
      </c>
      <c r="AD27" s="49">
        <f t="shared" si="4"/>
        <v>1391</v>
      </c>
      <c r="AE27" s="50">
        <f t="shared" si="5"/>
        <v>77.21063982746226</v>
      </c>
      <c r="AF27" s="49">
        <f>'資源化量内訳'!AB27</f>
        <v>20</v>
      </c>
      <c r="AG27" s="49">
        <f>'資源化量内訳'!AJ27</f>
        <v>0</v>
      </c>
      <c r="AH27" s="49">
        <f>'資源化量内訳'!AR27</f>
        <v>0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20</v>
      </c>
      <c r="AM27" s="50">
        <f t="shared" si="7"/>
        <v>23.436376707404744</v>
      </c>
      <c r="AN27" s="49">
        <f>'ごみ処理量内訳'!AC27</f>
        <v>317</v>
      </c>
      <c r="AO27" s="49">
        <f>'ごみ処理量内訳'!AD27</f>
        <v>77</v>
      </c>
      <c r="AP27" s="49">
        <f>'ごみ処理量内訳'!AE27</f>
        <v>0</v>
      </c>
      <c r="AQ27" s="49">
        <f t="shared" si="8"/>
        <v>394</v>
      </c>
    </row>
    <row r="28" spans="1:43" ht="13.5" customHeight="1">
      <c r="A28" s="24" t="s">
        <v>105</v>
      </c>
      <c r="B28" s="47" t="s">
        <v>145</v>
      </c>
      <c r="C28" s="48" t="s">
        <v>146</v>
      </c>
      <c r="D28" s="49">
        <v>2553</v>
      </c>
      <c r="E28" s="49">
        <v>2553</v>
      </c>
      <c r="F28" s="49">
        <f>'ごみ搬入量内訳'!H28</f>
        <v>445</v>
      </c>
      <c r="G28" s="49">
        <f>'ごみ搬入量内訳'!AG28</f>
        <v>0</v>
      </c>
      <c r="H28" s="49">
        <f>'ごみ搬入量内訳'!AH28</f>
        <v>0</v>
      </c>
      <c r="I28" s="49">
        <f t="shared" si="0"/>
        <v>445</v>
      </c>
      <c r="J28" s="49">
        <f t="shared" si="1"/>
        <v>477.5472315674817</v>
      </c>
      <c r="K28" s="49">
        <f>('ごみ搬入量内訳'!E28+'ごみ搬入量内訳'!AH28)/'ごみ処理概要'!D28/365*1000000</f>
        <v>477.5472315674817</v>
      </c>
      <c r="L28" s="49">
        <f>'ごみ搬入量内訳'!F28/'ごみ処理概要'!D28/365*1000000</f>
        <v>0</v>
      </c>
      <c r="M28" s="49">
        <f>'資源化量内訳'!BP28</f>
        <v>0</v>
      </c>
      <c r="N28" s="49">
        <f>'ごみ処理量内訳'!E28</f>
        <v>300</v>
      </c>
      <c r="O28" s="49">
        <f>'ごみ処理量内訳'!L28</f>
        <v>76</v>
      </c>
      <c r="P28" s="49">
        <f t="shared" si="2"/>
        <v>39</v>
      </c>
      <c r="Q28" s="49">
        <f>'ごみ処理量内訳'!G28</f>
        <v>9</v>
      </c>
      <c r="R28" s="49">
        <f>'ごみ処理量内訳'!H28</f>
        <v>30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3"/>
        <v>30</v>
      </c>
      <c r="W28" s="49">
        <f>'資源化量内訳'!M28</f>
        <v>30</v>
      </c>
      <c r="X28" s="49">
        <f>'資源化量内訳'!N28</f>
        <v>0</v>
      </c>
      <c r="Y28" s="49">
        <f>'資源化量内訳'!O28</f>
        <v>0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0</v>
      </c>
      <c r="AD28" s="49">
        <f t="shared" si="4"/>
        <v>445</v>
      </c>
      <c r="AE28" s="50">
        <f t="shared" si="5"/>
        <v>82.92134831460675</v>
      </c>
      <c r="AF28" s="49">
        <f>'資源化量内訳'!AB28</f>
        <v>0</v>
      </c>
      <c r="AG28" s="49">
        <f>'資源化量内訳'!AJ28</f>
        <v>6</v>
      </c>
      <c r="AH28" s="49">
        <f>'資源化量内訳'!AR28</f>
        <v>30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6"/>
        <v>36</v>
      </c>
      <c r="AM28" s="50">
        <f t="shared" si="7"/>
        <v>14.831460674157304</v>
      </c>
      <c r="AN28" s="49">
        <f>'ごみ処理量内訳'!AC28</f>
        <v>76</v>
      </c>
      <c r="AO28" s="49">
        <f>'ごみ処理量内訳'!AD28</f>
        <v>30</v>
      </c>
      <c r="AP28" s="49">
        <f>'ごみ処理量内訳'!AE28</f>
        <v>3</v>
      </c>
      <c r="AQ28" s="49">
        <f t="shared" si="8"/>
        <v>109</v>
      </c>
    </row>
    <row r="29" spans="1:43" ht="13.5" customHeight="1">
      <c r="A29" s="24" t="s">
        <v>105</v>
      </c>
      <c r="B29" s="47" t="s">
        <v>147</v>
      </c>
      <c r="C29" s="48" t="s">
        <v>148</v>
      </c>
      <c r="D29" s="49">
        <v>13052</v>
      </c>
      <c r="E29" s="49">
        <v>13052</v>
      </c>
      <c r="F29" s="49">
        <f>'ごみ搬入量内訳'!H29</f>
        <v>4078</v>
      </c>
      <c r="G29" s="49">
        <f>'ごみ搬入量内訳'!AG29</f>
        <v>337</v>
      </c>
      <c r="H29" s="49">
        <f>'ごみ搬入量内訳'!AH29</f>
        <v>0</v>
      </c>
      <c r="I29" s="49">
        <f t="shared" si="0"/>
        <v>4415</v>
      </c>
      <c r="J29" s="49">
        <f t="shared" si="1"/>
        <v>926.7461240391438</v>
      </c>
      <c r="K29" s="49">
        <f>('ごみ搬入量内訳'!E29+'ごみ搬入量内訳'!AH29)/'ごみ処理概要'!D29/365*1000000</f>
        <v>633.294010470237</v>
      </c>
      <c r="L29" s="49">
        <f>'ごみ搬入量内訳'!F29/'ごみ処理概要'!D29/365*1000000</f>
        <v>293.45211356890667</v>
      </c>
      <c r="M29" s="49">
        <f>'資源化量内訳'!BP29</f>
        <v>0</v>
      </c>
      <c r="N29" s="49">
        <f>'ごみ処理量内訳'!E29</f>
        <v>3120</v>
      </c>
      <c r="O29" s="49">
        <f>'ごみ処理量内訳'!L29</f>
        <v>2</v>
      </c>
      <c r="P29" s="49">
        <f t="shared" si="2"/>
        <v>1293</v>
      </c>
      <c r="Q29" s="49">
        <f>'ごみ処理量内訳'!G29</f>
        <v>219</v>
      </c>
      <c r="R29" s="49">
        <f>'ごみ処理量内訳'!H29</f>
        <v>1074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3"/>
        <v>0</v>
      </c>
      <c r="W29" s="49">
        <f>'資源化量内訳'!M29</f>
        <v>0</v>
      </c>
      <c r="X29" s="49">
        <f>'資源化量内訳'!N29</f>
        <v>0</v>
      </c>
      <c r="Y29" s="49">
        <f>'資源化量内訳'!O29</f>
        <v>0</v>
      </c>
      <c r="Z29" s="49">
        <f>'資源化量内訳'!P29</f>
        <v>0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0</v>
      </c>
      <c r="AD29" s="49">
        <f t="shared" si="4"/>
        <v>4415</v>
      </c>
      <c r="AE29" s="50">
        <f t="shared" si="5"/>
        <v>99.95469988674972</v>
      </c>
      <c r="AF29" s="49">
        <f>'資源化量内訳'!AB29</f>
        <v>0</v>
      </c>
      <c r="AG29" s="49">
        <f>'資源化量内訳'!AJ29</f>
        <v>51</v>
      </c>
      <c r="AH29" s="49">
        <f>'資源化量内訳'!AR29</f>
        <v>1050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6"/>
        <v>1101</v>
      </c>
      <c r="AM29" s="50">
        <f t="shared" si="7"/>
        <v>24.93771234428086</v>
      </c>
      <c r="AN29" s="49">
        <f>'ごみ処理量内訳'!AC29</f>
        <v>2</v>
      </c>
      <c r="AO29" s="49">
        <f>'ごみ処理量内訳'!AD29</f>
        <v>407</v>
      </c>
      <c r="AP29" s="49">
        <f>'ごみ処理量内訳'!AE29</f>
        <v>51</v>
      </c>
      <c r="AQ29" s="49">
        <f t="shared" si="8"/>
        <v>460</v>
      </c>
    </row>
    <row r="30" spans="1:43" ht="13.5" customHeight="1">
      <c r="A30" s="24" t="s">
        <v>105</v>
      </c>
      <c r="B30" s="47" t="s">
        <v>149</v>
      </c>
      <c r="C30" s="48" t="s">
        <v>150</v>
      </c>
      <c r="D30" s="49">
        <v>22860</v>
      </c>
      <c r="E30" s="49">
        <v>22860</v>
      </c>
      <c r="F30" s="49">
        <f>'ごみ搬入量内訳'!H30</f>
        <v>5199</v>
      </c>
      <c r="G30" s="49">
        <f>'ごみ搬入量内訳'!AG30</f>
        <v>2733</v>
      </c>
      <c r="H30" s="49">
        <f>'ごみ搬入量内訳'!AH30</f>
        <v>0</v>
      </c>
      <c r="I30" s="49">
        <f t="shared" si="0"/>
        <v>7932</v>
      </c>
      <c r="J30" s="49">
        <f t="shared" si="1"/>
        <v>950.6345953331177</v>
      </c>
      <c r="K30" s="49">
        <f>('ごみ搬入量内訳'!E30+'ごみ搬入量内訳'!AH30)/'ごみ処理概要'!D30/365*1000000</f>
        <v>725.2004458346817</v>
      </c>
      <c r="L30" s="49">
        <f>'ごみ搬入量内訳'!F30/'ごみ処理概要'!D30/365*1000000</f>
        <v>225.43414949843597</v>
      </c>
      <c r="M30" s="49">
        <f>'資源化量内訳'!BP30</f>
        <v>0</v>
      </c>
      <c r="N30" s="49">
        <f>'ごみ処理量内訳'!E30</f>
        <v>3783</v>
      </c>
      <c r="O30" s="49">
        <f>'ごみ処理量内訳'!L30</f>
        <v>1021</v>
      </c>
      <c r="P30" s="49">
        <f t="shared" si="2"/>
        <v>3000</v>
      </c>
      <c r="Q30" s="49">
        <f>'ごみ処理量内訳'!G30</f>
        <v>0</v>
      </c>
      <c r="R30" s="49">
        <f>'ごみ処理量内訳'!H30</f>
        <v>1415</v>
      </c>
      <c r="S30" s="49">
        <f>'ごみ処理量内訳'!I30</f>
        <v>1585</v>
      </c>
      <c r="T30" s="49">
        <f>'ごみ処理量内訳'!J30</f>
        <v>0</v>
      </c>
      <c r="U30" s="49">
        <f>'ごみ処理量内訳'!K30</f>
        <v>0</v>
      </c>
      <c r="V30" s="49">
        <f t="shared" si="3"/>
        <v>0</v>
      </c>
      <c r="W30" s="49">
        <f>'資源化量内訳'!M30</f>
        <v>0</v>
      </c>
      <c r="X30" s="49">
        <f>'資源化量内訳'!N30</f>
        <v>0</v>
      </c>
      <c r="Y30" s="49">
        <f>'資源化量内訳'!O30</f>
        <v>0</v>
      </c>
      <c r="Z30" s="49">
        <f>'資源化量内訳'!P30</f>
        <v>0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0</v>
      </c>
      <c r="AD30" s="49">
        <f t="shared" si="4"/>
        <v>7804</v>
      </c>
      <c r="AE30" s="50">
        <f t="shared" si="5"/>
        <v>86.91696565863658</v>
      </c>
      <c r="AF30" s="49">
        <f>'資源化量内訳'!AB30</f>
        <v>0</v>
      </c>
      <c r="AG30" s="49">
        <f>'資源化量内訳'!AJ30</f>
        <v>0</v>
      </c>
      <c r="AH30" s="49">
        <f>'資源化量内訳'!AR30</f>
        <v>1380</v>
      </c>
      <c r="AI30" s="49">
        <f>'資源化量内訳'!AZ30</f>
        <v>1584</v>
      </c>
      <c r="AJ30" s="49">
        <f>'資源化量内訳'!BH30</f>
        <v>0</v>
      </c>
      <c r="AK30" s="49" t="s">
        <v>11</v>
      </c>
      <c r="AL30" s="49">
        <f t="shared" si="6"/>
        <v>2964</v>
      </c>
      <c r="AM30" s="50">
        <f t="shared" si="7"/>
        <v>37.98052280881599</v>
      </c>
      <c r="AN30" s="49">
        <f>'ごみ処理量内訳'!AC30</f>
        <v>1021</v>
      </c>
      <c r="AO30" s="49">
        <f>'ごみ処理量内訳'!AD30</f>
        <v>550</v>
      </c>
      <c r="AP30" s="49">
        <f>'ごみ処理量内訳'!AE30</f>
        <v>36</v>
      </c>
      <c r="AQ30" s="49">
        <f t="shared" si="8"/>
        <v>1607</v>
      </c>
    </row>
    <row r="31" spans="1:43" ht="13.5" customHeight="1">
      <c r="A31" s="24" t="s">
        <v>105</v>
      </c>
      <c r="B31" s="47" t="s">
        <v>151</v>
      </c>
      <c r="C31" s="48" t="s">
        <v>152</v>
      </c>
      <c r="D31" s="49">
        <v>7912</v>
      </c>
      <c r="E31" s="49">
        <v>7912</v>
      </c>
      <c r="F31" s="49">
        <f>'ごみ搬入量内訳'!H31</f>
        <v>1627</v>
      </c>
      <c r="G31" s="49">
        <f>'ごみ搬入量内訳'!AG31</f>
        <v>945</v>
      </c>
      <c r="H31" s="49">
        <f>'ごみ搬入量内訳'!AH31</f>
        <v>0</v>
      </c>
      <c r="I31" s="49">
        <f t="shared" si="0"/>
        <v>2572</v>
      </c>
      <c r="J31" s="49">
        <f t="shared" si="1"/>
        <v>890.6187237696857</v>
      </c>
      <c r="K31" s="49">
        <f>('ごみ搬入量内訳'!E31+'ごみ搬入量内訳'!AH31)/'ごみ処理概要'!D31/365*1000000</f>
        <v>722.675457428979</v>
      </c>
      <c r="L31" s="49">
        <f>'ごみ搬入量内訳'!F31/'ごみ処理概要'!D31/365*1000000</f>
        <v>167.94326634070669</v>
      </c>
      <c r="M31" s="49">
        <f>'資源化量内訳'!BP31</f>
        <v>0</v>
      </c>
      <c r="N31" s="49">
        <f>'ごみ処理量内訳'!E31</f>
        <v>1534</v>
      </c>
      <c r="O31" s="49">
        <f>'ごみ処理量内訳'!L31</f>
        <v>114</v>
      </c>
      <c r="P31" s="49">
        <f t="shared" si="2"/>
        <v>924</v>
      </c>
      <c r="Q31" s="49">
        <f>'ごみ処理量内訳'!G31</f>
        <v>0</v>
      </c>
      <c r="R31" s="49">
        <f>'ごみ処理量内訳'!H31</f>
        <v>386</v>
      </c>
      <c r="S31" s="49">
        <f>'ごみ処理量内訳'!I31</f>
        <v>538</v>
      </c>
      <c r="T31" s="49">
        <f>'ごみ処理量内訳'!J31</f>
        <v>0</v>
      </c>
      <c r="U31" s="49">
        <f>'ごみ処理量内訳'!K31</f>
        <v>0</v>
      </c>
      <c r="V31" s="49">
        <f t="shared" si="3"/>
        <v>0</v>
      </c>
      <c r="W31" s="49">
        <f>'資源化量内訳'!M31</f>
        <v>0</v>
      </c>
      <c r="X31" s="49">
        <f>'資源化量内訳'!N31</f>
        <v>0</v>
      </c>
      <c r="Y31" s="49">
        <f>'資源化量内訳'!O31</f>
        <v>0</v>
      </c>
      <c r="Z31" s="49">
        <f>'資源化量内訳'!P31</f>
        <v>0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0</v>
      </c>
      <c r="AD31" s="49">
        <f t="shared" si="4"/>
        <v>2572</v>
      </c>
      <c r="AE31" s="50">
        <f t="shared" si="5"/>
        <v>95.56765163297045</v>
      </c>
      <c r="AF31" s="49">
        <f>'資源化量内訳'!AB31</f>
        <v>0</v>
      </c>
      <c r="AG31" s="49">
        <f>'資源化量内訳'!AJ31</f>
        <v>0</v>
      </c>
      <c r="AH31" s="49">
        <f>'資源化量内訳'!AR31</f>
        <v>375</v>
      </c>
      <c r="AI31" s="49">
        <f>'資源化量内訳'!AZ31</f>
        <v>538</v>
      </c>
      <c r="AJ31" s="49">
        <f>'資源化量内訳'!BH31</f>
        <v>0</v>
      </c>
      <c r="AK31" s="49" t="s">
        <v>11</v>
      </c>
      <c r="AL31" s="49">
        <f t="shared" si="6"/>
        <v>913</v>
      </c>
      <c r="AM31" s="50">
        <f t="shared" si="7"/>
        <v>35.497667185069986</v>
      </c>
      <c r="AN31" s="49">
        <f>'ごみ処理量内訳'!AC31</f>
        <v>114</v>
      </c>
      <c r="AO31" s="49">
        <f>'ごみ処理量内訳'!AD31</f>
        <v>205</v>
      </c>
      <c r="AP31" s="49">
        <f>'ごみ処理量内訳'!AE31</f>
        <v>0</v>
      </c>
      <c r="AQ31" s="49">
        <f t="shared" si="8"/>
        <v>319</v>
      </c>
    </row>
    <row r="32" spans="1:43" ht="13.5" customHeight="1">
      <c r="A32" s="24" t="s">
        <v>105</v>
      </c>
      <c r="B32" s="47" t="s">
        <v>153</v>
      </c>
      <c r="C32" s="48" t="s">
        <v>154</v>
      </c>
      <c r="D32" s="49">
        <v>22934</v>
      </c>
      <c r="E32" s="49">
        <v>22934</v>
      </c>
      <c r="F32" s="49">
        <f>'ごみ搬入量内訳'!H32</f>
        <v>6567</v>
      </c>
      <c r="G32" s="49">
        <f>'ごみ搬入量内訳'!AG32</f>
        <v>628</v>
      </c>
      <c r="H32" s="49">
        <f>'ごみ搬入量内訳'!AH32</f>
        <v>0</v>
      </c>
      <c r="I32" s="49">
        <f t="shared" si="0"/>
        <v>7195</v>
      </c>
      <c r="J32" s="49">
        <f t="shared" si="1"/>
        <v>859.5242333270814</v>
      </c>
      <c r="K32" s="49">
        <f>('ごみ搬入量内訳'!E32+'ごみ搬入量内訳'!AH32)/'ごみ処理概要'!D32/365*1000000</f>
        <v>698.7292898860459</v>
      </c>
      <c r="L32" s="49">
        <f>'ごみ搬入量内訳'!F32/'ごみ処理概要'!D32/365*1000000</f>
        <v>160.79494344103568</v>
      </c>
      <c r="M32" s="49">
        <f>'資源化量内訳'!BP32</f>
        <v>10</v>
      </c>
      <c r="N32" s="49">
        <f>'ごみ処理量内訳'!E32</f>
        <v>5268</v>
      </c>
      <c r="O32" s="49">
        <f>'ごみ処理量内訳'!L32</f>
        <v>1376</v>
      </c>
      <c r="P32" s="49">
        <f t="shared" si="2"/>
        <v>0</v>
      </c>
      <c r="Q32" s="49">
        <f>'ごみ処理量内訳'!G32</f>
        <v>0</v>
      </c>
      <c r="R32" s="49">
        <f>'ごみ処理量内訳'!H32</f>
        <v>0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3"/>
        <v>416</v>
      </c>
      <c r="W32" s="49">
        <f>'資源化量内訳'!M32</f>
        <v>5</v>
      </c>
      <c r="X32" s="49">
        <f>'資源化量内訳'!N32</f>
        <v>182</v>
      </c>
      <c r="Y32" s="49">
        <f>'資源化量内訳'!O32</f>
        <v>182</v>
      </c>
      <c r="Z32" s="49">
        <f>'資源化量内訳'!P32</f>
        <v>47</v>
      </c>
      <c r="AA32" s="49">
        <f>'資源化量内訳'!Q32</f>
        <v>0</v>
      </c>
      <c r="AB32" s="49">
        <f>'資源化量内訳'!R32</f>
        <v>0</v>
      </c>
      <c r="AC32" s="49">
        <f>'資源化量内訳'!S32</f>
        <v>0</v>
      </c>
      <c r="AD32" s="49">
        <f t="shared" si="4"/>
        <v>7060</v>
      </c>
      <c r="AE32" s="50">
        <f t="shared" si="5"/>
        <v>80.5099150141643</v>
      </c>
      <c r="AF32" s="49">
        <f>'資源化量内訳'!AB32</f>
        <v>0</v>
      </c>
      <c r="AG32" s="49">
        <f>'資源化量内訳'!AJ32</f>
        <v>0</v>
      </c>
      <c r="AH32" s="49">
        <f>'資源化量内訳'!AR32</f>
        <v>0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6"/>
        <v>0</v>
      </c>
      <c r="AM32" s="50">
        <f t="shared" si="7"/>
        <v>6.025459688826026</v>
      </c>
      <c r="AN32" s="49">
        <f>'ごみ処理量内訳'!AC32</f>
        <v>1376</v>
      </c>
      <c r="AO32" s="49">
        <f>'ごみ処理量内訳'!AD32</f>
        <v>1867</v>
      </c>
      <c r="AP32" s="49">
        <f>'ごみ処理量内訳'!AE32</f>
        <v>0</v>
      </c>
      <c r="AQ32" s="49">
        <f t="shared" si="8"/>
        <v>3243</v>
      </c>
    </row>
    <row r="33" spans="1:43" ht="13.5" customHeight="1">
      <c r="A33" s="24" t="s">
        <v>105</v>
      </c>
      <c r="B33" s="47" t="s">
        <v>155</v>
      </c>
      <c r="C33" s="48" t="s">
        <v>156</v>
      </c>
      <c r="D33" s="49">
        <v>19552</v>
      </c>
      <c r="E33" s="49">
        <v>19552</v>
      </c>
      <c r="F33" s="49">
        <f>'ごみ搬入量内訳'!H33</f>
        <v>2785</v>
      </c>
      <c r="G33" s="49">
        <f>'ごみ搬入量内訳'!AG33</f>
        <v>1234</v>
      </c>
      <c r="H33" s="49">
        <f>'ごみ搬入量内訳'!AH33</f>
        <v>1631</v>
      </c>
      <c r="I33" s="49">
        <f t="shared" si="0"/>
        <v>5650</v>
      </c>
      <c r="J33" s="49">
        <f t="shared" si="1"/>
        <v>791.7068358630587</v>
      </c>
      <c r="K33" s="49">
        <f>('ごみ搬入量内訳'!E33+'ごみ搬入量内訳'!AH33)/'ごみ処理概要'!D33/365*1000000</f>
        <v>647.6582292670896</v>
      </c>
      <c r="L33" s="49">
        <f>'ごみ搬入量内訳'!F33/'ごみ処理概要'!D33/365*1000000</f>
        <v>144.04860659596886</v>
      </c>
      <c r="M33" s="49">
        <f>'資源化量内訳'!BP33</f>
        <v>224</v>
      </c>
      <c r="N33" s="49">
        <f>'ごみ処理量内訳'!E33</f>
        <v>2500</v>
      </c>
      <c r="O33" s="49">
        <f>'ごみ処理量内訳'!L33</f>
        <v>0</v>
      </c>
      <c r="P33" s="49">
        <f t="shared" si="2"/>
        <v>1378</v>
      </c>
      <c r="Q33" s="49">
        <f>'ごみ処理量内訳'!G33</f>
        <v>0</v>
      </c>
      <c r="R33" s="49">
        <f>'ごみ処理量内訳'!H33</f>
        <v>464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914</v>
      </c>
      <c r="V33" s="49">
        <f t="shared" si="3"/>
        <v>0</v>
      </c>
      <c r="W33" s="49">
        <f>'資源化量内訳'!M33</f>
        <v>0</v>
      </c>
      <c r="X33" s="49">
        <f>'資源化量内訳'!N33</f>
        <v>0</v>
      </c>
      <c r="Y33" s="49">
        <f>'資源化量内訳'!O33</f>
        <v>0</v>
      </c>
      <c r="Z33" s="49">
        <f>'資源化量内訳'!P33</f>
        <v>0</v>
      </c>
      <c r="AA33" s="49">
        <f>'資源化量内訳'!Q33</f>
        <v>0</v>
      </c>
      <c r="AB33" s="49">
        <f>'資源化量内訳'!R33</f>
        <v>0</v>
      </c>
      <c r="AC33" s="49">
        <f>'資源化量内訳'!S33</f>
        <v>0</v>
      </c>
      <c r="AD33" s="49">
        <f t="shared" si="4"/>
        <v>3878</v>
      </c>
      <c r="AE33" s="50">
        <f t="shared" si="5"/>
        <v>100</v>
      </c>
      <c r="AF33" s="49">
        <f>'資源化量内訳'!AB33</f>
        <v>0</v>
      </c>
      <c r="AG33" s="49">
        <f>'資源化量内訳'!AJ33</f>
        <v>0</v>
      </c>
      <c r="AH33" s="49">
        <f>'資源化量内訳'!AR33</f>
        <v>356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6"/>
        <v>356</v>
      </c>
      <c r="AM33" s="50">
        <f t="shared" si="7"/>
        <v>14.139444173573867</v>
      </c>
      <c r="AN33" s="49">
        <f>'ごみ処理量内訳'!AC33</f>
        <v>0</v>
      </c>
      <c r="AO33" s="49">
        <f>'ごみ処理量内訳'!AD33</f>
        <v>308</v>
      </c>
      <c r="AP33" s="49">
        <f>'ごみ処理量内訳'!AE33</f>
        <v>914</v>
      </c>
      <c r="AQ33" s="49">
        <f t="shared" si="8"/>
        <v>1222</v>
      </c>
    </row>
    <row r="34" spans="1:43" ht="13.5" customHeight="1">
      <c r="A34" s="24" t="s">
        <v>105</v>
      </c>
      <c r="B34" s="47" t="s">
        <v>157</v>
      </c>
      <c r="C34" s="48" t="s">
        <v>158</v>
      </c>
      <c r="D34" s="49">
        <v>1511</v>
      </c>
      <c r="E34" s="49">
        <v>1511</v>
      </c>
      <c r="F34" s="49">
        <f>'ごみ搬入量内訳'!H34</f>
        <v>270</v>
      </c>
      <c r="G34" s="49">
        <f>'ごみ搬入量内訳'!AG34</f>
        <v>0</v>
      </c>
      <c r="H34" s="49">
        <f>'ごみ搬入量内訳'!AH34</f>
        <v>0</v>
      </c>
      <c r="I34" s="49">
        <f t="shared" si="0"/>
        <v>270</v>
      </c>
      <c r="J34" s="49">
        <f t="shared" si="1"/>
        <v>489.56057405510273</v>
      </c>
      <c r="K34" s="49">
        <f>('ごみ搬入量内訳'!E34+'ごみ搬入量内訳'!AH34)/'ごみ処理概要'!D34/365*1000000</f>
        <v>489.56057405510273</v>
      </c>
      <c r="L34" s="49">
        <f>'ごみ搬入量内訳'!F34/'ごみ処理概要'!D34/365*1000000</f>
        <v>0</v>
      </c>
      <c r="M34" s="49">
        <f>'資源化量内訳'!BP34</f>
        <v>13</v>
      </c>
      <c r="N34" s="49">
        <f>'ごみ処理量内訳'!E34</f>
        <v>155</v>
      </c>
      <c r="O34" s="49">
        <f>'ごみ処理量内訳'!L34</f>
        <v>0</v>
      </c>
      <c r="P34" s="49">
        <f t="shared" si="2"/>
        <v>115</v>
      </c>
      <c r="Q34" s="49">
        <f>'ごみ処理量内訳'!G34</f>
        <v>5</v>
      </c>
      <c r="R34" s="49">
        <f>'ごみ処理量内訳'!H34</f>
        <v>13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97</v>
      </c>
      <c r="V34" s="49">
        <f t="shared" si="3"/>
        <v>13</v>
      </c>
      <c r="W34" s="49">
        <f>'資源化量内訳'!M34</f>
        <v>0</v>
      </c>
      <c r="X34" s="49">
        <f>'資源化量内訳'!N34</f>
        <v>0</v>
      </c>
      <c r="Y34" s="49">
        <f>'資源化量内訳'!O34</f>
        <v>0</v>
      </c>
      <c r="Z34" s="49">
        <f>'資源化量内訳'!P34</f>
        <v>0</v>
      </c>
      <c r="AA34" s="49">
        <f>'資源化量内訳'!Q34</f>
        <v>0</v>
      </c>
      <c r="AB34" s="49">
        <f>'資源化量内訳'!R34</f>
        <v>0</v>
      </c>
      <c r="AC34" s="49">
        <f>'資源化量内訳'!S34</f>
        <v>13</v>
      </c>
      <c r="AD34" s="49">
        <f t="shared" si="4"/>
        <v>283</v>
      </c>
      <c r="AE34" s="50">
        <f t="shared" si="5"/>
        <v>100</v>
      </c>
      <c r="AF34" s="49">
        <f>'資源化量内訳'!AB34</f>
        <v>0</v>
      </c>
      <c r="AG34" s="49">
        <f>'資源化量内訳'!AJ34</f>
        <v>0</v>
      </c>
      <c r="AH34" s="49">
        <f>'資源化量内訳'!AR34</f>
        <v>0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t="shared" si="6"/>
        <v>0</v>
      </c>
      <c r="AM34" s="50">
        <f t="shared" si="7"/>
        <v>8.783783783783784</v>
      </c>
      <c r="AN34" s="49">
        <f>'ごみ処理量内訳'!AC34</f>
        <v>0</v>
      </c>
      <c r="AO34" s="49">
        <f>'ごみ処理量内訳'!AD34</f>
        <v>18</v>
      </c>
      <c r="AP34" s="49">
        <f>'ごみ処理量内訳'!AE34</f>
        <v>20</v>
      </c>
      <c r="AQ34" s="49">
        <f t="shared" si="8"/>
        <v>38</v>
      </c>
    </row>
    <row r="35" spans="1:43" ht="13.5" customHeight="1">
      <c r="A35" s="24" t="s">
        <v>105</v>
      </c>
      <c r="B35" s="47" t="s">
        <v>159</v>
      </c>
      <c r="C35" s="48" t="s">
        <v>160</v>
      </c>
      <c r="D35" s="49">
        <v>5722</v>
      </c>
      <c r="E35" s="49">
        <v>5722</v>
      </c>
      <c r="F35" s="49">
        <f>'ごみ搬入量内訳'!H35</f>
        <v>1031</v>
      </c>
      <c r="G35" s="49">
        <f>'ごみ搬入量内訳'!AG35</f>
        <v>117</v>
      </c>
      <c r="H35" s="49">
        <f>'ごみ搬入量内訳'!AH35</f>
        <v>41</v>
      </c>
      <c r="I35" s="49">
        <f t="shared" si="0"/>
        <v>1189</v>
      </c>
      <c r="J35" s="49">
        <f t="shared" si="1"/>
        <v>569.299938234069</v>
      </c>
      <c r="K35" s="49">
        <f>('ごみ搬入量内訳'!E35+'ごみ搬入量内訳'!AH35)/'ごみ処理概要'!D35/365*1000000</f>
        <v>513.2796751782354</v>
      </c>
      <c r="L35" s="49">
        <f>'ごみ搬入量内訳'!F35/'ごみ処理概要'!D35/365*1000000</f>
        <v>56.02026305583353</v>
      </c>
      <c r="M35" s="49">
        <f>'資源化量内訳'!BP35</f>
        <v>17</v>
      </c>
      <c r="N35" s="49">
        <f>'ごみ処理量内訳'!E35</f>
        <v>1103</v>
      </c>
      <c r="O35" s="49">
        <f>'ごみ処理量内訳'!L35</f>
        <v>0</v>
      </c>
      <c r="P35" s="49">
        <f t="shared" si="2"/>
        <v>0</v>
      </c>
      <c r="Q35" s="49">
        <f>'ごみ処理量内訳'!G35</f>
        <v>0</v>
      </c>
      <c r="R35" s="49">
        <f>'ごみ処理量内訳'!H35</f>
        <v>0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3"/>
        <v>44</v>
      </c>
      <c r="W35" s="49">
        <f>'資源化量内訳'!M35</f>
        <v>0</v>
      </c>
      <c r="X35" s="49">
        <f>'資源化量内訳'!N35</f>
        <v>28</v>
      </c>
      <c r="Y35" s="49">
        <f>'資源化量内訳'!O35</f>
        <v>16</v>
      </c>
      <c r="Z35" s="49">
        <f>'資源化量内訳'!P35</f>
        <v>0</v>
      </c>
      <c r="AA35" s="49">
        <f>'資源化量内訳'!Q35</f>
        <v>0</v>
      </c>
      <c r="AB35" s="49">
        <f>'資源化量内訳'!R35</f>
        <v>0</v>
      </c>
      <c r="AC35" s="49">
        <f>'資源化量内訳'!S35</f>
        <v>0</v>
      </c>
      <c r="AD35" s="49">
        <f t="shared" si="4"/>
        <v>1147</v>
      </c>
      <c r="AE35" s="50">
        <f t="shared" si="5"/>
        <v>100</v>
      </c>
      <c r="AF35" s="49">
        <f>'資源化量内訳'!AB35</f>
        <v>0</v>
      </c>
      <c r="AG35" s="49">
        <f>'資源化量内訳'!AJ35</f>
        <v>0</v>
      </c>
      <c r="AH35" s="49">
        <f>'資源化量内訳'!AR35</f>
        <v>0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6"/>
        <v>0</v>
      </c>
      <c r="AM35" s="50">
        <f t="shared" si="7"/>
        <v>5.240549828178694</v>
      </c>
      <c r="AN35" s="49">
        <f>'ごみ処理量内訳'!AC35</f>
        <v>0</v>
      </c>
      <c r="AO35" s="49">
        <f>'ごみ処理量内訳'!AD35</f>
        <v>110</v>
      </c>
      <c r="AP35" s="49">
        <f>'ごみ処理量内訳'!AE35</f>
        <v>0</v>
      </c>
      <c r="AQ35" s="49">
        <f t="shared" si="8"/>
        <v>110</v>
      </c>
    </row>
    <row r="36" spans="1:43" ht="13.5" customHeight="1">
      <c r="A36" s="24" t="s">
        <v>105</v>
      </c>
      <c r="B36" s="47" t="s">
        <v>161</v>
      </c>
      <c r="C36" s="48" t="s">
        <v>162</v>
      </c>
      <c r="D36" s="49">
        <v>17884</v>
      </c>
      <c r="E36" s="49">
        <v>17884</v>
      </c>
      <c r="F36" s="49">
        <f>'ごみ搬入量内訳'!H36</f>
        <v>2361</v>
      </c>
      <c r="G36" s="49">
        <f>'ごみ搬入量内訳'!AG36</f>
        <v>986</v>
      </c>
      <c r="H36" s="49">
        <f>'ごみ搬入量内訳'!AH36</f>
        <v>0</v>
      </c>
      <c r="I36" s="49">
        <f t="shared" si="0"/>
        <v>3347</v>
      </c>
      <c r="J36" s="49">
        <f t="shared" si="1"/>
        <v>512.741166053379</v>
      </c>
      <c r="K36" s="49">
        <f>('ごみ搬入量内訳'!E36+'ごみ搬入量内訳'!AH36)/'ごみ処理概要'!D36/365*1000000</f>
        <v>424.807664614885</v>
      </c>
      <c r="L36" s="49">
        <f>'ごみ搬入量内訳'!F36/'ごみ処理概要'!D36/365*1000000</f>
        <v>87.93350143849405</v>
      </c>
      <c r="M36" s="49">
        <f>'資源化量内訳'!BP36</f>
        <v>32</v>
      </c>
      <c r="N36" s="49">
        <f>'ごみ処理量内訳'!E36</f>
        <v>3064</v>
      </c>
      <c r="O36" s="49">
        <f>'ごみ処理量内訳'!L36</f>
        <v>0</v>
      </c>
      <c r="P36" s="49">
        <f t="shared" si="2"/>
        <v>275</v>
      </c>
      <c r="Q36" s="49">
        <f>'ごみ処理量内訳'!G36</f>
        <v>0</v>
      </c>
      <c r="R36" s="49">
        <f>'ごみ処理量内訳'!H36</f>
        <v>275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3"/>
        <v>0</v>
      </c>
      <c r="W36" s="49">
        <f>'資源化量内訳'!M36</f>
        <v>0</v>
      </c>
      <c r="X36" s="49">
        <f>'資源化量内訳'!N36</f>
        <v>0</v>
      </c>
      <c r="Y36" s="49">
        <f>'資源化量内訳'!O36</f>
        <v>0</v>
      </c>
      <c r="Z36" s="49">
        <f>'資源化量内訳'!P36</f>
        <v>0</v>
      </c>
      <c r="AA36" s="49">
        <f>'資源化量内訳'!Q36</f>
        <v>0</v>
      </c>
      <c r="AB36" s="49">
        <f>'資源化量内訳'!R36</f>
        <v>0</v>
      </c>
      <c r="AC36" s="49">
        <f>'資源化量内訳'!S36</f>
        <v>0</v>
      </c>
      <c r="AD36" s="49">
        <f t="shared" si="4"/>
        <v>3339</v>
      </c>
      <c r="AE36" s="50">
        <f t="shared" si="5"/>
        <v>100</v>
      </c>
      <c r="AF36" s="49">
        <f>'資源化量内訳'!AB36</f>
        <v>0</v>
      </c>
      <c r="AG36" s="49">
        <f>'資源化量内訳'!AJ36</f>
        <v>0</v>
      </c>
      <c r="AH36" s="49">
        <f>'資源化量内訳'!AR36</f>
        <v>275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6"/>
        <v>275</v>
      </c>
      <c r="AM36" s="50">
        <f t="shared" si="7"/>
        <v>9.107089884307328</v>
      </c>
      <c r="AN36" s="49">
        <f>'ごみ処理量内訳'!AC36</f>
        <v>0</v>
      </c>
      <c r="AO36" s="49">
        <f>'ごみ処理量内訳'!AD36</f>
        <v>229</v>
      </c>
      <c r="AP36" s="49">
        <f>'ごみ処理量内訳'!AE36</f>
        <v>0</v>
      </c>
      <c r="AQ36" s="49">
        <f t="shared" si="8"/>
        <v>229</v>
      </c>
    </row>
    <row r="37" spans="1:43" ht="13.5" customHeight="1">
      <c r="A37" s="24" t="s">
        <v>105</v>
      </c>
      <c r="B37" s="47" t="s">
        <v>163</v>
      </c>
      <c r="C37" s="48" t="s">
        <v>164</v>
      </c>
      <c r="D37" s="49">
        <v>12648</v>
      </c>
      <c r="E37" s="49">
        <v>12648</v>
      </c>
      <c r="F37" s="49">
        <f>'ごみ搬入量内訳'!H37</f>
        <v>1764</v>
      </c>
      <c r="G37" s="49">
        <f>'ごみ搬入量内訳'!AG37</f>
        <v>222</v>
      </c>
      <c r="H37" s="49">
        <f>'ごみ搬入量内訳'!AH37</f>
        <v>0</v>
      </c>
      <c r="I37" s="49">
        <f t="shared" si="0"/>
        <v>1986</v>
      </c>
      <c r="J37" s="49">
        <f t="shared" si="1"/>
        <v>430.1941722336305</v>
      </c>
      <c r="K37" s="49">
        <f>('ごみ搬入量内訳'!E37+'ごみ搬入量内訳'!AH37)/'ごみ処理概要'!D37/365*1000000</f>
        <v>258.2031486920884</v>
      </c>
      <c r="L37" s="49">
        <f>'ごみ搬入量内訳'!F37/'ごみ処理概要'!D37/365*1000000</f>
        <v>171.99102354154212</v>
      </c>
      <c r="M37" s="49">
        <f>'資源化量内訳'!BP37</f>
        <v>0</v>
      </c>
      <c r="N37" s="49">
        <f>'ごみ処理量内訳'!E37</f>
        <v>1575</v>
      </c>
      <c r="O37" s="49">
        <f>'ごみ処理量内訳'!L37</f>
        <v>0</v>
      </c>
      <c r="P37" s="49">
        <f t="shared" si="2"/>
        <v>0</v>
      </c>
      <c r="Q37" s="49">
        <f>'ごみ処理量内訳'!G37</f>
        <v>0</v>
      </c>
      <c r="R37" s="49">
        <f>'ごみ処理量内訳'!H37</f>
        <v>0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3"/>
        <v>411</v>
      </c>
      <c r="W37" s="49">
        <f>'資源化量内訳'!M37</f>
        <v>202</v>
      </c>
      <c r="X37" s="49">
        <f>'資源化量内訳'!N37</f>
        <v>119</v>
      </c>
      <c r="Y37" s="49">
        <f>'資源化量内訳'!O37</f>
        <v>90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0</v>
      </c>
      <c r="AC37" s="49">
        <f>'資源化量内訳'!S37</f>
        <v>0</v>
      </c>
      <c r="AD37" s="49">
        <f t="shared" si="4"/>
        <v>1986</v>
      </c>
      <c r="AE37" s="50">
        <f t="shared" si="5"/>
        <v>100</v>
      </c>
      <c r="AF37" s="49">
        <f>'資源化量内訳'!AB37</f>
        <v>0</v>
      </c>
      <c r="AG37" s="49">
        <f>'資源化量内訳'!AJ37</f>
        <v>0</v>
      </c>
      <c r="AH37" s="49">
        <f>'資源化量内訳'!AR37</f>
        <v>0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6"/>
        <v>0</v>
      </c>
      <c r="AM37" s="50">
        <f t="shared" si="7"/>
        <v>20.694864048338367</v>
      </c>
      <c r="AN37" s="49">
        <f>'ごみ処理量内訳'!AC37</f>
        <v>0</v>
      </c>
      <c r="AO37" s="49">
        <f>'ごみ処理量内訳'!AD37</f>
        <v>174</v>
      </c>
      <c r="AP37" s="49">
        <f>'ごみ処理量内訳'!AE37</f>
        <v>0</v>
      </c>
      <c r="AQ37" s="49">
        <f t="shared" si="8"/>
        <v>174</v>
      </c>
    </row>
    <row r="38" spans="1:43" ht="13.5" customHeight="1">
      <c r="A38" s="24" t="s">
        <v>105</v>
      </c>
      <c r="B38" s="47" t="s">
        <v>165</v>
      </c>
      <c r="C38" s="48" t="s">
        <v>166</v>
      </c>
      <c r="D38" s="49">
        <v>19732</v>
      </c>
      <c r="E38" s="49">
        <v>19732</v>
      </c>
      <c r="F38" s="49">
        <f>'ごみ搬入量内訳'!H38</f>
        <v>3995</v>
      </c>
      <c r="G38" s="49">
        <f>'ごみ搬入量内訳'!AG38</f>
        <v>4968</v>
      </c>
      <c r="H38" s="49">
        <f>'ごみ搬入量内訳'!AH38</f>
        <v>0</v>
      </c>
      <c r="I38" s="49">
        <f t="shared" si="0"/>
        <v>8963</v>
      </c>
      <c r="J38" s="49">
        <f t="shared" si="1"/>
        <v>1244.4843089175777</v>
      </c>
      <c r="K38" s="49">
        <f>('ごみ搬入量内訳'!E38+'ごみ搬入量内訳'!AH38)/'ごみ処理概要'!D38/365*1000000</f>
        <v>1244.4843089175777</v>
      </c>
      <c r="L38" s="49">
        <f>'ごみ搬入量内訳'!F38/'ごみ処理概要'!D38/365*1000000</f>
        <v>0</v>
      </c>
      <c r="M38" s="49">
        <f>'資源化量内訳'!BP38</f>
        <v>106</v>
      </c>
      <c r="N38" s="49">
        <f>'ごみ処理量内訳'!E38</f>
        <v>7272</v>
      </c>
      <c r="O38" s="49">
        <f>'ごみ処理量内訳'!L38</f>
        <v>0</v>
      </c>
      <c r="P38" s="49">
        <f t="shared" si="2"/>
        <v>1199</v>
      </c>
      <c r="Q38" s="49">
        <f>'ごみ処理量内訳'!G38</f>
        <v>653</v>
      </c>
      <c r="R38" s="49">
        <f>'ごみ処理量内訳'!H38</f>
        <v>546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3"/>
        <v>0</v>
      </c>
      <c r="W38" s="49">
        <f>'資源化量内訳'!M38</f>
        <v>0</v>
      </c>
      <c r="X38" s="49">
        <f>'資源化量内訳'!N38</f>
        <v>0</v>
      </c>
      <c r="Y38" s="49">
        <f>'資源化量内訳'!O38</f>
        <v>0</v>
      </c>
      <c r="Z38" s="49">
        <f>'資源化量内訳'!P38</f>
        <v>0</v>
      </c>
      <c r="AA38" s="49">
        <f>'資源化量内訳'!Q38</f>
        <v>0</v>
      </c>
      <c r="AB38" s="49">
        <f>'資源化量内訳'!R38</f>
        <v>0</v>
      </c>
      <c r="AC38" s="49">
        <f>'資源化量内訳'!S38</f>
        <v>0</v>
      </c>
      <c r="AD38" s="49">
        <f t="shared" si="4"/>
        <v>8471</v>
      </c>
      <c r="AE38" s="50">
        <f t="shared" si="5"/>
        <v>100</v>
      </c>
      <c r="AF38" s="49">
        <f>'資源化量内訳'!AB38</f>
        <v>0</v>
      </c>
      <c r="AG38" s="49">
        <f>'資源化量内訳'!AJ38</f>
        <v>0</v>
      </c>
      <c r="AH38" s="49">
        <f>'資源化量内訳'!AR38</f>
        <v>458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6"/>
        <v>458</v>
      </c>
      <c r="AM38" s="50">
        <f t="shared" si="7"/>
        <v>6.575725778244141</v>
      </c>
      <c r="AN38" s="49">
        <f>'ごみ処理量内訳'!AC38</f>
        <v>0</v>
      </c>
      <c r="AO38" s="49">
        <f>'ごみ処理量内訳'!AD38</f>
        <v>161</v>
      </c>
      <c r="AP38" s="49">
        <f>'ごみ処理量内訳'!AE38</f>
        <v>704</v>
      </c>
      <c r="AQ38" s="49">
        <f t="shared" si="8"/>
        <v>865</v>
      </c>
    </row>
    <row r="39" spans="1:43" ht="13.5" customHeight="1">
      <c r="A39" s="24" t="s">
        <v>105</v>
      </c>
      <c r="B39" s="47" t="s">
        <v>167</v>
      </c>
      <c r="C39" s="48" t="s">
        <v>222</v>
      </c>
      <c r="D39" s="49">
        <v>5390</v>
      </c>
      <c r="E39" s="49">
        <v>5390</v>
      </c>
      <c r="F39" s="49">
        <f>'ごみ搬入量内訳'!H39</f>
        <v>787</v>
      </c>
      <c r="G39" s="49">
        <f>'ごみ搬入量内訳'!AG39</f>
        <v>118</v>
      </c>
      <c r="H39" s="49">
        <f>'ごみ搬入量内訳'!AH39</f>
        <v>0</v>
      </c>
      <c r="I39" s="49">
        <f t="shared" si="0"/>
        <v>905</v>
      </c>
      <c r="J39" s="49">
        <f t="shared" si="1"/>
        <v>460.0096576613211</v>
      </c>
      <c r="K39" s="49">
        <f>('ごみ搬入量内訳'!E39+'ごみ搬入量内訳'!AH39)/'ごみ処理概要'!D39/365*1000000</f>
        <v>368.00772612905683</v>
      </c>
      <c r="L39" s="49">
        <f>'ごみ搬入量内訳'!F39/'ごみ処理概要'!D39/365*1000000</f>
        <v>92.00193153226421</v>
      </c>
      <c r="M39" s="49">
        <f>'資源化量内訳'!BP39</f>
        <v>58</v>
      </c>
      <c r="N39" s="49">
        <f>'ごみ処理量内訳'!E39</f>
        <v>665</v>
      </c>
      <c r="O39" s="49">
        <f>'ごみ処理量内訳'!L39</f>
        <v>67</v>
      </c>
      <c r="P39" s="49">
        <f t="shared" si="2"/>
        <v>173</v>
      </c>
      <c r="Q39" s="49">
        <f>'ごみ処理量内訳'!G39</f>
        <v>63</v>
      </c>
      <c r="R39" s="49">
        <f>'ごみ処理量内訳'!H39</f>
        <v>110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3"/>
        <v>42</v>
      </c>
      <c r="W39" s="49">
        <f>'資源化量内訳'!M39</f>
        <v>0</v>
      </c>
      <c r="X39" s="49">
        <f>'資源化量内訳'!N39</f>
        <v>30</v>
      </c>
      <c r="Y39" s="49">
        <f>'資源化量内訳'!O39</f>
        <v>8</v>
      </c>
      <c r="Z39" s="49">
        <f>'資源化量内訳'!P39</f>
        <v>3</v>
      </c>
      <c r="AA39" s="49">
        <f>'資源化量内訳'!Q39</f>
        <v>0</v>
      </c>
      <c r="AB39" s="49">
        <f>'資源化量内訳'!R39</f>
        <v>1</v>
      </c>
      <c r="AC39" s="49">
        <f>'資源化量内訳'!S39</f>
        <v>0</v>
      </c>
      <c r="AD39" s="49">
        <f t="shared" si="4"/>
        <v>947</v>
      </c>
      <c r="AE39" s="50">
        <f t="shared" si="5"/>
        <v>92.92502639915523</v>
      </c>
      <c r="AF39" s="49">
        <f>'資源化量内訳'!AB39</f>
        <v>0</v>
      </c>
      <c r="AG39" s="49">
        <f>'資源化量内訳'!AJ39</f>
        <v>26</v>
      </c>
      <c r="AH39" s="49">
        <f>'資源化量内訳'!AR39</f>
        <v>10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6"/>
        <v>36</v>
      </c>
      <c r="AM39" s="50">
        <f t="shared" si="7"/>
        <v>13.532338308457712</v>
      </c>
      <c r="AN39" s="49">
        <f>'ごみ処理量内訳'!AC39</f>
        <v>67</v>
      </c>
      <c r="AO39" s="49">
        <f>'ごみ処理量内訳'!AD39</f>
        <v>76</v>
      </c>
      <c r="AP39" s="49">
        <f>'ごみ処理量内訳'!AE39</f>
        <v>37</v>
      </c>
      <c r="AQ39" s="49">
        <f t="shared" si="8"/>
        <v>180</v>
      </c>
    </row>
    <row r="40" spans="1:43" ht="13.5" customHeight="1">
      <c r="A40" s="24" t="s">
        <v>105</v>
      </c>
      <c r="B40" s="47" t="s">
        <v>168</v>
      </c>
      <c r="C40" s="48" t="s">
        <v>316</v>
      </c>
      <c r="D40" s="49">
        <v>2764</v>
      </c>
      <c r="E40" s="49">
        <v>2764</v>
      </c>
      <c r="F40" s="49">
        <f>'ごみ搬入量内訳'!H40</f>
        <v>474</v>
      </c>
      <c r="G40" s="49">
        <f>'ごみ搬入量内訳'!AG40</f>
        <v>21</v>
      </c>
      <c r="H40" s="49">
        <f>'ごみ搬入量内訳'!AH40</f>
        <v>0</v>
      </c>
      <c r="I40" s="49">
        <f t="shared" si="0"/>
        <v>495</v>
      </c>
      <c r="J40" s="49">
        <f t="shared" si="1"/>
        <v>490.65281604979873</v>
      </c>
      <c r="K40" s="49">
        <f>('ごみ搬入量内訳'!E40+'ごみ搬入量内訳'!AH40)/'ごみ処理概要'!D40/365*1000000</f>
        <v>441.0919255397181</v>
      </c>
      <c r="L40" s="49">
        <f>'ごみ搬入量内訳'!F40/'ごみ処理概要'!D40/365*1000000</f>
        <v>49.56089051008068</v>
      </c>
      <c r="M40" s="49">
        <f>'資源化量内訳'!BP40</f>
        <v>0</v>
      </c>
      <c r="N40" s="49">
        <f>'ごみ処理量内訳'!E40</f>
        <v>215</v>
      </c>
      <c r="O40" s="49">
        <f>'ごみ処理量内訳'!L40</f>
        <v>27</v>
      </c>
      <c r="P40" s="49">
        <f t="shared" si="2"/>
        <v>253</v>
      </c>
      <c r="Q40" s="49">
        <f>'ごみ処理量内訳'!G40</f>
        <v>0</v>
      </c>
      <c r="R40" s="49">
        <f>'ごみ処理量内訳'!H40</f>
        <v>253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3"/>
        <v>0</v>
      </c>
      <c r="W40" s="49">
        <f>'資源化量内訳'!M40</f>
        <v>0</v>
      </c>
      <c r="X40" s="49">
        <f>'資源化量内訳'!N40</f>
        <v>0</v>
      </c>
      <c r="Y40" s="49">
        <f>'資源化量内訳'!O40</f>
        <v>0</v>
      </c>
      <c r="Z40" s="49">
        <f>'資源化量内訳'!P40</f>
        <v>0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0</v>
      </c>
      <c r="AD40" s="49">
        <f t="shared" si="4"/>
        <v>495</v>
      </c>
      <c r="AE40" s="50">
        <f t="shared" si="5"/>
        <v>94.54545454545455</v>
      </c>
      <c r="AF40" s="49">
        <f>'資源化量内訳'!AB40</f>
        <v>0</v>
      </c>
      <c r="AG40" s="49">
        <f>'資源化量内訳'!AJ40</f>
        <v>0</v>
      </c>
      <c r="AH40" s="49">
        <f>'資源化量内訳'!AR40</f>
        <v>253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6"/>
        <v>253</v>
      </c>
      <c r="AM40" s="50">
        <f t="shared" si="7"/>
        <v>51.11111111111111</v>
      </c>
      <c r="AN40" s="49">
        <f>'ごみ処理量内訳'!AC40</f>
        <v>27</v>
      </c>
      <c r="AO40" s="49">
        <f>'ごみ処理量内訳'!AD40</f>
        <v>215</v>
      </c>
      <c r="AP40" s="49">
        <f>'ごみ処理量内訳'!AE40</f>
        <v>0</v>
      </c>
      <c r="AQ40" s="49">
        <f t="shared" si="8"/>
        <v>242</v>
      </c>
    </row>
    <row r="41" spans="1:43" ht="13.5" customHeight="1">
      <c r="A41" s="24" t="s">
        <v>105</v>
      </c>
      <c r="B41" s="47" t="s">
        <v>169</v>
      </c>
      <c r="C41" s="48" t="s">
        <v>225</v>
      </c>
      <c r="D41" s="49">
        <v>2906</v>
      </c>
      <c r="E41" s="49">
        <v>2898</v>
      </c>
      <c r="F41" s="49">
        <f>'ごみ搬入量内訳'!H41</f>
        <v>403</v>
      </c>
      <c r="G41" s="49">
        <f>'ごみ搬入量内訳'!AG41</f>
        <v>116</v>
      </c>
      <c r="H41" s="49">
        <f>'ごみ搬入量内訳'!AH41</f>
        <v>6</v>
      </c>
      <c r="I41" s="49">
        <f t="shared" si="0"/>
        <v>525</v>
      </c>
      <c r="J41" s="49">
        <f t="shared" si="1"/>
        <v>494.96082738594686</v>
      </c>
      <c r="K41" s="49">
        <f>('ごみ搬入量内訳'!E41+'ごみ搬入量内訳'!AH41)/'ごみ処理概要'!D41/365*1000000</f>
        <v>372.3990986999029</v>
      </c>
      <c r="L41" s="49">
        <f>'ごみ搬入量内訳'!F41/'ごみ処理概要'!D41/365*1000000</f>
        <v>122.56172868604399</v>
      </c>
      <c r="M41" s="49">
        <f>'資源化量内訳'!BP41</f>
        <v>0</v>
      </c>
      <c r="N41" s="49">
        <f>'ごみ処理量内訳'!E41</f>
        <v>378</v>
      </c>
      <c r="O41" s="49">
        <f>'ごみ処理量内訳'!L41</f>
        <v>0</v>
      </c>
      <c r="P41" s="49">
        <f t="shared" si="2"/>
        <v>0</v>
      </c>
      <c r="Q41" s="49">
        <f>'ごみ処理量内訳'!G41</f>
        <v>0</v>
      </c>
      <c r="R41" s="49">
        <f>'ごみ処理量内訳'!H41</f>
        <v>0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3"/>
        <v>102</v>
      </c>
      <c r="W41" s="49">
        <f>'資源化量内訳'!M41</f>
        <v>69</v>
      </c>
      <c r="X41" s="49">
        <f>'資源化量内訳'!N41</f>
        <v>10</v>
      </c>
      <c r="Y41" s="49">
        <f>'資源化量内訳'!O41</f>
        <v>18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5</v>
      </c>
      <c r="AC41" s="49">
        <f>'資源化量内訳'!S41</f>
        <v>0</v>
      </c>
      <c r="AD41" s="49">
        <f t="shared" si="4"/>
        <v>480</v>
      </c>
      <c r="AE41" s="50">
        <f t="shared" si="5"/>
        <v>100</v>
      </c>
      <c r="AF41" s="49">
        <f>'資源化量内訳'!AB41</f>
        <v>0</v>
      </c>
      <c r="AG41" s="49">
        <f>'資源化量内訳'!AJ41</f>
        <v>0</v>
      </c>
      <c r="AH41" s="49">
        <f>'資源化量内訳'!AR41</f>
        <v>0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6"/>
        <v>0</v>
      </c>
      <c r="AM41" s="50">
        <f t="shared" si="7"/>
        <v>21.25</v>
      </c>
      <c r="AN41" s="49">
        <f>'ごみ処理量内訳'!AC41</f>
        <v>0</v>
      </c>
      <c r="AO41" s="49">
        <f>'ごみ処理量内訳'!AD41</f>
        <v>34</v>
      </c>
      <c r="AP41" s="49">
        <f>'ごみ処理量内訳'!AE41</f>
        <v>0</v>
      </c>
      <c r="AQ41" s="49">
        <f t="shared" si="8"/>
        <v>34</v>
      </c>
    </row>
    <row r="42" spans="1:43" ht="13.5" customHeight="1">
      <c r="A42" s="24" t="s">
        <v>105</v>
      </c>
      <c r="B42" s="47" t="s">
        <v>170</v>
      </c>
      <c r="C42" s="48" t="s">
        <v>171</v>
      </c>
      <c r="D42" s="49">
        <v>2151</v>
      </c>
      <c r="E42" s="49">
        <v>2151</v>
      </c>
      <c r="F42" s="49">
        <f>'ごみ搬入量内訳'!H42</f>
        <v>356</v>
      </c>
      <c r="G42" s="49">
        <f>'ごみ搬入量内訳'!AG42</f>
        <v>0</v>
      </c>
      <c r="H42" s="49">
        <f>'ごみ搬入量内訳'!AH42</f>
        <v>0</v>
      </c>
      <c r="I42" s="49">
        <f t="shared" si="0"/>
        <v>356</v>
      </c>
      <c r="J42" s="49">
        <f t="shared" si="1"/>
        <v>453.43675767244287</v>
      </c>
      <c r="K42" s="49">
        <f>('ごみ搬入量内訳'!E42+'ごみ搬入量内訳'!AH42)/'ごみ処理概要'!D42/365*1000000</f>
        <v>407.5836024021959</v>
      </c>
      <c r="L42" s="49">
        <f>'ごみ搬入量内訳'!F42/'ごみ処理概要'!D42/365*1000000</f>
        <v>45.85315527024703</v>
      </c>
      <c r="M42" s="49">
        <f>'資源化量内訳'!BP42</f>
        <v>0</v>
      </c>
      <c r="N42" s="49">
        <f>'ごみ処理量内訳'!E42</f>
        <v>214</v>
      </c>
      <c r="O42" s="49">
        <f>'ごみ処理量内訳'!L42</f>
        <v>0</v>
      </c>
      <c r="P42" s="49">
        <f t="shared" si="2"/>
        <v>63</v>
      </c>
      <c r="Q42" s="49">
        <f>'ごみ処理量内訳'!G42</f>
        <v>0</v>
      </c>
      <c r="R42" s="49">
        <f>'ごみ処理量内訳'!H42</f>
        <v>28</v>
      </c>
      <c r="S42" s="49">
        <f>'ごみ処理量内訳'!I42</f>
        <v>35</v>
      </c>
      <c r="T42" s="49">
        <f>'ごみ処理量内訳'!J42</f>
        <v>0</v>
      </c>
      <c r="U42" s="49">
        <f>'ごみ処理量内訳'!K42</f>
        <v>0</v>
      </c>
      <c r="V42" s="49">
        <f t="shared" si="3"/>
        <v>79</v>
      </c>
      <c r="W42" s="49">
        <f>'資源化量内訳'!M42</f>
        <v>52</v>
      </c>
      <c r="X42" s="49">
        <f>'資源化量内訳'!N42</f>
        <v>11</v>
      </c>
      <c r="Y42" s="49">
        <f>'資源化量内訳'!O42</f>
        <v>15</v>
      </c>
      <c r="Z42" s="49">
        <f>'資源化量内訳'!P42</f>
        <v>1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0</v>
      </c>
      <c r="AD42" s="49">
        <f t="shared" si="4"/>
        <v>356</v>
      </c>
      <c r="AE42" s="50">
        <f t="shared" si="5"/>
        <v>100</v>
      </c>
      <c r="AF42" s="49">
        <f>'資源化量内訳'!AB42</f>
        <v>0</v>
      </c>
      <c r="AG42" s="49">
        <f>'資源化量内訳'!AJ42</f>
        <v>0</v>
      </c>
      <c r="AH42" s="49">
        <f>'資源化量内訳'!AR42</f>
        <v>28</v>
      </c>
      <c r="AI42" s="49">
        <f>'資源化量内訳'!AZ42</f>
        <v>35</v>
      </c>
      <c r="AJ42" s="49">
        <f>'資源化量内訳'!BH42</f>
        <v>0</v>
      </c>
      <c r="AK42" s="49" t="s">
        <v>11</v>
      </c>
      <c r="AL42" s="49">
        <f t="shared" si="6"/>
        <v>63</v>
      </c>
      <c r="AM42" s="50">
        <f t="shared" si="7"/>
        <v>39.8876404494382</v>
      </c>
      <c r="AN42" s="49">
        <f>'ごみ処理量内訳'!AC42</f>
        <v>0</v>
      </c>
      <c r="AO42" s="49">
        <f>'ごみ処理量内訳'!AD42</f>
        <v>25</v>
      </c>
      <c r="AP42" s="49">
        <f>'ごみ処理量内訳'!AE42</f>
        <v>0</v>
      </c>
      <c r="AQ42" s="49">
        <f t="shared" si="8"/>
        <v>25</v>
      </c>
    </row>
    <row r="43" spans="1:43" ht="13.5" customHeight="1">
      <c r="A43" s="24" t="s">
        <v>105</v>
      </c>
      <c r="B43" s="47" t="s">
        <v>172</v>
      </c>
      <c r="C43" s="48" t="s">
        <v>212</v>
      </c>
      <c r="D43" s="49">
        <v>5110</v>
      </c>
      <c r="E43" s="49">
        <v>5110</v>
      </c>
      <c r="F43" s="49">
        <f>'ごみ搬入量内訳'!H43</f>
        <v>1027</v>
      </c>
      <c r="G43" s="49">
        <f>'ごみ搬入量内訳'!AG43</f>
        <v>0</v>
      </c>
      <c r="H43" s="49">
        <f>'ごみ搬入量内訳'!AH43</f>
        <v>0</v>
      </c>
      <c r="I43" s="49">
        <f t="shared" si="0"/>
        <v>1027</v>
      </c>
      <c r="J43" s="49">
        <f t="shared" si="1"/>
        <v>550.6259550170229</v>
      </c>
      <c r="K43" s="49">
        <f>('ごみ搬入量内訳'!E43+'ごみ搬入量内訳'!AH43)/'ごみ処理概要'!D43/365*1000000</f>
        <v>550.6259550170229</v>
      </c>
      <c r="L43" s="49">
        <f>'ごみ搬入量内訳'!F43/'ごみ処理概要'!D43/365*1000000</f>
        <v>0</v>
      </c>
      <c r="M43" s="49">
        <f>'資源化量内訳'!BP43</f>
        <v>0</v>
      </c>
      <c r="N43" s="49">
        <f>'ごみ処理量内訳'!E43</f>
        <v>761</v>
      </c>
      <c r="O43" s="49">
        <f>'ごみ処理量内訳'!L43</f>
        <v>0</v>
      </c>
      <c r="P43" s="49">
        <f t="shared" si="2"/>
        <v>266</v>
      </c>
      <c r="Q43" s="49">
        <f>'ごみ処理量内訳'!G43</f>
        <v>107</v>
      </c>
      <c r="R43" s="49">
        <f>'ごみ処理量内訳'!H43</f>
        <v>159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3"/>
        <v>0</v>
      </c>
      <c r="W43" s="49">
        <f>'資源化量内訳'!M43</f>
        <v>0</v>
      </c>
      <c r="X43" s="49">
        <f>'資源化量内訳'!N43</f>
        <v>0</v>
      </c>
      <c r="Y43" s="49">
        <f>'資源化量内訳'!O43</f>
        <v>0</v>
      </c>
      <c r="Z43" s="49">
        <f>'資源化量内訳'!P43</f>
        <v>0</v>
      </c>
      <c r="AA43" s="49">
        <f>'資源化量内訳'!Q43</f>
        <v>0</v>
      </c>
      <c r="AB43" s="49">
        <f>'資源化量内訳'!R43</f>
        <v>0</v>
      </c>
      <c r="AC43" s="49">
        <f>'資源化量内訳'!S43</f>
        <v>0</v>
      </c>
      <c r="AD43" s="49">
        <f t="shared" si="4"/>
        <v>1027</v>
      </c>
      <c r="AE43" s="50">
        <f t="shared" si="5"/>
        <v>100</v>
      </c>
      <c r="AF43" s="49">
        <f>'資源化量内訳'!AB43</f>
        <v>0</v>
      </c>
      <c r="AG43" s="49">
        <f>'資源化量内訳'!AJ43</f>
        <v>24</v>
      </c>
      <c r="AH43" s="49">
        <f>'資源化量内訳'!AR43</f>
        <v>152</v>
      </c>
      <c r="AI43" s="49">
        <f>'資源化量内訳'!AZ43</f>
        <v>0</v>
      </c>
      <c r="AJ43" s="49">
        <f>'資源化量内訳'!BH43</f>
        <v>0</v>
      </c>
      <c r="AK43" s="49" t="s">
        <v>11</v>
      </c>
      <c r="AL43" s="49">
        <f t="shared" si="6"/>
        <v>176</v>
      </c>
      <c r="AM43" s="50">
        <f t="shared" si="7"/>
        <v>17.137293086660176</v>
      </c>
      <c r="AN43" s="49">
        <f>'ごみ処理量内訳'!AC43</f>
        <v>0</v>
      </c>
      <c r="AO43" s="49">
        <f>'ごみ処理量内訳'!AD43</f>
        <v>66</v>
      </c>
      <c r="AP43" s="49">
        <f>'ごみ処理量内訳'!AE43</f>
        <v>66</v>
      </c>
      <c r="AQ43" s="49">
        <f t="shared" si="8"/>
        <v>132</v>
      </c>
    </row>
    <row r="44" spans="1:43" ht="13.5" customHeight="1">
      <c r="A44" s="24" t="s">
        <v>105</v>
      </c>
      <c r="B44" s="47" t="s">
        <v>173</v>
      </c>
      <c r="C44" s="48" t="s">
        <v>174</v>
      </c>
      <c r="D44" s="49">
        <v>4955</v>
      </c>
      <c r="E44" s="49">
        <v>4955</v>
      </c>
      <c r="F44" s="49">
        <f>'ごみ搬入量内訳'!H44</f>
        <v>1375</v>
      </c>
      <c r="G44" s="49">
        <f>'ごみ搬入量内訳'!AG44</f>
        <v>0</v>
      </c>
      <c r="H44" s="49">
        <f>'ごみ搬入量内訳'!AH44</f>
        <v>0</v>
      </c>
      <c r="I44" s="49">
        <f t="shared" si="0"/>
        <v>1375</v>
      </c>
      <c r="J44" s="49">
        <f t="shared" si="1"/>
        <v>760.2670610840025</v>
      </c>
      <c r="K44" s="49">
        <f>('ごみ搬入量内訳'!E44+'ごみ搬入量内訳'!AH44)/'ごみ処理概要'!D44/365*1000000</f>
        <v>619.825000345576</v>
      </c>
      <c r="L44" s="49">
        <f>'ごみ搬入量内訳'!F44/'ごみ処理概要'!D44/365*1000000</f>
        <v>140.44206073842668</v>
      </c>
      <c r="M44" s="49">
        <f>'資源化量内訳'!BP44</f>
        <v>0</v>
      </c>
      <c r="N44" s="49">
        <f>'ごみ処理量内訳'!E44</f>
        <v>1144</v>
      </c>
      <c r="O44" s="49">
        <f>'ごみ処理量内訳'!L44</f>
        <v>0</v>
      </c>
      <c r="P44" s="49">
        <f t="shared" si="2"/>
        <v>231</v>
      </c>
      <c r="Q44" s="49">
        <f>'ごみ処理量内訳'!G44</f>
        <v>82</v>
      </c>
      <c r="R44" s="49">
        <f>'ごみ処理量内訳'!H44</f>
        <v>149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3"/>
        <v>0</v>
      </c>
      <c r="W44" s="49">
        <f>'資源化量内訳'!M44</f>
        <v>0</v>
      </c>
      <c r="X44" s="49">
        <f>'資源化量内訳'!N44</f>
        <v>0</v>
      </c>
      <c r="Y44" s="49">
        <f>'資源化量内訳'!O44</f>
        <v>0</v>
      </c>
      <c r="Z44" s="49">
        <f>'資源化量内訳'!P44</f>
        <v>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0</v>
      </c>
      <c r="AD44" s="49">
        <f t="shared" si="4"/>
        <v>1375</v>
      </c>
      <c r="AE44" s="50">
        <f t="shared" si="5"/>
        <v>100</v>
      </c>
      <c r="AF44" s="49">
        <f>'資源化量内訳'!AB44</f>
        <v>0</v>
      </c>
      <c r="AG44" s="49">
        <f>'資源化量内訳'!AJ44</f>
        <v>18</v>
      </c>
      <c r="AH44" s="49">
        <f>'資源化量内訳'!AR44</f>
        <v>115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6"/>
        <v>133</v>
      </c>
      <c r="AM44" s="50">
        <f t="shared" si="7"/>
        <v>9.672727272727274</v>
      </c>
      <c r="AN44" s="49">
        <f>'ごみ処理量内訳'!AC44</f>
        <v>0</v>
      </c>
      <c r="AO44" s="49">
        <f>'ごみ処理量内訳'!AD44</f>
        <v>98</v>
      </c>
      <c r="AP44" s="49">
        <f>'ごみ処理量内訳'!AE44</f>
        <v>51</v>
      </c>
      <c r="AQ44" s="49">
        <f t="shared" si="8"/>
        <v>149</v>
      </c>
    </row>
    <row r="45" spans="1:43" ht="13.5" customHeight="1">
      <c r="A45" s="24" t="s">
        <v>105</v>
      </c>
      <c r="B45" s="47" t="s">
        <v>175</v>
      </c>
      <c r="C45" s="48" t="s">
        <v>226</v>
      </c>
      <c r="D45" s="49">
        <v>4978</v>
      </c>
      <c r="E45" s="49">
        <v>4978</v>
      </c>
      <c r="F45" s="49">
        <f>'ごみ搬入量内訳'!H45</f>
        <v>1362</v>
      </c>
      <c r="G45" s="49">
        <f>'ごみ搬入量内訳'!AG45</f>
        <v>155</v>
      </c>
      <c r="H45" s="49">
        <f>'ごみ搬入量内訳'!AH45</f>
        <v>0</v>
      </c>
      <c r="I45" s="49">
        <f t="shared" si="0"/>
        <v>1517</v>
      </c>
      <c r="J45" s="49">
        <f t="shared" si="1"/>
        <v>834.9064651590285</v>
      </c>
      <c r="K45" s="49">
        <f>('ごみ搬入量内訳'!E45+'ごみ搬入量内訳'!AH45)/'ごみ処理概要'!D45/365*1000000</f>
        <v>749.5996081388246</v>
      </c>
      <c r="L45" s="49">
        <f>'ごみ搬入量内訳'!F45/'ごみ処理概要'!D45/365*1000000</f>
        <v>85.30685702020396</v>
      </c>
      <c r="M45" s="49">
        <f>'資源化量内訳'!BP45</f>
        <v>0</v>
      </c>
      <c r="N45" s="49">
        <f>'ごみ処理量内訳'!E45</f>
        <v>1160</v>
      </c>
      <c r="O45" s="49">
        <f>'ごみ処理量内訳'!L45</f>
        <v>0</v>
      </c>
      <c r="P45" s="49">
        <f t="shared" si="2"/>
        <v>241</v>
      </c>
      <c r="Q45" s="49">
        <f>'ごみ処理量内訳'!G45</f>
        <v>93</v>
      </c>
      <c r="R45" s="49">
        <f>'ごみ処理量内訳'!H45</f>
        <v>148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3"/>
        <v>156</v>
      </c>
      <c r="W45" s="49">
        <f>'資源化量内訳'!M45</f>
        <v>87</v>
      </c>
      <c r="X45" s="49">
        <f>'資源化量内訳'!N45</f>
        <v>62</v>
      </c>
      <c r="Y45" s="49">
        <f>'資源化量内訳'!O45</f>
        <v>0</v>
      </c>
      <c r="Z45" s="49">
        <f>'資源化量内訳'!P45</f>
        <v>0</v>
      </c>
      <c r="AA45" s="49">
        <f>'資源化量内訳'!Q45</f>
        <v>0</v>
      </c>
      <c r="AB45" s="49">
        <f>'資源化量内訳'!R45</f>
        <v>7</v>
      </c>
      <c r="AC45" s="49">
        <f>'資源化量内訳'!S45</f>
        <v>0</v>
      </c>
      <c r="AD45" s="49">
        <f t="shared" si="4"/>
        <v>1557</v>
      </c>
      <c r="AE45" s="50">
        <f t="shared" si="5"/>
        <v>100</v>
      </c>
      <c r="AF45" s="49">
        <f>'資源化量内訳'!AB45</f>
        <v>0</v>
      </c>
      <c r="AG45" s="49">
        <f>'資源化量内訳'!AJ45</f>
        <v>0</v>
      </c>
      <c r="AH45" s="49">
        <f>'資源化量内訳'!AR45</f>
        <v>87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6"/>
        <v>87</v>
      </c>
      <c r="AM45" s="50">
        <f t="shared" si="7"/>
        <v>15.606936416184972</v>
      </c>
      <c r="AN45" s="49">
        <f>'ごみ処理量内訳'!AC45</f>
        <v>0</v>
      </c>
      <c r="AO45" s="49">
        <f>'ごみ処理量内訳'!AD45</f>
        <v>124</v>
      </c>
      <c r="AP45" s="49">
        <f>'ごみ処理量内訳'!AE45</f>
        <v>61</v>
      </c>
      <c r="AQ45" s="49">
        <f t="shared" si="8"/>
        <v>185</v>
      </c>
    </row>
    <row r="46" spans="1:43" ht="13.5" customHeight="1">
      <c r="A46" s="24" t="s">
        <v>105</v>
      </c>
      <c r="B46" s="47" t="s">
        <v>176</v>
      </c>
      <c r="C46" s="48" t="s">
        <v>177</v>
      </c>
      <c r="D46" s="49">
        <v>2439</v>
      </c>
      <c r="E46" s="49">
        <v>2439</v>
      </c>
      <c r="F46" s="49">
        <f>'ごみ搬入量内訳'!H46</f>
        <v>425</v>
      </c>
      <c r="G46" s="49">
        <f>'ごみ搬入量内訳'!AG46</f>
        <v>4</v>
      </c>
      <c r="H46" s="49">
        <f>'ごみ搬入量内訳'!AH46</f>
        <v>0</v>
      </c>
      <c r="I46" s="49">
        <f>SUM(F46:H46)</f>
        <v>429</v>
      </c>
      <c r="J46" s="49">
        <f>I46/D46/365*1000000</f>
        <v>481.8952299112032</v>
      </c>
      <c r="K46" s="49">
        <f>('ごみ搬入量内訳'!E46+'ごみ搬入量内訳'!AH46)/'ごみ処理概要'!D46/365*1000000</f>
        <v>354.96245373412637</v>
      </c>
      <c r="L46" s="49">
        <f>'ごみ搬入量内訳'!F46/'ごみ処理概要'!D46/365*1000000</f>
        <v>126.93277617707683</v>
      </c>
      <c r="M46" s="49">
        <f>'資源化量内訳'!BP46</f>
        <v>0</v>
      </c>
      <c r="N46" s="49">
        <f>'ごみ処理量内訳'!E46</f>
        <v>333</v>
      </c>
      <c r="O46" s="49">
        <f>'ごみ処理量内訳'!L46</f>
        <v>0</v>
      </c>
      <c r="P46" s="49">
        <f>SUM(Q46:U46)</f>
        <v>92</v>
      </c>
      <c r="Q46" s="49">
        <f>'ごみ処理量内訳'!G46</f>
        <v>0</v>
      </c>
      <c r="R46" s="49">
        <f>'ごみ処理量内訳'!H46</f>
        <v>92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>SUM(W46:AC46)</f>
        <v>0</v>
      </c>
      <c r="W46" s="49">
        <f>'資源化量内訳'!M46</f>
        <v>0</v>
      </c>
      <c r="X46" s="49">
        <f>'資源化量内訳'!N46</f>
        <v>0</v>
      </c>
      <c r="Y46" s="49">
        <f>'資源化量内訳'!O46</f>
        <v>0</v>
      </c>
      <c r="Z46" s="49">
        <f>'資源化量内訳'!P46</f>
        <v>0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0</v>
      </c>
      <c r="AD46" s="49">
        <f>N46+O46+P46+V46</f>
        <v>425</v>
      </c>
      <c r="AE46" s="50">
        <f aca="true" t="shared" si="9" ref="AE46:AE51">(N46+P46+V46)/AD46*100</f>
        <v>100</v>
      </c>
      <c r="AF46" s="49">
        <f>'資源化量内訳'!AB46</f>
        <v>0</v>
      </c>
      <c r="AG46" s="49">
        <f>'資源化量内訳'!AJ46</f>
        <v>0</v>
      </c>
      <c r="AH46" s="49">
        <f>'資源化量内訳'!AR46</f>
        <v>59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>SUM(AF46:AJ46)</f>
        <v>59</v>
      </c>
      <c r="AM46" s="50">
        <f>(V46+AL46+M46)/(M46+AD46)*100</f>
        <v>13.882352941176471</v>
      </c>
      <c r="AN46" s="49">
        <f>'ごみ処理量内訳'!AC46</f>
        <v>0</v>
      </c>
      <c r="AO46" s="49">
        <f>'ごみ処理量内訳'!AD46</f>
        <v>34</v>
      </c>
      <c r="AP46" s="49">
        <f>'ごみ処理量内訳'!AE46</f>
        <v>33</v>
      </c>
      <c r="AQ46" s="49">
        <f>SUM(AN46:AP46)</f>
        <v>67</v>
      </c>
    </row>
    <row r="47" spans="1:43" ht="13.5" customHeight="1">
      <c r="A47" s="24" t="s">
        <v>105</v>
      </c>
      <c r="B47" s="47" t="s">
        <v>178</v>
      </c>
      <c r="C47" s="48" t="s">
        <v>179</v>
      </c>
      <c r="D47" s="49">
        <v>3916</v>
      </c>
      <c r="E47" s="49">
        <v>3916</v>
      </c>
      <c r="F47" s="49">
        <f>'ごみ搬入量内訳'!H47</f>
        <v>599</v>
      </c>
      <c r="G47" s="49">
        <f>'ごみ搬入量内訳'!AG47</f>
        <v>26</v>
      </c>
      <c r="H47" s="49">
        <f>'ごみ搬入量内訳'!AH47</f>
        <v>0</v>
      </c>
      <c r="I47" s="49">
        <f>SUM(F47:H47)</f>
        <v>625</v>
      </c>
      <c r="J47" s="49">
        <f>I47/D47/365*1000000</f>
        <v>437.26475156365876</v>
      </c>
      <c r="K47" s="49">
        <f>('ごみ搬入量内訳'!E47+'ごみ搬入量内訳'!AH47)/'ごみ処理概要'!D47/365*1000000</f>
        <v>437.26475156365876</v>
      </c>
      <c r="L47" s="49">
        <f>'ごみ搬入量内訳'!F47/'ごみ処理概要'!D47/365*1000000</f>
        <v>0</v>
      </c>
      <c r="M47" s="49">
        <f>'資源化量内訳'!BP47</f>
        <v>0</v>
      </c>
      <c r="N47" s="49">
        <f>'ごみ処理量内訳'!E47</f>
        <v>441</v>
      </c>
      <c r="O47" s="49">
        <f>'ごみ処理量内訳'!L47</f>
        <v>0</v>
      </c>
      <c r="P47" s="49">
        <f>SUM(Q47:U47)</f>
        <v>172</v>
      </c>
      <c r="Q47" s="49">
        <f>'ごみ処理量内訳'!G47</f>
        <v>65</v>
      </c>
      <c r="R47" s="49">
        <f>'ごみ処理量内訳'!H47</f>
        <v>107</v>
      </c>
      <c r="S47" s="49">
        <f>'ごみ処理量内訳'!I47</f>
        <v>0</v>
      </c>
      <c r="T47" s="49">
        <f>'ごみ処理量内訳'!J47</f>
        <v>0</v>
      </c>
      <c r="U47" s="49">
        <f>'ごみ処理量内訳'!K47</f>
        <v>0</v>
      </c>
      <c r="V47" s="49">
        <f>SUM(W47:AC47)</f>
        <v>0</v>
      </c>
      <c r="W47" s="49">
        <f>'資源化量内訳'!M47</f>
        <v>0</v>
      </c>
      <c r="X47" s="49">
        <f>'資源化量内訳'!N47</f>
        <v>0</v>
      </c>
      <c r="Y47" s="49">
        <f>'資源化量内訳'!O47</f>
        <v>0</v>
      </c>
      <c r="Z47" s="49">
        <f>'資源化量内訳'!P47</f>
        <v>0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0</v>
      </c>
      <c r="AD47" s="49">
        <f>N47+O47+P47+V47</f>
        <v>613</v>
      </c>
      <c r="AE47" s="50">
        <f t="shared" si="9"/>
        <v>100</v>
      </c>
      <c r="AF47" s="49">
        <f>'資源化量内訳'!AB47</f>
        <v>0</v>
      </c>
      <c r="AG47" s="49">
        <f>'資源化量内訳'!AJ47</f>
        <v>37</v>
      </c>
      <c r="AH47" s="49">
        <f>'資源化量内訳'!AR47</f>
        <v>95</v>
      </c>
      <c r="AI47" s="49">
        <f>'資源化量内訳'!AZ47</f>
        <v>0</v>
      </c>
      <c r="AJ47" s="49">
        <f>'資源化量内訳'!BH47</f>
        <v>0</v>
      </c>
      <c r="AK47" s="49" t="s">
        <v>11</v>
      </c>
      <c r="AL47" s="49">
        <f>SUM(AF47:AJ47)</f>
        <v>132</v>
      </c>
      <c r="AM47" s="50">
        <f>(V47+AL47+M47)/(M47+AD47)*100</f>
        <v>21.533442088091352</v>
      </c>
      <c r="AN47" s="49">
        <f>'ごみ処理量内訳'!AC47</f>
        <v>0</v>
      </c>
      <c r="AO47" s="49">
        <f>'ごみ処理量内訳'!AD47</f>
        <v>39</v>
      </c>
      <c r="AP47" s="49">
        <f>'ごみ処理量内訳'!AE47</f>
        <v>28</v>
      </c>
      <c r="AQ47" s="49">
        <f>SUM(AN47:AP47)</f>
        <v>67</v>
      </c>
    </row>
    <row r="48" spans="1:43" ht="13.5" customHeight="1">
      <c r="A48" s="24" t="s">
        <v>105</v>
      </c>
      <c r="B48" s="47" t="s">
        <v>180</v>
      </c>
      <c r="C48" s="48" t="s">
        <v>181</v>
      </c>
      <c r="D48" s="49">
        <v>15734</v>
      </c>
      <c r="E48" s="49">
        <v>15544</v>
      </c>
      <c r="F48" s="49">
        <f>'ごみ搬入量内訳'!H48</f>
        <v>3156</v>
      </c>
      <c r="G48" s="49">
        <f>'ごみ搬入量内訳'!AG48</f>
        <v>722</v>
      </c>
      <c r="H48" s="49">
        <f>'ごみ搬入量内訳'!AH48</f>
        <v>40</v>
      </c>
      <c r="I48" s="49">
        <f>SUM(F48:H48)</f>
        <v>3918</v>
      </c>
      <c r="J48" s="49">
        <f>I48/D48/365*1000000</f>
        <v>682.2325267155502</v>
      </c>
      <c r="K48" s="49">
        <f>('ごみ搬入量内訳'!E48+'ごみ搬入量内訳'!AH48)/'ごみ処理概要'!D48/365*1000000</f>
        <v>479.721952807897</v>
      </c>
      <c r="L48" s="49">
        <f>'ごみ搬入量内訳'!F48/'ごみ処理概要'!D48/365*1000000</f>
        <v>202.5105739076531</v>
      </c>
      <c r="M48" s="49">
        <f>'資源化量内訳'!BP48</f>
        <v>0</v>
      </c>
      <c r="N48" s="49">
        <f>'ごみ処理量内訳'!E48</f>
        <v>2978</v>
      </c>
      <c r="O48" s="49">
        <f>'ごみ処理量内訳'!L48</f>
        <v>0</v>
      </c>
      <c r="P48" s="49">
        <f>SUM(Q48:U48)</f>
        <v>409</v>
      </c>
      <c r="Q48" s="49">
        <f>'ごみ処理量内訳'!G48</f>
        <v>0</v>
      </c>
      <c r="R48" s="49">
        <f>'ごみ処理量内訳'!H48</f>
        <v>409</v>
      </c>
      <c r="S48" s="49">
        <f>'ごみ処理量内訳'!I48</f>
        <v>0</v>
      </c>
      <c r="T48" s="49">
        <f>'ごみ処理量内訳'!J48</f>
        <v>0</v>
      </c>
      <c r="U48" s="49">
        <f>'ごみ処理量内訳'!K48</f>
        <v>0</v>
      </c>
      <c r="V48" s="49">
        <f>SUM(W48:AC48)</f>
        <v>491</v>
      </c>
      <c r="W48" s="49">
        <f>'資源化量内訳'!M48</f>
        <v>491</v>
      </c>
      <c r="X48" s="49">
        <f>'資源化量内訳'!N48</f>
        <v>0</v>
      </c>
      <c r="Y48" s="49">
        <f>'資源化量内訳'!O48</f>
        <v>0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0</v>
      </c>
      <c r="AD48" s="49">
        <f>N48+O48+P48+V48</f>
        <v>3878</v>
      </c>
      <c r="AE48" s="50">
        <f t="shared" si="9"/>
        <v>100</v>
      </c>
      <c r="AF48" s="49">
        <f>'資源化量内訳'!AB48</f>
        <v>0</v>
      </c>
      <c r="AG48" s="49">
        <f>'資源化量内訳'!AJ48</f>
        <v>0</v>
      </c>
      <c r="AH48" s="49">
        <f>'資源化量内訳'!AR48</f>
        <v>261</v>
      </c>
      <c r="AI48" s="49">
        <f>'資源化量内訳'!AZ48</f>
        <v>0</v>
      </c>
      <c r="AJ48" s="49">
        <f>'資源化量内訳'!BH48</f>
        <v>0</v>
      </c>
      <c r="AK48" s="49" t="s">
        <v>11</v>
      </c>
      <c r="AL48" s="49">
        <f>SUM(AF48:AJ48)</f>
        <v>261</v>
      </c>
      <c r="AM48" s="50">
        <f>(V48+AL48+M48)/(M48+AD48)*100</f>
        <v>19.391438886023725</v>
      </c>
      <c r="AN48" s="49">
        <f>'ごみ処理量内訳'!AC48</f>
        <v>0</v>
      </c>
      <c r="AO48" s="49">
        <f>'ごみ処理量内訳'!AD48</f>
        <v>328</v>
      </c>
      <c r="AP48" s="49">
        <f>'ごみ処理量内訳'!AE48</f>
        <v>108</v>
      </c>
      <c r="AQ48" s="49">
        <f>SUM(AN48:AP48)</f>
        <v>436</v>
      </c>
    </row>
    <row r="49" spans="1:43" ht="13.5" customHeight="1">
      <c r="A49" s="24" t="s">
        <v>105</v>
      </c>
      <c r="B49" s="47" t="s">
        <v>182</v>
      </c>
      <c r="C49" s="48" t="s">
        <v>183</v>
      </c>
      <c r="D49" s="49">
        <v>5602</v>
      </c>
      <c r="E49" s="49">
        <v>5495</v>
      </c>
      <c r="F49" s="49">
        <f>'ごみ搬入量内訳'!H49</f>
        <v>785</v>
      </c>
      <c r="G49" s="49">
        <f>'ごみ搬入量内訳'!AG49</f>
        <v>72</v>
      </c>
      <c r="H49" s="49">
        <f>'ごみ搬入量内訳'!AH49</f>
        <v>18</v>
      </c>
      <c r="I49" s="49">
        <f>SUM(F49:H49)</f>
        <v>875</v>
      </c>
      <c r="J49" s="49">
        <f>I49/D49/365*1000000</f>
        <v>427.9293598665838</v>
      </c>
      <c r="K49" s="49">
        <f>('ごみ搬入量内訳'!E49+'ごみ搬入量内訳'!AH49)/'ごみ処理概要'!D49/365*1000000</f>
        <v>343.81067426995253</v>
      </c>
      <c r="L49" s="49">
        <f>'ごみ搬入量内訳'!F49/'ごみ処理概要'!D49/365*1000000</f>
        <v>84.11868559663134</v>
      </c>
      <c r="M49" s="49">
        <f>'資源化量内訳'!BP49</f>
        <v>0</v>
      </c>
      <c r="N49" s="49">
        <f>'ごみ処理量内訳'!E49</f>
        <v>661</v>
      </c>
      <c r="O49" s="49">
        <f>'ごみ処理量内訳'!L49</f>
        <v>0</v>
      </c>
      <c r="P49" s="49">
        <f>SUM(Q49:U49)</f>
        <v>104</v>
      </c>
      <c r="Q49" s="49">
        <f>'ごみ処理量内訳'!G49</f>
        <v>0</v>
      </c>
      <c r="R49" s="49">
        <f>'ごみ処理量内訳'!H49</f>
        <v>104</v>
      </c>
      <c r="S49" s="49">
        <f>'ごみ処理量内訳'!I49</f>
        <v>0</v>
      </c>
      <c r="T49" s="49">
        <f>'ごみ処理量内訳'!J49</f>
        <v>0</v>
      </c>
      <c r="U49" s="49">
        <f>'ごみ処理量内訳'!K49</f>
        <v>0</v>
      </c>
      <c r="V49" s="49">
        <f>SUM(W49:AC49)</f>
        <v>92</v>
      </c>
      <c r="W49" s="49">
        <f>'資源化量内訳'!M49</f>
        <v>92</v>
      </c>
      <c r="X49" s="49">
        <f>'資源化量内訳'!N49</f>
        <v>0</v>
      </c>
      <c r="Y49" s="49">
        <f>'資源化量内訳'!O49</f>
        <v>0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0</v>
      </c>
      <c r="AD49" s="49">
        <f>N49+O49+P49+V49</f>
        <v>857</v>
      </c>
      <c r="AE49" s="50">
        <f t="shared" si="9"/>
        <v>100</v>
      </c>
      <c r="AF49" s="49">
        <f>'資源化量内訳'!AB49</f>
        <v>0</v>
      </c>
      <c r="AG49" s="49">
        <f>'資源化量内訳'!AJ49</f>
        <v>0</v>
      </c>
      <c r="AH49" s="49">
        <f>'資源化量内訳'!AR49</f>
        <v>63</v>
      </c>
      <c r="AI49" s="49">
        <f>'資源化量内訳'!AZ49</f>
        <v>0</v>
      </c>
      <c r="AJ49" s="49">
        <f>'資源化量内訳'!BH49</f>
        <v>0</v>
      </c>
      <c r="AK49" s="49" t="s">
        <v>11</v>
      </c>
      <c r="AL49" s="49">
        <f>SUM(AF49:AJ49)</f>
        <v>63</v>
      </c>
      <c r="AM49" s="50">
        <f>(V49+AL49+M49)/(M49+AD49)*100</f>
        <v>18.08634772462077</v>
      </c>
      <c r="AN49" s="49">
        <f>'ごみ処理量内訳'!AC49</f>
        <v>0</v>
      </c>
      <c r="AO49" s="49">
        <f>'ごみ処理量内訳'!AD49</f>
        <v>70</v>
      </c>
      <c r="AP49" s="49">
        <f>'ごみ処理量内訳'!AE49</f>
        <v>31</v>
      </c>
      <c r="AQ49" s="49">
        <f>SUM(AN49:AP49)</f>
        <v>101</v>
      </c>
    </row>
    <row r="50" spans="1:43" ht="13.5" customHeight="1">
      <c r="A50" s="24" t="s">
        <v>105</v>
      </c>
      <c r="B50" s="47" t="s">
        <v>184</v>
      </c>
      <c r="C50" s="48" t="s">
        <v>185</v>
      </c>
      <c r="D50" s="49">
        <v>5279</v>
      </c>
      <c r="E50" s="49">
        <v>5202</v>
      </c>
      <c r="F50" s="49">
        <f>'ごみ搬入量内訳'!H50</f>
        <v>835</v>
      </c>
      <c r="G50" s="49">
        <f>'ごみ搬入量内訳'!AG50</f>
        <v>33</v>
      </c>
      <c r="H50" s="49">
        <f>'ごみ搬入量内訳'!AH50</f>
        <v>16</v>
      </c>
      <c r="I50" s="49">
        <f>SUM(F50:H50)</f>
        <v>884</v>
      </c>
      <c r="J50" s="49">
        <f>I50/D50/365*1000000</f>
        <v>458.78344539101687</v>
      </c>
      <c r="K50" s="49">
        <f>('ごみ搬入量内訳'!E50+'ごみ搬入量内訳'!AH50)/'ごみ処理概要'!D50/365*1000000</f>
        <v>368.4799165470837</v>
      </c>
      <c r="L50" s="49">
        <f>'ごみ搬入量内訳'!F50/'ごみ処理概要'!D50/365*1000000</f>
        <v>90.30352884393318</v>
      </c>
      <c r="M50" s="49">
        <f>'資源化量内訳'!BP50</f>
        <v>0</v>
      </c>
      <c r="N50" s="49">
        <f>'ごみ処理量内訳'!E50</f>
        <v>702</v>
      </c>
      <c r="O50" s="49">
        <f>'ごみ処理量内訳'!L50</f>
        <v>0</v>
      </c>
      <c r="P50" s="49">
        <f>SUM(Q50:U50)</f>
        <v>102</v>
      </c>
      <c r="Q50" s="49">
        <f>'ごみ処理量内訳'!G50</f>
        <v>0</v>
      </c>
      <c r="R50" s="49">
        <f>'ごみ処理量内訳'!H50</f>
        <v>102</v>
      </c>
      <c r="S50" s="49">
        <f>'ごみ処理量内訳'!I50</f>
        <v>0</v>
      </c>
      <c r="T50" s="49">
        <f>'ごみ処理量内訳'!J50</f>
        <v>0</v>
      </c>
      <c r="U50" s="49">
        <f>'ごみ処理量内訳'!K50</f>
        <v>0</v>
      </c>
      <c r="V50" s="49">
        <f>SUM(W50:AC50)</f>
        <v>64</v>
      </c>
      <c r="W50" s="49">
        <f>'資源化量内訳'!M50</f>
        <v>64</v>
      </c>
      <c r="X50" s="49">
        <f>'資源化量内訳'!N50</f>
        <v>0</v>
      </c>
      <c r="Y50" s="49">
        <f>'資源化量内訳'!O50</f>
        <v>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0</v>
      </c>
      <c r="AC50" s="49">
        <f>'資源化量内訳'!S50</f>
        <v>0</v>
      </c>
      <c r="AD50" s="49">
        <f>N50+O50+P50+V50</f>
        <v>868</v>
      </c>
      <c r="AE50" s="50">
        <f t="shared" si="9"/>
        <v>100</v>
      </c>
      <c r="AF50" s="49">
        <f>'資源化量内訳'!AB50</f>
        <v>0</v>
      </c>
      <c r="AG50" s="49">
        <f>'資源化量内訳'!AJ50</f>
        <v>0</v>
      </c>
      <c r="AH50" s="49">
        <f>'資源化量内訳'!AR50</f>
        <v>65</v>
      </c>
      <c r="AI50" s="49">
        <f>'資源化量内訳'!AZ50</f>
        <v>0</v>
      </c>
      <c r="AJ50" s="49">
        <f>'資源化量内訳'!BH50</f>
        <v>0</v>
      </c>
      <c r="AK50" s="49" t="s">
        <v>11</v>
      </c>
      <c r="AL50" s="49">
        <f>SUM(AF50:AJ50)</f>
        <v>65</v>
      </c>
      <c r="AM50" s="50">
        <f>(V50+AL50+M50)/(M50+AD50)*100</f>
        <v>14.861751152073733</v>
      </c>
      <c r="AN50" s="49">
        <f>'ごみ処理量内訳'!AC50</f>
        <v>0</v>
      </c>
      <c r="AO50" s="49">
        <f>'ごみ処理量内訳'!AD50</f>
        <v>73</v>
      </c>
      <c r="AP50" s="49">
        <f>'ごみ処理量内訳'!AE50</f>
        <v>26</v>
      </c>
      <c r="AQ50" s="49">
        <f>SUM(AN50:AP50)</f>
        <v>99</v>
      </c>
    </row>
    <row r="51" spans="1:43" ht="13.5">
      <c r="A51" s="193" t="s">
        <v>281</v>
      </c>
      <c r="B51" s="188"/>
      <c r="C51" s="189"/>
      <c r="D51" s="49">
        <f>SUM(D7:D50)</f>
        <v>1187582</v>
      </c>
      <c r="E51" s="49">
        <f>SUM(E7:E50)</f>
        <v>1186703</v>
      </c>
      <c r="F51" s="49">
        <f>'ごみ搬入量内訳'!H51</f>
        <v>391010</v>
      </c>
      <c r="G51" s="49">
        <f>'ごみ搬入量内訳'!AG51</f>
        <v>57143</v>
      </c>
      <c r="H51" s="49">
        <f>'ごみ搬入量内訳'!AH51</f>
        <v>3982</v>
      </c>
      <c r="I51" s="49">
        <f>SUM(F51:H51)</f>
        <v>452135</v>
      </c>
      <c r="J51" s="49">
        <f>I51/D51/365*1000000</f>
        <v>1043.065680851731</v>
      </c>
      <c r="K51" s="49">
        <f>('ごみ搬入量内訳'!E51+'ごみ搬入量内訳'!AH51)/'ごみ処理概要'!D51/365*1000000</f>
        <v>745.585429567338</v>
      </c>
      <c r="L51" s="49">
        <f>'ごみ搬入量内訳'!F51/'ごみ処理概要'!D51/365*1000000</f>
        <v>297.4802512843929</v>
      </c>
      <c r="M51" s="49">
        <f>'資源化量内訳'!BP51</f>
        <v>7664</v>
      </c>
      <c r="N51" s="49">
        <f>'ごみ処理量内訳'!E51</f>
        <v>323793</v>
      </c>
      <c r="O51" s="49">
        <f>'ごみ処理量内訳'!L51</f>
        <v>46101</v>
      </c>
      <c r="P51" s="49">
        <f>SUM(Q51:U51)</f>
        <v>55184</v>
      </c>
      <c r="Q51" s="49">
        <f>'ごみ処理量内訳'!G51</f>
        <v>11317</v>
      </c>
      <c r="R51" s="49">
        <f>'ごみ処理量内訳'!H51</f>
        <v>40698</v>
      </c>
      <c r="S51" s="49">
        <f>'ごみ処理量内訳'!I51</f>
        <v>2158</v>
      </c>
      <c r="T51" s="49">
        <f>'ごみ処理量内訳'!J51</f>
        <v>0</v>
      </c>
      <c r="U51" s="49">
        <f>'ごみ処理量内訳'!K51</f>
        <v>1011</v>
      </c>
      <c r="V51" s="49">
        <f>SUM(W51:AC51)</f>
        <v>20709</v>
      </c>
      <c r="W51" s="49">
        <f>'資源化量内訳'!M51</f>
        <v>14878</v>
      </c>
      <c r="X51" s="49">
        <f>'資源化量内訳'!N51</f>
        <v>2623</v>
      </c>
      <c r="Y51" s="49">
        <f>'資源化量内訳'!O51</f>
        <v>2515</v>
      </c>
      <c r="Z51" s="49">
        <f>'資源化量内訳'!P51</f>
        <v>160</v>
      </c>
      <c r="AA51" s="49">
        <f>'資源化量内訳'!Q51</f>
        <v>13</v>
      </c>
      <c r="AB51" s="49">
        <f>'資源化量内訳'!R51</f>
        <v>242</v>
      </c>
      <c r="AC51" s="49">
        <f>'資源化量内訳'!S51</f>
        <v>278</v>
      </c>
      <c r="AD51" s="49">
        <f>N51+O51+P51+V51</f>
        <v>445787</v>
      </c>
      <c r="AE51" s="50">
        <f t="shared" si="9"/>
        <v>89.65851404370248</v>
      </c>
      <c r="AF51" s="49">
        <f>'資源化量内訳'!AB51</f>
        <v>519</v>
      </c>
      <c r="AG51" s="49">
        <f>'資源化量内訳'!AJ51</f>
        <v>2717</v>
      </c>
      <c r="AH51" s="49">
        <f>'資源化量内訳'!AR51</f>
        <v>35313</v>
      </c>
      <c r="AI51" s="49">
        <f>'資源化量内訳'!AZ51</f>
        <v>2157</v>
      </c>
      <c r="AJ51" s="49">
        <f>'資源化量内訳'!BH51</f>
        <v>0</v>
      </c>
      <c r="AK51" s="49" t="s">
        <v>11</v>
      </c>
      <c r="AL51" s="49">
        <f>SUM(AF51:AJ51)</f>
        <v>40706</v>
      </c>
      <c r="AM51" s="50">
        <f>(V51+AL51+M51)/(M51+AD51)*100</f>
        <v>15.234060571042956</v>
      </c>
      <c r="AN51" s="49">
        <f>'ごみ処理量内訳'!AC51</f>
        <v>46101</v>
      </c>
      <c r="AO51" s="49">
        <f>'ごみ処理量内訳'!AD51</f>
        <v>35130</v>
      </c>
      <c r="AP51" s="49">
        <f>'ごみ処理量内訳'!AE51</f>
        <v>8975</v>
      </c>
      <c r="AQ51" s="49">
        <f>SUM(AN51:AP51)</f>
        <v>90206</v>
      </c>
    </row>
  </sheetData>
  <mergeCells count="31">
    <mergeCell ref="A51:C51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219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188</v>
      </c>
      <c r="B2" s="196" t="s">
        <v>242</v>
      </c>
      <c r="C2" s="201" t="s">
        <v>245</v>
      </c>
      <c r="D2" s="204" t="s">
        <v>9</v>
      </c>
      <c r="E2" s="191"/>
      <c r="F2" s="220"/>
      <c r="G2" s="27" t="s">
        <v>241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189</v>
      </c>
    </row>
    <row r="3" spans="1:34" s="28" customFormat="1" ht="22.5" customHeight="1">
      <c r="A3" s="197"/>
      <c r="B3" s="197"/>
      <c r="C3" s="218"/>
      <c r="D3" s="36"/>
      <c r="E3" s="45"/>
      <c r="F3" s="46" t="s">
        <v>190</v>
      </c>
      <c r="G3" s="10" t="s">
        <v>203</v>
      </c>
      <c r="H3" s="14" t="s">
        <v>252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253</v>
      </c>
      <c r="AH3" s="218"/>
    </row>
    <row r="4" spans="1:34" s="28" customFormat="1" ht="22.5" customHeight="1">
      <c r="A4" s="197"/>
      <c r="B4" s="197"/>
      <c r="C4" s="218"/>
      <c r="D4" s="10" t="s">
        <v>203</v>
      </c>
      <c r="E4" s="201" t="s">
        <v>254</v>
      </c>
      <c r="F4" s="201" t="s">
        <v>255</v>
      </c>
      <c r="G4" s="13"/>
      <c r="H4" s="10" t="s">
        <v>203</v>
      </c>
      <c r="I4" s="194" t="s">
        <v>256</v>
      </c>
      <c r="J4" s="222"/>
      <c r="K4" s="222"/>
      <c r="L4" s="223"/>
      <c r="M4" s="194" t="s">
        <v>191</v>
      </c>
      <c r="N4" s="222"/>
      <c r="O4" s="222"/>
      <c r="P4" s="223"/>
      <c r="Q4" s="194" t="s">
        <v>192</v>
      </c>
      <c r="R4" s="222"/>
      <c r="S4" s="222"/>
      <c r="T4" s="223"/>
      <c r="U4" s="194" t="s">
        <v>193</v>
      </c>
      <c r="V4" s="222"/>
      <c r="W4" s="222"/>
      <c r="X4" s="223"/>
      <c r="Y4" s="194" t="s">
        <v>194</v>
      </c>
      <c r="Z4" s="222"/>
      <c r="AA4" s="222"/>
      <c r="AB4" s="223"/>
      <c r="AC4" s="194" t="s">
        <v>195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203</v>
      </c>
      <c r="J5" s="6" t="s">
        <v>257</v>
      </c>
      <c r="K5" s="6" t="s">
        <v>258</v>
      </c>
      <c r="L5" s="6" t="s">
        <v>259</v>
      </c>
      <c r="M5" s="10" t="s">
        <v>203</v>
      </c>
      <c r="N5" s="6" t="s">
        <v>257</v>
      </c>
      <c r="O5" s="6" t="s">
        <v>258</v>
      </c>
      <c r="P5" s="6" t="s">
        <v>259</v>
      </c>
      <c r="Q5" s="10" t="s">
        <v>203</v>
      </c>
      <c r="R5" s="6" t="s">
        <v>257</v>
      </c>
      <c r="S5" s="6" t="s">
        <v>258</v>
      </c>
      <c r="T5" s="6" t="s">
        <v>259</v>
      </c>
      <c r="U5" s="10" t="s">
        <v>203</v>
      </c>
      <c r="V5" s="6" t="s">
        <v>257</v>
      </c>
      <c r="W5" s="6" t="s">
        <v>258</v>
      </c>
      <c r="X5" s="6" t="s">
        <v>259</v>
      </c>
      <c r="Y5" s="10" t="s">
        <v>203</v>
      </c>
      <c r="Z5" s="6" t="s">
        <v>257</v>
      </c>
      <c r="AA5" s="6" t="s">
        <v>258</v>
      </c>
      <c r="AB5" s="6" t="s">
        <v>259</v>
      </c>
      <c r="AC5" s="10" t="s">
        <v>203</v>
      </c>
      <c r="AD5" s="6" t="s">
        <v>257</v>
      </c>
      <c r="AE5" s="6" t="s">
        <v>258</v>
      </c>
      <c r="AF5" s="6" t="s">
        <v>259</v>
      </c>
      <c r="AG5" s="13"/>
      <c r="AH5" s="206"/>
    </row>
    <row r="6" spans="1:34" s="28" customFormat="1" ht="22.5" customHeight="1">
      <c r="A6" s="198"/>
      <c r="B6" s="217"/>
      <c r="C6" s="219"/>
      <c r="D6" s="21" t="s">
        <v>251</v>
      </c>
      <c r="E6" s="22" t="s">
        <v>196</v>
      </c>
      <c r="F6" s="22" t="s">
        <v>196</v>
      </c>
      <c r="G6" s="22" t="s">
        <v>196</v>
      </c>
      <c r="H6" s="21" t="s">
        <v>196</v>
      </c>
      <c r="I6" s="21" t="s">
        <v>196</v>
      </c>
      <c r="J6" s="23" t="s">
        <v>196</v>
      </c>
      <c r="K6" s="23" t="s">
        <v>196</v>
      </c>
      <c r="L6" s="23" t="s">
        <v>196</v>
      </c>
      <c r="M6" s="21" t="s">
        <v>196</v>
      </c>
      <c r="N6" s="23" t="s">
        <v>196</v>
      </c>
      <c r="O6" s="23" t="s">
        <v>196</v>
      </c>
      <c r="P6" s="23" t="s">
        <v>196</v>
      </c>
      <c r="Q6" s="21" t="s">
        <v>196</v>
      </c>
      <c r="R6" s="23" t="s">
        <v>196</v>
      </c>
      <c r="S6" s="23" t="s">
        <v>196</v>
      </c>
      <c r="T6" s="23" t="s">
        <v>196</v>
      </c>
      <c r="U6" s="21" t="s">
        <v>196</v>
      </c>
      <c r="V6" s="23" t="s">
        <v>196</v>
      </c>
      <c r="W6" s="23" t="s">
        <v>196</v>
      </c>
      <c r="X6" s="23" t="s">
        <v>196</v>
      </c>
      <c r="Y6" s="21" t="s">
        <v>196</v>
      </c>
      <c r="Z6" s="23" t="s">
        <v>196</v>
      </c>
      <c r="AA6" s="23" t="s">
        <v>196</v>
      </c>
      <c r="AB6" s="23" t="s">
        <v>196</v>
      </c>
      <c r="AC6" s="21" t="s">
        <v>196</v>
      </c>
      <c r="AD6" s="23" t="s">
        <v>196</v>
      </c>
      <c r="AE6" s="23" t="s">
        <v>196</v>
      </c>
      <c r="AF6" s="23" t="s">
        <v>196</v>
      </c>
      <c r="AG6" s="22" t="s">
        <v>196</v>
      </c>
      <c r="AH6" s="22" t="s">
        <v>196</v>
      </c>
    </row>
    <row r="7" spans="1:34" ht="13.5">
      <c r="A7" s="24" t="s">
        <v>105</v>
      </c>
      <c r="B7" s="47" t="s">
        <v>106</v>
      </c>
      <c r="C7" s="48" t="s">
        <v>107</v>
      </c>
      <c r="D7" s="49">
        <f aca="true" t="shared" si="0" ref="D7:D50">E7+F7</f>
        <v>132512</v>
      </c>
      <c r="E7" s="49">
        <v>91004</v>
      </c>
      <c r="F7" s="49">
        <v>41508</v>
      </c>
      <c r="G7" s="49">
        <f aca="true" t="shared" si="1" ref="G7:G45">H7+AG7</f>
        <v>132512</v>
      </c>
      <c r="H7" s="49">
        <f aca="true" t="shared" si="2" ref="H7:H45">I7+M7+Q7+U7+Y7+AC7</f>
        <v>122141</v>
      </c>
      <c r="I7" s="49">
        <f aca="true" t="shared" si="3" ref="I7:I45">SUM(J7:L7)</f>
        <v>0</v>
      </c>
      <c r="J7" s="49">
        <v>0</v>
      </c>
      <c r="K7" s="49">
        <v>0</v>
      </c>
      <c r="L7" s="49">
        <v>0</v>
      </c>
      <c r="M7" s="49">
        <f aca="true" t="shared" si="4" ref="M7:M45">SUM(N7:P7)</f>
        <v>81998</v>
      </c>
      <c r="N7" s="49">
        <v>52724</v>
      </c>
      <c r="O7" s="49">
        <v>0</v>
      </c>
      <c r="P7" s="49">
        <v>29274</v>
      </c>
      <c r="Q7" s="49">
        <f aca="true" t="shared" si="5" ref="Q7:Q45">SUM(R7:T7)</f>
        <v>15547</v>
      </c>
      <c r="R7" s="49">
        <v>14374</v>
      </c>
      <c r="S7" s="49">
        <v>0</v>
      </c>
      <c r="T7" s="49">
        <v>1173</v>
      </c>
      <c r="U7" s="49">
        <f aca="true" t="shared" si="6" ref="U7:U45">SUM(V7:X7)</f>
        <v>24306</v>
      </c>
      <c r="V7" s="49">
        <v>1</v>
      </c>
      <c r="W7" s="49">
        <v>21358</v>
      </c>
      <c r="X7" s="49">
        <v>2947</v>
      </c>
      <c r="Y7" s="49">
        <f aca="true" t="shared" si="7" ref="Y7:Y45">SUM(Z7:AB7)</f>
        <v>82</v>
      </c>
      <c r="Z7" s="49">
        <v>62</v>
      </c>
      <c r="AA7" s="49">
        <v>0</v>
      </c>
      <c r="AB7" s="49">
        <v>20</v>
      </c>
      <c r="AC7" s="49">
        <f aca="true" t="shared" si="8" ref="AC7:AC45">SUM(AD7:AF7)</f>
        <v>208</v>
      </c>
      <c r="AD7" s="49">
        <v>0</v>
      </c>
      <c r="AE7" s="49">
        <v>208</v>
      </c>
      <c r="AF7" s="49">
        <v>0</v>
      </c>
      <c r="AG7" s="49">
        <v>10371</v>
      </c>
      <c r="AH7" s="49">
        <v>0</v>
      </c>
    </row>
    <row r="8" spans="1:34" ht="13.5">
      <c r="A8" s="24" t="s">
        <v>105</v>
      </c>
      <c r="B8" s="47" t="s">
        <v>108</v>
      </c>
      <c r="C8" s="48" t="s">
        <v>109</v>
      </c>
      <c r="D8" s="49">
        <f t="shared" si="0"/>
        <v>61316</v>
      </c>
      <c r="E8" s="49">
        <v>34046</v>
      </c>
      <c r="F8" s="49">
        <v>27270</v>
      </c>
      <c r="G8" s="49">
        <f t="shared" si="1"/>
        <v>61316</v>
      </c>
      <c r="H8" s="49">
        <f t="shared" si="2"/>
        <v>56200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37537</v>
      </c>
      <c r="N8" s="49">
        <v>22202</v>
      </c>
      <c r="O8" s="49">
        <v>790</v>
      </c>
      <c r="P8" s="49">
        <v>14545</v>
      </c>
      <c r="Q8" s="49">
        <f t="shared" si="5"/>
        <v>7542</v>
      </c>
      <c r="R8" s="49">
        <v>5736</v>
      </c>
      <c r="S8" s="49">
        <v>0</v>
      </c>
      <c r="T8" s="49">
        <v>1806</v>
      </c>
      <c r="U8" s="49">
        <f t="shared" si="6"/>
        <v>11065</v>
      </c>
      <c r="V8" s="49">
        <v>5308</v>
      </c>
      <c r="W8" s="49">
        <v>0</v>
      </c>
      <c r="X8" s="49">
        <v>5757</v>
      </c>
      <c r="Y8" s="49">
        <f t="shared" si="7"/>
        <v>0</v>
      </c>
      <c r="Z8" s="49">
        <v>0</v>
      </c>
      <c r="AA8" s="49">
        <v>0</v>
      </c>
      <c r="AB8" s="49">
        <v>0</v>
      </c>
      <c r="AC8" s="49">
        <f t="shared" si="8"/>
        <v>56</v>
      </c>
      <c r="AD8" s="49">
        <v>10</v>
      </c>
      <c r="AE8" s="49">
        <v>0</v>
      </c>
      <c r="AF8" s="49">
        <v>46</v>
      </c>
      <c r="AG8" s="49">
        <v>5116</v>
      </c>
      <c r="AH8" s="49">
        <v>83</v>
      </c>
    </row>
    <row r="9" spans="1:34" ht="13.5">
      <c r="A9" s="24" t="s">
        <v>105</v>
      </c>
      <c r="B9" s="47" t="s">
        <v>110</v>
      </c>
      <c r="C9" s="48" t="s">
        <v>111</v>
      </c>
      <c r="D9" s="49">
        <f t="shared" si="0"/>
        <v>62434</v>
      </c>
      <c r="E9" s="49">
        <v>41564</v>
      </c>
      <c r="F9" s="49">
        <v>20870</v>
      </c>
      <c r="G9" s="49">
        <f t="shared" si="1"/>
        <v>62434</v>
      </c>
      <c r="H9" s="49">
        <f t="shared" si="2"/>
        <v>52716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45327</v>
      </c>
      <c r="N9" s="49">
        <v>36209</v>
      </c>
      <c r="O9" s="49">
        <v>0</v>
      </c>
      <c r="P9" s="49">
        <v>9118</v>
      </c>
      <c r="Q9" s="49">
        <f t="shared" si="5"/>
        <v>4069</v>
      </c>
      <c r="R9" s="49">
        <v>3283</v>
      </c>
      <c r="S9" s="49">
        <v>0</v>
      </c>
      <c r="T9" s="49">
        <v>786</v>
      </c>
      <c r="U9" s="49">
        <f t="shared" si="6"/>
        <v>3240</v>
      </c>
      <c r="V9" s="49">
        <v>1992</v>
      </c>
      <c r="W9" s="49">
        <v>0</v>
      </c>
      <c r="X9" s="49">
        <v>1248</v>
      </c>
      <c r="Y9" s="49">
        <f t="shared" si="7"/>
        <v>0</v>
      </c>
      <c r="Z9" s="49">
        <v>0</v>
      </c>
      <c r="AA9" s="49">
        <v>0</v>
      </c>
      <c r="AB9" s="49">
        <v>0</v>
      </c>
      <c r="AC9" s="49">
        <f t="shared" si="8"/>
        <v>80</v>
      </c>
      <c r="AD9" s="49">
        <v>80</v>
      </c>
      <c r="AE9" s="49">
        <v>0</v>
      </c>
      <c r="AF9" s="49">
        <v>0</v>
      </c>
      <c r="AG9" s="49">
        <v>9718</v>
      </c>
      <c r="AH9" s="49">
        <v>0</v>
      </c>
    </row>
    <row r="10" spans="1:34" ht="13.5">
      <c r="A10" s="24" t="s">
        <v>105</v>
      </c>
      <c r="B10" s="47" t="s">
        <v>112</v>
      </c>
      <c r="C10" s="48" t="s">
        <v>113</v>
      </c>
      <c r="D10" s="49">
        <f t="shared" si="0"/>
        <v>20136</v>
      </c>
      <c r="E10" s="49">
        <v>14554</v>
      </c>
      <c r="F10" s="49">
        <v>5582</v>
      </c>
      <c r="G10" s="49">
        <f t="shared" si="1"/>
        <v>20136</v>
      </c>
      <c r="H10" s="49">
        <f t="shared" si="2"/>
        <v>17879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14291</v>
      </c>
      <c r="N10" s="49">
        <v>4400</v>
      </c>
      <c r="O10" s="49">
        <v>6034</v>
      </c>
      <c r="P10" s="49">
        <v>3857</v>
      </c>
      <c r="Q10" s="49">
        <f t="shared" si="5"/>
        <v>1261</v>
      </c>
      <c r="R10" s="49">
        <v>461</v>
      </c>
      <c r="S10" s="49">
        <v>563</v>
      </c>
      <c r="T10" s="49">
        <v>237</v>
      </c>
      <c r="U10" s="49">
        <f t="shared" si="6"/>
        <v>2310</v>
      </c>
      <c r="V10" s="49">
        <v>2198</v>
      </c>
      <c r="W10" s="49">
        <v>0</v>
      </c>
      <c r="X10" s="49">
        <v>112</v>
      </c>
      <c r="Y10" s="49">
        <f t="shared" si="7"/>
        <v>0</v>
      </c>
      <c r="Z10" s="49">
        <v>0</v>
      </c>
      <c r="AA10" s="49">
        <v>0</v>
      </c>
      <c r="AB10" s="49">
        <v>0</v>
      </c>
      <c r="AC10" s="49">
        <f t="shared" si="8"/>
        <v>17</v>
      </c>
      <c r="AD10" s="49">
        <v>8</v>
      </c>
      <c r="AE10" s="49">
        <v>0</v>
      </c>
      <c r="AF10" s="49">
        <v>9</v>
      </c>
      <c r="AG10" s="49">
        <v>2257</v>
      </c>
      <c r="AH10" s="49">
        <v>385</v>
      </c>
    </row>
    <row r="11" spans="1:34" ht="13.5">
      <c r="A11" s="24" t="s">
        <v>105</v>
      </c>
      <c r="B11" s="47" t="s">
        <v>114</v>
      </c>
      <c r="C11" s="48" t="s">
        <v>115</v>
      </c>
      <c r="D11" s="49">
        <f t="shared" si="0"/>
        <v>10283</v>
      </c>
      <c r="E11" s="49">
        <v>8226</v>
      </c>
      <c r="F11" s="49">
        <v>2057</v>
      </c>
      <c r="G11" s="49">
        <f t="shared" si="1"/>
        <v>10283</v>
      </c>
      <c r="H11" s="49">
        <f t="shared" si="2"/>
        <v>9314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6400</v>
      </c>
      <c r="N11" s="49">
        <v>6400</v>
      </c>
      <c r="O11" s="49">
        <v>0</v>
      </c>
      <c r="P11" s="49">
        <v>0</v>
      </c>
      <c r="Q11" s="49">
        <f t="shared" si="5"/>
        <v>1225</v>
      </c>
      <c r="R11" s="49">
        <v>1225</v>
      </c>
      <c r="S11" s="49">
        <v>0</v>
      </c>
      <c r="T11" s="49">
        <v>0</v>
      </c>
      <c r="U11" s="49">
        <f t="shared" si="6"/>
        <v>1689</v>
      </c>
      <c r="V11" s="49">
        <v>0</v>
      </c>
      <c r="W11" s="49">
        <v>1689</v>
      </c>
      <c r="X11" s="49">
        <v>0</v>
      </c>
      <c r="Y11" s="49">
        <f t="shared" si="7"/>
        <v>0</v>
      </c>
      <c r="Z11" s="49">
        <v>0</v>
      </c>
      <c r="AA11" s="49">
        <v>0</v>
      </c>
      <c r="AB11" s="49">
        <v>0</v>
      </c>
      <c r="AC11" s="49">
        <f t="shared" si="8"/>
        <v>0</v>
      </c>
      <c r="AD11" s="49">
        <v>0</v>
      </c>
      <c r="AE11" s="49">
        <v>0</v>
      </c>
      <c r="AF11" s="49">
        <v>0</v>
      </c>
      <c r="AG11" s="49">
        <v>969</v>
      </c>
      <c r="AH11" s="49">
        <v>0</v>
      </c>
    </row>
    <row r="12" spans="1:34" ht="13.5">
      <c r="A12" s="24" t="s">
        <v>105</v>
      </c>
      <c r="B12" s="47" t="s">
        <v>116</v>
      </c>
      <c r="C12" s="48" t="s">
        <v>117</v>
      </c>
      <c r="D12" s="49">
        <f t="shared" si="0"/>
        <v>28260</v>
      </c>
      <c r="E12" s="49">
        <v>22466</v>
      </c>
      <c r="F12" s="49">
        <v>5794</v>
      </c>
      <c r="G12" s="49">
        <f t="shared" si="1"/>
        <v>28260</v>
      </c>
      <c r="H12" s="49">
        <f t="shared" si="2"/>
        <v>22357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19806</v>
      </c>
      <c r="N12" s="49">
        <v>14279</v>
      </c>
      <c r="O12" s="49">
        <v>0</v>
      </c>
      <c r="P12" s="49">
        <v>5527</v>
      </c>
      <c r="Q12" s="49">
        <f t="shared" si="5"/>
        <v>1091</v>
      </c>
      <c r="R12" s="49">
        <v>824</v>
      </c>
      <c r="S12" s="49">
        <v>0</v>
      </c>
      <c r="T12" s="49">
        <v>267</v>
      </c>
      <c r="U12" s="49">
        <f t="shared" si="6"/>
        <v>1460</v>
      </c>
      <c r="V12" s="49">
        <v>1460</v>
      </c>
      <c r="W12" s="49">
        <v>0</v>
      </c>
      <c r="X12" s="49">
        <v>0</v>
      </c>
      <c r="Y12" s="49">
        <f t="shared" si="7"/>
        <v>0</v>
      </c>
      <c r="Z12" s="49">
        <v>0</v>
      </c>
      <c r="AA12" s="49">
        <v>0</v>
      </c>
      <c r="AB12" s="49">
        <v>0</v>
      </c>
      <c r="AC12" s="49">
        <f t="shared" si="8"/>
        <v>0</v>
      </c>
      <c r="AD12" s="49">
        <v>0</v>
      </c>
      <c r="AE12" s="49">
        <v>0</v>
      </c>
      <c r="AF12" s="49">
        <v>0</v>
      </c>
      <c r="AG12" s="49">
        <v>5903</v>
      </c>
      <c r="AH12" s="49">
        <v>0</v>
      </c>
    </row>
    <row r="13" spans="1:34" ht="13.5">
      <c r="A13" s="24" t="s">
        <v>105</v>
      </c>
      <c r="B13" s="47" t="s">
        <v>118</v>
      </c>
      <c r="C13" s="48" t="s">
        <v>119</v>
      </c>
      <c r="D13" s="49">
        <f t="shared" si="0"/>
        <v>7704</v>
      </c>
      <c r="E13" s="49">
        <v>5694</v>
      </c>
      <c r="F13" s="49">
        <v>2010</v>
      </c>
      <c r="G13" s="49">
        <f t="shared" si="1"/>
        <v>7704</v>
      </c>
      <c r="H13" s="49">
        <f t="shared" si="2"/>
        <v>6894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5658</v>
      </c>
      <c r="N13" s="49">
        <v>0</v>
      </c>
      <c r="O13" s="49">
        <v>4279</v>
      </c>
      <c r="P13" s="49">
        <v>1379</v>
      </c>
      <c r="Q13" s="49">
        <f t="shared" si="5"/>
        <v>330</v>
      </c>
      <c r="R13" s="49">
        <v>0</v>
      </c>
      <c r="S13" s="49">
        <v>248</v>
      </c>
      <c r="T13" s="49">
        <v>82</v>
      </c>
      <c r="U13" s="49">
        <f t="shared" si="6"/>
        <v>820</v>
      </c>
      <c r="V13" s="49">
        <v>0</v>
      </c>
      <c r="W13" s="49">
        <v>820</v>
      </c>
      <c r="X13" s="49">
        <v>0</v>
      </c>
      <c r="Y13" s="49">
        <f t="shared" si="7"/>
        <v>0</v>
      </c>
      <c r="Z13" s="49">
        <v>0</v>
      </c>
      <c r="AA13" s="49">
        <v>0</v>
      </c>
      <c r="AB13" s="49">
        <v>0</v>
      </c>
      <c r="AC13" s="49">
        <f t="shared" si="8"/>
        <v>86</v>
      </c>
      <c r="AD13" s="49">
        <v>0</v>
      </c>
      <c r="AE13" s="49">
        <v>86</v>
      </c>
      <c r="AF13" s="49">
        <v>0</v>
      </c>
      <c r="AG13" s="49">
        <v>810</v>
      </c>
      <c r="AH13" s="49">
        <v>0</v>
      </c>
    </row>
    <row r="14" spans="1:34" ht="13.5">
      <c r="A14" s="24" t="s">
        <v>105</v>
      </c>
      <c r="B14" s="47" t="s">
        <v>120</v>
      </c>
      <c r="C14" s="48" t="s">
        <v>121</v>
      </c>
      <c r="D14" s="49">
        <f t="shared" si="0"/>
        <v>7260</v>
      </c>
      <c r="E14" s="49">
        <v>5632</v>
      </c>
      <c r="F14" s="49">
        <v>1628</v>
      </c>
      <c r="G14" s="49">
        <f t="shared" si="1"/>
        <v>7260</v>
      </c>
      <c r="H14" s="49">
        <f t="shared" si="2"/>
        <v>6880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3595</v>
      </c>
      <c r="N14" s="49">
        <v>0</v>
      </c>
      <c r="O14" s="49">
        <v>2890</v>
      </c>
      <c r="P14" s="49">
        <v>705</v>
      </c>
      <c r="Q14" s="49">
        <f t="shared" si="5"/>
        <v>2584</v>
      </c>
      <c r="R14" s="49">
        <v>0</v>
      </c>
      <c r="S14" s="49">
        <v>2041</v>
      </c>
      <c r="T14" s="49">
        <v>543</v>
      </c>
      <c r="U14" s="49">
        <f t="shared" si="6"/>
        <v>692</v>
      </c>
      <c r="V14" s="49">
        <v>0</v>
      </c>
      <c r="W14" s="49">
        <v>692</v>
      </c>
      <c r="X14" s="49">
        <v>0</v>
      </c>
      <c r="Y14" s="49">
        <f t="shared" si="7"/>
        <v>9</v>
      </c>
      <c r="Z14" s="49">
        <v>0</v>
      </c>
      <c r="AA14" s="49">
        <v>9</v>
      </c>
      <c r="AB14" s="49">
        <v>0</v>
      </c>
      <c r="AC14" s="49">
        <f t="shared" si="8"/>
        <v>0</v>
      </c>
      <c r="AD14" s="49">
        <v>0</v>
      </c>
      <c r="AE14" s="49">
        <v>0</v>
      </c>
      <c r="AF14" s="49">
        <v>0</v>
      </c>
      <c r="AG14" s="49">
        <v>380</v>
      </c>
      <c r="AH14" s="49">
        <v>1445</v>
      </c>
    </row>
    <row r="15" spans="1:34" ht="13.5">
      <c r="A15" s="24" t="s">
        <v>105</v>
      </c>
      <c r="B15" s="47" t="s">
        <v>122</v>
      </c>
      <c r="C15" s="48" t="s">
        <v>123</v>
      </c>
      <c r="D15" s="49">
        <f t="shared" si="0"/>
        <v>10600</v>
      </c>
      <c r="E15" s="49">
        <v>8590</v>
      </c>
      <c r="F15" s="49">
        <v>2010</v>
      </c>
      <c r="G15" s="49">
        <f t="shared" si="1"/>
        <v>10600</v>
      </c>
      <c r="H15" s="49">
        <f t="shared" si="2"/>
        <v>8790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5746</v>
      </c>
      <c r="N15" s="49">
        <v>3374</v>
      </c>
      <c r="O15" s="49">
        <v>1117</v>
      </c>
      <c r="P15" s="49">
        <v>1255</v>
      </c>
      <c r="Q15" s="49">
        <f t="shared" si="5"/>
        <v>488</v>
      </c>
      <c r="R15" s="49">
        <v>317</v>
      </c>
      <c r="S15" s="49">
        <v>130</v>
      </c>
      <c r="T15" s="49">
        <v>41</v>
      </c>
      <c r="U15" s="49">
        <f t="shared" si="6"/>
        <v>249</v>
      </c>
      <c r="V15" s="49">
        <v>249</v>
      </c>
      <c r="W15" s="49">
        <v>0</v>
      </c>
      <c r="X15" s="49">
        <v>0</v>
      </c>
      <c r="Y15" s="49">
        <f t="shared" si="7"/>
        <v>2307</v>
      </c>
      <c r="Z15" s="49">
        <v>2307</v>
      </c>
      <c r="AA15" s="49">
        <v>0</v>
      </c>
      <c r="AB15" s="49">
        <v>0</v>
      </c>
      <c r="AC15" s="49">
        <f t="shared" si="8"/>
        <v>0</v>
      </c>
      <c r="AD15" s="49">
        <v>0</v>
      </c>
      <c r="AE15" s="49">
        <v>0</v>
      </c>
      <c r="AF15" s="49">
        <v>0</v>
      </c>
      <c r="AG15" s="49">
        <v>1810</v>
      </c>
      <c r="AH15" s="49">
        <v>0</v>
      </c>
    </row>
    <row r="16" spans="1:34" ht="13.5">
      <c r="A16" s="24" t="s">
        <v>105</v>
      </c>
      <c r="B16" s="47" t="s">
        <v>124</v>
      </c>
      <c r="C16" s="48" t="s">
        <v>125</v>
      </c>
      <c r="D16" s="49">
        <f t="shared" si="0"/>
        <v>9648</v>
      </c>
      <c r="E16" s="49">
        <v>7273</v>
      </c>
      <c r="F16" s="49">
        <v>2375</v>
      </c>
      <c r="G16" s="49">
        <f t="shared" si="1"/>
        <v>9648</v>
      </c>
      <c r="H16" s="49">
        <f t="shared" si="2"/>
        <v>9500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7431</v>
      </c>
      <c r="N16" s="49">
        <v>0</v>
      </c>
      <c r="O16" s="49">
        <v>5523</v>
      </c>
      <c r="P16" s="49">
        <v>1908</v>
      </c>
      <c r="Q16" s="49">
        <f t="shared" si="5"/>
        <v>256</v>
      </c>
      <c r="R16" s="49">
        <v>0</v>
      </c>
      <c r="S16" s="49">
        <v>228</v>
      </c>
      <c r="T16" s="49">
        <v>28</v>
      </c>
      <c r="U16" s="49">
        <f t="shared" si="6"/>
        <v>1654</v>
      </c>
      <c r="V16" s="49">
        <v>0</v>
      </c>
      <c r="W16" s="49">
        <v>1241</v>
      </c>
      <c r="X16" s="49">
        <v>413</v>
      </c>
      <c r="Y16" s="49">
        <f t="shared" si="7"/>
        <v>0</v>
      </c>
      <c r="Z16" s="49">
        <v>0</v>
      </c>
      <c r="AA16" s="49">
        <v>0</v>
      </c>
      <c r="AB16" s="49">
        <v>0</v>
      </c>
      <c r="AC16" s="49">
        <f t="shared" si="8"/>
        <v>159</v>
      </c>
      <c r="AD16" s="49">
        <v>0</v>
      </c>
      <c r="AE16" s="49">
        <v>133</v>
      </c>
      <c r="AF16" s="49">
        <v>26</v>
      </c>
      <c r="AG16" s="49">
        <v>148</v>
      </c>
      <c r="AH16" s="49">
        <v>0</v>
      </c>
    </row>
    <row r="17" spans="1:34" ht="13.5">
      <c r="A17" s="24" t="s">
        <v>105</v>
      </c>
      <c r="B17" s="47" t="s">
        <v>126</v>
      </c>
      <c r="C17" s="48" t="s">
        <v>24</v>
      </c>
      <c r="D17" s="49">
        <f t="shared" si="0"/>
        <v>3990</v>
      </c>
      <c r="E17" s="49">
        <v>3264</v>
      </c>
      <c r="F17" s="49">
        <v>726</v>
      </c>
      <c r="G17" s="49">
        <f t="shared" si="1"/>
        <v>3990</v>
      </c>
      <c r="H17" s="49">
        <f t="shared" si="2"/>
        <v>3825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2981</v>
      </c>
      <c r="N17" s="49">
        <v>0</v>
      </c>
      <c r="O17" s="49">
        <v>2276</v>
      </c>
      <c r="P17" s="49">
        <v>705</v>
      </c>
      <c r="Q17" s="49">
        <f t="shared" si="5"/>
        <v>87</v>
      </c>
      <c r="R17" s="49">
        <v>0</v>
      </c>
      <c r="S17" s="49">
        <v>79</v>
      </c>
      <c r="T17" s="49">
        <v>8</v>
      </c>
      <c r="U17" s="49">
        <f t="shared" si="6"/>
        <v>644</v>
      </c>
      <c r="V17" s="49">
        <v>0</v>
      </c>
      <c r="W17" s="49">
        <v>638</v>
      </c>
      <c r="X17" s="49">
        <v>6</v>
      </c>
      <c r="Y17" s="49">
        <f t="shared" si="7"/>
        <v>0</v>
      </c>
      <c r="Z17" s="49">
        <v>0</v>
      </c>
      <c r="AA17" s="49">
        <v>0</v>
      </c>
      <c r="AB17" s="49">
        <v>0</v>
      </c>
      <c r="AC17" s="49">
        <f t="shared" si="8"/>
        <v>113</v>
      </c>
      <c r="AD17" s="49">
        <v>0</v>
      </c>
      <c r="AE17" s="49">
        <v>106</v>
      </c>
      <c r="AF17" s="49">
        <v>7</v>
      </c>
      <c r="AG17" s="49">
        <v>165</v>
      </c>
      <c r="AH17" s="49">
        <v>0</v>
      </c>
    </row>
    <row r="18" spans="1:34" ht="13.5">
      <c r="A18" s="24" t="s">
        <v>105</v>
      </c>
      <c r="B18" s="47" t="s">
        <v>127</v>
      </c>
      <c r="C18" s="48" t="s">
        <v>128</v>
      </c>
      <c r="D18" s="49">
        <f t="shared" si="0"/>
        <v>11105</v>
      </c>
      <c r="E18" s="49">
        <v>8468</v>
      </c>
      <c r="F18" s="49">
        <v>2637</v>
      </c>
      <c r="G18" s="49">
        <f t="shared" si="1"/>
        <v>11105</v>
      </c>
      <c r="H18" s="49">
        <f t="shared" si="2"/>
        <v>7999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5312</v>
      </c>
      <c r="N18" s="49">
        <v>4306</v>
      </c>
      <c r="O18" s="49">
        <v>0</v>
      </c>
      <c r="P18" s="49">
        <v>1006</v>
      </c>
      <c r="Q18" s="49">
        <f t="shared" si="5"/>
        <v>1022</v>
      </c>
      <c r="R18" s="49">
        <v>824</v>
      </c>
      <c r="S18" s="49">
        <v>0</v>
      </c>
      <c r="T18" s="49">
        <v>198</v>
      </c>
      <c r="U18" s="49">
        <f t="shared" si="6"/>
        <v>1657</v>
      </c>
      <c r="V18" s="49">
        <v>0</v>
      </c>
      <c r="W18" s="49">
        <v>1657</v>
      </c>
      <c r="X18" s="49">
        <v>0</v>
      </c>
      <c r="Y18" s="49">
        <f t="shared" si="7"/>
        <v>0</v>
      </c>
      <c r="Z18" s="49">
        <v>0</v>
      </c>
      <c r="AA18" s="49">
        <v>0</v>
      </c>
      <c r="AB18" s="49">
        <v>0</v>
      </c>
      <c r="AC18" s="49">
        <f t="shared" si="8"/>
        <v>8</v>
      </c>
      <c r="AD18" s="49">
        <v>8</v>
      </c>
      <c r="AE18" s="49">
        <v>0</v>
      </c>
      <c r="AF18" s="49">
        <v>0</v>
      </c>
      <c r="AG18" s="49">
        <v>3106</v>
      </c>
      <c r="AH18" s="49">
        <v>0</v>
      </c>
    </row>
    <row r="19" spans="1:34" ht="13.5">
      <c r="A19" s="24" t="s">
        <v>105</v>
      </c>
      <c r="B19" s="47" t="s">
        <v>129</v>
      </c>
      <c r="C19" s="48" t="s">
        <v>130</v>
      </c>
      <c r="D19" s="49">
        <f t="shared" si="0"/>
        <v>2058</v>
      </c>
      <c r="E19" s="49">
        <v>1163</v>
      </c>
      <c r="F19" s="49">
        <v>895</v>
      </c>
      <c r="G19" s="49">
        <f t="shared" si="1"/>
        <v>2058</v>
      </c>
      <c r="H19" s="49">
        <f t="shared" si="2"/>
        <v>1973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1673</v>
      </c>
      <c r="N19" s="49">
        <v>0</v>
      </c>
      <c r="O19" s="49">
        <v>888</v>
      </c>
      <c r="P19" s="49">
        <v>785</v>
      </c>
      <c r="Q19" s="49">
        <f t="shared" si="5"/>
        <v>120</v>
      </c>
      <c r="R19" s="49">
        <v>0</v>
      </c>
      <c r="S19" s="49">
        <v>65</v>
      </c>
      <c r="T19" s="49">
        <v>55</v>
      </c>
      <c r="U19" s="49">
        <f t="shared" si="6"/>
        <v>143</v>
      </c>
      <c r="V19" s="49">
        <v>0</v>
      </c>
      <c r="W19" s="49">
        <v>121</v>
      </c>
      <c r="X19" s="49">
        <v>22</v>
      </c>
      <c r="Y19" s="49">
        <f t="shared" si="7"/>
        <v>0</v>
      </c>
      <c r="Z19" s="49">
        <v>0</v>
      </c>
      <c r="AA19" s="49">
        <v>0</v>
      </c>
      <c r="AB19" s="49">
        <v>0</v>
      </c>
      <c r="AC19" s="49">
        <f t="shared" si="8"/>
        <v>37</v>
      </c>
      <c r="AD19" s="49">
        <v>0</v>
      </c>
      <c r="AE19" s="49">
        <v>37</v>
      </c>
      <c r="AF19" s="49">
        <v>0</v>
      </c>
      <c r="AG19" s="49">
        <v>85</v>
      </c>
      <c r="AH19" s="49">
        <v>0</v>
      </c>
    </row>
    <row r="20" spans="1:34" ht="13.5">
      <c r="A20" s="24" t="s">
        <v>105</v>
      </c>
      <c r="B20" s="47" t="s">
        <v>131</v>
      </c>
      <c r="C20" s="48" t="s">
        <v>223</v>
      </c>
      <c r="D20" s="49">
        <f t="shared" si="0"/>
        <v>4747</v>
      </c>
      <c r="E20" s="49">
        <v>3457</v>
      </c>
      <c r="F20" s="49">
        <v>1290</v>
      </c>
      <c r="G20" s="49">
        <f t="shared" si="1"/>
        <v>4747</v>
      </c>
      <c r="H20" s="49">
        <f t="shared" si="2"/>
        <v>3997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3283</v>
      </c>
      <c r="N20" s="49">
        <v>0</v>
      </c>
      <c r="O20" s="49">
        <v>2750</v>
      </c>
      <c r="P20" s="49">
        <v>533</v>
      </c>
      <c r="Q20" s="49">
        <f t="shared" si="5"/>
        <v>166</v>
      </c>
      <c r="R20" s="49">
        <v>0</v>
      </c>
      <c r="S20" s="49">
        <v>152</v>
      </c>
      <c r="T20" s="49">
        <v>14</v>
      </c>
      <c r="U20" s="49">
        <f t="shared" si="6"/>
        <v>529</v>
      </c>
      <c r="V20" s="49">
        <v>0</v>
      </c>
      <c r="W20" s="49">
        <v>529</v>
      </c>
      <c r="X20" s="49">
        <v>0</v>
      </c>
      <c r="Y20" s="49">
        <f t="shared" si="7"/>
        <v>0</v>
      </c>
      <c r="Z20" s="49">
        <v>0</v>
      </c>
      <c r="AA20" s="49">
        <v>0</v>
      </c>
      <c r="AB20" s="49">
        <v>0</v>
      </c>
      <c r="AC20" s="49">
        <f t="shared" si="8"/>
        <v>19</v>
      </c>
      <c r="AD20" s="49">
        <v>0</v>
      </c>
      <c r="AE20" s="49">
        <v>18</v>
      </c>
      <c r="AF20" s="49">
        <v>1</v>
      </c>
      <c r="AG20" s="49">
        <v>750</v>
      </c>
      <c r="AH20" s="49">
        <v>0</v>
      </c>
    </row>
    <row r="21" spans="1:34" ht="13.5">
      <c r="A21" s="24" t="s">
        <v>105</v>
      </c>
      <c r="B21" s="47" t="s">
        <v>132</v>
      </c>
      <c r="C21" s="48" t="s">
        <v>133</v>
      </c>
      <c r="D21" s="49">
        <f t="shared" si="0"/>
        <v>8184</v>
      </c>
      <c r="E21" s="49">
        <v>6589</v>
      </c>
      <c r="F21" s="49">
        <v>1595</v>
      </c>
      <c r="G21" s="49">
        <f t="shared" si="1"/>
        <v>8184</v>
      </c>
      <c r="H21" s="49">
        <f t="shared" si="2"/>
        <v>7384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4808</v>
      </c>
      <c r="N21" s="49">
        <v>0</v>
      </c>
      <c r="O21" s="49">
        <v>4167</v>
      </c>
      <c r="P21" s="49">
        <v>641</v>
      </c>
      <c r="Q21" s="49">
        <f t="shared" si="5"/>
        <v>1155</v>
      </c>
      <c r="R21" s="49">
        <v>6</v>
      </c>
      <c r="S21" s="49">
        <v>997</v>
      </c>
      <c r="T21" s="49">
        <v>152</v>
      </c>
      <c r="U21" s="49">
        <f t="shared" si="6"/>
        <v>1419</v>
      </c>
      <c r="V21" s="49">
        <v>649</v>
      </c>
      <c r="W21" s="49">
        <v>770</v>
      </c>
      <c r="X21" s="49">
        <v>0</v>
      </c>
      <c r="Y21" s="49">
        <f t="shared" si="7"/>
        <v>0</v>
      </c>
      <c r="Z21" s="49">
        <v>0</v>
      </c>
      <c r="AA21" s="49">
        <v>0</v>
      </c>
      <c r="AB21" s="49">
        <v>0</v>
      </c>
      <c r="AC21" s="49">
        <f t="shared" si="8"/>
        <v>2</v>
      </c>
      <c r="AD21" s="49">
        <v>0</v>
      </c>
      <c r="AE21" s="49">
        <v>0</v>
      </c>
      <c r="AF21" s="49">
        <v>2</v>
      </c>
      <c r="AG21" s="49">
        <v>800</v>
      </c>
      <c r="AH21" s="49">
        <v>0</v>
      </c>
    </row>
    <row r="22" spans="1:34" ht="13.5">
      <c r="A22" s="24" t="s">
        <v>105</v>
      </c>
      <c r="B22" s="47" t="s">
        <v>134</v>
      </c>
      <c r="C22" s="48" t="s">
        <v>135</v>
      </c>
      <c r="D22" s="49">
        <f t="shared" si="0"/>
        <v>1904</v>
      </c>
      <c r="E22" s="49">
        <v>1721</v>
      </c>
      <c r="F22" s="49">
        <v>183</v>
      </c>
      <c r="G22" s="49">
        <f t="shared" si="1"/>
        <v>1904</v>
      </c>
      <c r="H22" s="49">
        <f t="shared" si="2"/>
        <v>1823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1143</v>
      </c>
      <c r="N22" s="49">
        <v>1041</v>
      </c>
      <c r="O22" s="49">
        <v>0</v>
      </c>
      <c r="P22" s="49">
        <v>102</v>
      </c>
      <c r="Q22" s="49">
        <f t="shared" si="5"/>
        <v>405</v>
      </c>
      <c r="R22" s="49">
        <v>0</v>
      </c>
      <c r="S22" s="49">
        <v>405</v>
      </c>
      <c r="T22" s="49">
        <v>0</v>
      </c>
      <c r="U22" s="49">
        <f t="shared" si="6"/>
        <v>229</v>
      </c>
      <c r="V22" s="49">
        <v>0</v>
      </c>
      <c r="W22" s="49">
        <v>229</v>
      </c>
      <c r="X22" s="49">
        <v>0</v>
      </c>
      <c r="Y22" s="49">
        <f t="shared" si="7"/>
        <v>0</v>
      </c>
      <c r="Z22" s="49">
        <v>0</v>
      </c>
      <c r="AA22" s="49">
        <v>0</v>
      </c>
      <c r="AB22" s="49">
        <v>0</v>
      </c>
      <c r="AC22" s="49">
        <f t="shared" si="8"/>
        <v>46</v>
      </c>
      <c r="AD22" s="49">
        <v>0</v>
      </c>
      <c r="AE22" s="49">
        <v>46</v>
      </c>
      <c r="AF22" s="49">
        <v>0</v>
      </c>
      <c r="AG22" s="49">
        <v>81</v>
      </c>
      <c r="AH22" s="49">
        <v>27</v>
      </c>
    </row>
    <row r="23" spans="1:34" ht="13.5">
      <c r="A23" s="24" t="s">
        <v>105</v>
      </c>
      <c r="B23" s="47" t="s">
        <v>136</v>
      </c>
      <c r="C23" s="48" t="s">
        <v>137</v>
      </c>
      <c r="D23" s="49">
        <f t="shared" si="0"/>
        <v>3538</v>
      </c>
      <c r="E23" s="49">
        <v>3468</v>
      </c>
      <c r="F23" s="49">
        <v>70</v>
      </c>
      <c r="G23" s="49">
        <f t="shared" si="1"/>
        <v>3538</v>
      </c>
      <c r="H23" s="49">
        <f t="shared" si="2"/>
        <v>3211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1925</v>
      </c>
      <c r="N23" s="49">
        <v>0</v>
      </c>
      <c r="O23" s="49">
        <v>1702</v>
      </c>
      <c r="P23" s="49">
        <v>223</v>
      </c>
      <c r="Q23" s="49">
        <f t="shared" si="5"/>
        <v>1171</v>
      </c>
      <c r="R23" s="49">
        <v>0</v>
      </c>
      <c r="S23" s="49">
        <v>1171</v>
      </c>
      <c r="T23" s="49">
        <v>0</v>
      </c>
      <c r="U23" s="49">
        <f t="shared" si="6"/>
        <v>115</v>
      </c>
      <c r="V23" s="49">
        <v>0</v>
      </c>
      <c r="W23" s="49">
        <v>115</v>
      </c>
      <c r="X23" s="49">
        <v>0</v>
      </c>
      <c r="Y23" s="49">
        <f t="shared" si="7"/>
        <v>0</v>
      </c>
      <c r="Z23" s="49">
        <v>0</v>
      </c>
      <c r="AA23" s="49">
        <v>0</v>
      </c>
      <c r="AB23" s="49">
        <v>0</v>
      </c>
      <c r="AC23" s="49">
        <f t="shared" si="8"/>
        <v>0</v>
      </c>
      <c r="AD23" s="49">
        <v>0</v>
      </c>
      <c r="AE23" s="49">
        <v>0</v>
      </c>
      <c r="AF23" s="49">
        <v>0</v>
      </c>
      <c r="AG23" s="49">
        <v>327</v>
      </c>
      <c r="AH23" s="49">
        <v>0</v>
      </c>
    </row>
    <row r="24" spans="1:34" ht="13.5">
      <c r="A24" s="24" t="s">
        <v>105</v>
      </c>
      <c r="B24" s="47" t="s">
        <v>138</v>
      </c>
      <c r="C24" s="48" t="s">
        <v>317</v>
      </c>
      <c r="D24" s="49">
        <f t="shared" si="0"/>
        <v>1903</v>
      </c>
      <c r="E24" s="49">
        <v>1903</v>
      </c>
      <c r="F24" s="49">
        <v>0</v>
      </c>
      <c r="G24" s="49">
        <f t="shared" si="1"/>
        <v>1903</v>
      </c>
      <c r="H24" s="49">
        <f t="shared" si="2"/>
        <v>1842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1093</v>
      </c>
      <c r="N24" s="49">
        <v>0</v>
      </c>
      <c r="O24" s="49">
        <v>1093</v>
      </c>
      <c r="P24" s="49">
        <v>0</v>
      </c>
      <c r="Q24" s="49">
        <f t="shared" si="5"/>
        <v>385</v>
      </c>
      <c r="R24" s="49">
        <v>0</v>
      </c>
      <c r="S24" s="49">
        <v>385</v>
      </c>
      <c r="T24" s="49">
        <v>0</v>
      </c>
      <c r="U24" s="49">
        <f t="shared" si="6"/>
        <v>281</v>
      </c>
      <c r="V24" s="49">
        <v>0</v>
      </c>
      <c r="W24" s="49">
        <v>281</v>
      </c>
      <c r="X24" s="49">
        <v>0</v>
      </c>
      <c r="Y24" s="49">
        <f t="shared" si="7"/>
        <v>0</v>
      </c>
      <c r="Z24" s="49">
        <v>0</v>
      </c>
      <c r="AA24" s="49">
        <v>0</v>
      </c>
      <c r="AB24" s="49">
        <v>0</v>
      </c>
      <c r="AC24" s="49">
        <f t="shared" si="8"/>
        <v>83</v>
      </c>
      <c r="AD24" s="49">
        <v>0</v>
      </c>
      <c r="AE24" s="49">
        <v>83</v>
      </c>
      <c r="AF24" s="49">
        <v>0</v>
      </c>
      <c r="AG24" s="49">
        <v>61</v>
      </c>
      <c r="AH24" s="49">
        <v>0</v>
      </c>
    </row>
    <row r="25" spans="1:34" ht="13.5">
      <c r="A25" s="24" t="s">
        <v>105</v>
      </c>
      <c r="B25" s="47" t="s">
        <v>139</v>
      </c>
      <c r="C25" s="48" t="s">
        <v>140</v>
      </c>
      <c r="D25" s="49">
        <f t="shared" si="0"/>
        <v>1870</v>
      </c>
      <c r="E25" s="49">
        <v>1756</v>
      </c>
      <c r="F25" s="49">
        <v>114</v>
      </c>
      <c r="G25" s="49">
        <f t="shared" si="1"/>
        <v>1870</v>
      </c>
      <c r="H25" s="49">
        <f t="shared" si="2"/>
        <v>1590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1017</v>
      </c>
      <c r="N25" s="49">
        <v>0</v>
      </c>
      <c r="O25" s="49">
        <v>903</v>
      </c>
      <c r="P25" s="49">
        <v>114</v>
      </c>
      <c r="Q25" s="49">
        <f t="shared" si="5"/>
        <v>210</v>
      </c>
      <c r="R25" s="49">
        <v>0</v>
      </c>
      <c r="S25" s="49">
        <v>210</v>
      </c>
      <c r="T25" s="49">
        <v>0</v>
      </c>
      <c r="U25" s="49">
        <f t="shared" si="6"/>
        <v>363</v>
      </c>
      <c r="V25" s="49">
        <v>0</v>
      </c>
      <c r="W25" s="49">
        <v>363</v>
      </c>
      <c r="X25" s="49">
        <v>0</v>
      </c>
      <c r="Y25" s="49">
        <f t="shared" si="7"/>
        <v>0</v>
      </c>
      <c r="Z25" s="49">
        <v>0</v>
      </c>
      <c r="AA25" s="49">
        <v>0</v>
      </c>
      <c r="AB25" s="49">
        <v>0</v>
      </c>
      <c r="AC25" s="49">
        <f t="shared" si="8"/>
        <v>0</v>
      </c>
      <c r="AD25" s="49">
        <v>0</v>
      </c>
      <c r="AE25" s="49">
        <v>0</v>
      </c>
      <c r="AF25" s="49">
        <v>0</v>
      </c>
      <c r="AG25" s="49">
        <v>280</v>
      </c>
      <c r="AH25" s="49">
        <v>290</v>
      </c>
    </row>
    <row r="26" spans="1:34" ht="13.5">
      <c r="A26" s="24" t="s">
        <v>105</v>
      </c>
      <c r="B26" s="47" t="s">
        <v>141</v>
      </c>
      <c r="C26" s="48" t="s">
        <v>142</v>
      </c>
      <c r="D26" s="49">
        <f t="shared" si="0"/>
        <v>2141</v>
      </c>
      <c r="E26" s="49">
        <v>2141</v>
      </c>
      <c r="F26" s="49">
        <v>0</v>
      </c>
      <c r="G26" s="49">
        <f t="shared" si="1"/>
        <v>2141</v>
      </c>
      <c r="H26" s="49">
        <f t="shared" si="2"/>
        <v>1761</v>
      </c>
      <c r="I26" s="49">
        <f t="shared" si="3"/>
        <v>0</v>
      </c>
      <c r="J26" s="49">
        <v>0</v>
      </c>
      <c r="K26" s="49">
        <v>0</v>
      </c>
      <c r="L26" s="49">
        <v>0</v>
      </c>
      <c r="M26" s="49">
        <f t="shared" si="4"/>
        <v>1289</v>
      </c>
      <c r="N26" s="49">
        <v>0</v>
      </c>
      <c r="O26" s="49">
        <v>1289</v>
      </c>
      <c r="P26" s="49">
        <v>0</v>
      </c>
      <c r="Q26" s="49">
        <f t="shared" si="5"/>
        <v>228</v>
      </c>
      <c r="R26" s="49">
        <v>0</v>
      </c>
      <c r="S26" s="49">
        <v>228</v>
      </c>
      <c r="T26" s="49">
        <v>0</v>
      </c>
      <c r="U26" s="49">
        <f t="shared" si="6"/>
        <v>244</v>
      </c>
      <c r="V26" s="49">
        <v>0</v>
      </c>
      <c r="W26" s="49">
        <v>244</v>
      </c>
      <c r="X26" s="49">
        <v>0</v>
      </c>
      <c r="Y26" s="49">
        <f t="shared" si="7"/>
        <v>0</v>
      </c>
      <c r="Z26" s="49">
        <v>0</v>
      </c>
      <c r="AA26" s="49">
        <v>0</v>
      </c>
      <c r="AB26" s="49">
        <v>0</v>
      </c>
      <c r="AC26" s="49">
        <f t="shared" si="8"/>
        <v>0</v>
      </c>
      <c r="AD26" s="49">
        <v>0</v>
      </c>
      <c r="AE26" s="49">
        <v>0</v>
      </c>
      <c r="AF26" s="49">
        <v>0</v>
      </c>
      <c r="AG26" s="49">
        <v>380</v>
      </c>
      <c r="AH26" s="49">
        <v>0</v>
      </c>
    </row>
    <row r="27" spans="1:34" ht="13.5">
      <c r="A27" s="24" t="s">
        <v>105</v>
      </c>
      <c r="B27" s="47" t="s">
        <v>143</v>
      </c>
      <c r="C27" s="48" t="s">
        <v>144</v>
      </c>
      <c r="D27" s="49">
        <f t="shared" si="0"/>
        <v>1417</v>
      </c>
      <c r="E27" s="49">
        <v>1134</v>
      </c>
      <c r="F27" s="49">
        <v>283</v>
      </c>
      <c r="G27" s="49">
        <f t="shared" si="1"/>
        <v>1417</v>
      </c>
      <c r="H27" s="49">
        <f t="shared" si="2"/>
        <v>1228</v>
      </c>
      <c r="I27" s="49">
        <f t="shared" si="3"/>
        <v>0</v>
      </c>
      <c r="J27" s="49">
        <v>0</v>
      </c>
      <c r="K27" s="49">
        <v>0</v>
      </c>
      <c r="L27" s="49">
        <v>0</v>
      </c>
      <c r="M27" s="49">
        <f t="shared" si="4"/>
        <v>768</v>
      </c>
      <c r="N27" s="49">
        <v>0</v>
      </c>
      <c r="O27" s="49">
        <v>768</v>
      </c>
      <c r="P27" s="49">
        <v>0</v>
      </c>
      <c r="Q27" s="49">
        <f t="shared" si="5"/>
        <v>317</v>
      </c>
      <c r="R27" s="49">
        <v>0</v>
      </c>
      <c r="S27" s="49">
        <v>317</v>
      </c>
      <c r="T27" s="49">
        <v>0</v>
      </c>
      <c r="U27" s="49">
        <f t="shared" si="6"/>
        <v>143</v>
      </c>
      <c r="V27" s="49">
        <v>0</v>
      </c>
      <c r="W27" s="49">
        <v>143</v>
      </c>
      <c r="X27" s="49">
        <v>0</v>
      </c>
      <c r="Y27" s="49">
        <f t="shared" si="7"/>
        <v>0</v>
      </c>
      <c r="Z27" s="49">
        <v>0</v>
      </c>
      <c r="AA27" s="49">
        <v>0</v>
      </c>
      <c r="AB27" s="49">
        <v>0</v>
      </c>
      <c r="AC27" s="49">
        <f t="shared" si="8"/>
        <v>0</v>
      </c>
      <c r="AD27" s="49">
        <v>0</v>
      </c>
      <c r="AE27" s="49">
        <v>0</v>
      </c>
      <c r="AF27" s="49">
        <v>0</v>
      </c>
      <c r="AG27" s="49">
        <v>189</v>
      </c>
      <c r="AH27" s="49">
        <v>0</v>
      </c>
    </row>
    <row r="28" spans="1:34" ht="13.5">
      <c r="A28" s="24" t="s">
        <v>105</v>
      </c>
      <c r="B28" s="47" t="s">
        <v>145</v>
      </c>
      <c r="C28" s="48" t="s">
        <v>146</v>
      </c>
      <c r="D28" s="49">
        <f t="shared" si="0"/>
        <v>445</v>
      </c>
      <c r="E28" s="49">
        <v>445</v>
      </c>
      <c r="F28" s="49">
        <v>0</v>
      </c>
      <c r="G28" s="49">
        <f t="shared" si="1"/>
        <v>445</v>
      </c>
      <c r="H28" s="49">
        <f t="shared" si="2"/>
        <v>445</v>
      </c>
      <c r="I28" s="49">
        <f t="shared" si="3"/>
        <v>0</v>
      </c>
      <c r="J28" s="49">
        <v>0</v>
      </c>
      <c r="K28" s="49">
        <v>0</v>
      </c>
      <c r="L28" s="49">
        <v>0</v>
      </c>
      <c r="M28" s="49">
        <f t="shared" si="4"/>
        <v>300</v>
      </c>
      <c r="N28" s="49">
        <v>300</v>
      </c>
      <c r="O28" s="49">
        <v>0</v>
      </c>
      <c r="P28" s="49">
        <v>0</v>
      </c>
      <c r="Q28" s="49">
        <f t="shared" si="5"/>
        <v>76</v>
      </c>
      <c r="R28" s="49">
        <v>76</v>
      </c>
      <c r="S28" s="49">
        <v>0</v>
      </c>
      <c r="T28" s="49">
        <v>0</v>
      </c>
      <c r="U28" s="49">
        <f t="shared" si="6"/>
        <v>60</v>
      </c>
      <c r="V28" s="49">
        <v>60</v>
      </c>
      <c r="W28" s="49">
        <v>0</v>
      </c>
      <c r="X28" s="49">
        <v>0</v>
      </c>
      <c r="Y28" s="49">
        <f t="shared" si="7"/>
        <v>0</v>
      </c>
      <c r="Z28" s="49">
        <v>0</v>
      </c>
      <c r="AA28" s="49">
        <v>0</v>
      </c>
      <c r="AB28" s="49">
        <v>0</v>
      </c>
      <c r="AC28" s="49">
        <f t="shared" si="8"/>
        <v>9</v>
      </c>
      <c r="AD28" s="49">
        <v>9</v>
      </c>
      <c r="AE28" s="49">
        <v>0</v>
      </c>
      <c r="AF28" s="49">
        <v>0</v>
      </c>
      <c r="AG28" s="49">
        <v>0</v>
      </c>
      <c r="AH28" s="49">
        <v>0</v>
      </c>
    </row>
    <row r="29" spans="1:34" ht="13.5">
      <c r="A29" s="24" t="s">
        <v>105</v>
      </c>
      <c r="B29" s="47" t="s">
        <v>147</v>
      </c>
      <c r="C29" s="48" t="s">
        <v>148</v>
      </c>
      <c r="D29" s="49">
        <f t="shared" si="0"/>
        <v>4415</v>
      </c>
      <c r="E29" s="49">
        <v>3017</v>
      </c>
      <c r="F29" s="49">
        <v>1398</v>
      </c>
      <c r="G29" s="49">
        <f t="shared" si="1"/>
        <v>4415</v>
      </c>
      <c r="H29" s="49">
        <f t="shared" si="2"/>
        <v>4078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2887</v>
      </c>
      <c r="N29" s="49">
        <v>0</v>
      </c>
      <c r="O29" s="49">
        <v>2240</v>
      </c>
      <c r="P29" s="49">
        <v>647</v>
      </c>
      <c r="Q29" s="49">
        <f t="shared" si="5"/>
        <v>80</v>
      </c>
      <c r="R29" s="49">
        <v>0</v>
      </c>
      <c r="S29" s="49">
        <v>79</v>
      </c>
      <c r="T29" s="49">
        <v>1</v>
      </c>
      <c r="U29" s="49">
        <f t="shared" si="6"/>
        <v>1074</v>
      </c>
      <c r="V29" s="49">
        <v>0</v>
      </c>
      <c r="W29" s="49">
        <v>662</v>
      </c>
      <c r="X29" s="49">
        <v>412</v>
      </c>
      <c r="Y29" s="49">
        <f t="shared" si="7"/>
        <v>0</v>
      </c>
      <c r="Z29" s="49">
        <v>0</v>
      </c>
      <c r="AA29" s="49">
        <v>0</v>
      </c>
      <c r="AB29" s="49">
        <v>0</v>
      </c>
      <c r="AC29" s="49">
        <f t="shared" si="8"/>
        <v>37</v>
      </c>
      <c r="AD29" s="49">
        <v>0</v>
      </c>
      <c r="AE29" s="49">
        <v>36</v>
      </c>
      <c r="AF29" s="49">
        <v>1</v>
      </c>
      <c r="AG29" s="49">
        <v>337</v>
      </c>
      <c r="AH29" s="49">
        <v>0</v>
      </c>
    </row>
    <row r="30" spans="1:34" ht="13.5">
      <c r="A30" s="24" t="s">
        <v>105</v>
      </c>
      <c r="B30" s="47" t="s">
        <v>149</v>
      </c>
      <c r="C30" s="48" t="s">
        <v>150</v>
      </c>
      <c r="D30" s="49">
        <f t="shared" si="0"/>
        <v>7932</v>
      </c>
      <c r="E30" s="49">
        <v>6051</v>
      </c>
      <c r="F30" s="49">
        <v>1881</v>
      </c>
      <c r="G30" s="49">
        <f t="shared" si="1"/>
        <v>7932</v>
      </c>
      <c r="H30" s="49">
        <f t="shared" si="2"/>
        <v>5199</v>
      </c>
      <c r="I30" s="49">
        <f t="shared" si="3"/>
        <v>0</v>
      </c>
      <c r="J30" s="49">
        <v>0</v>
      </c>
      <c r="K30" s="49">
        <v>0</v>
      </c>
      <c r="L30" s="49">
        <v>0</v>
      </c>
      <c r="M30" s="49">
        <f t="shared" si="4"/>
        <v>2380</v>
      </c>
      <c r="N30" s="49">
        <v>0</v>
      </c>
      <c r="O30" s="49">
        <v>2380</v>
      </c>
      <c r="P30" s="49">
        <v>0</v>
      </c>
      <c r="Q30" s="49">
        <f t="shared" si="5"/>
        <v>425</v>
      </c>
      <c r="R30" s="49">
        <v>0</v>
      </c>
      <c r="S30" s="49">
        <v>425</v>
      </c>
      <c r="T30" s="49">
        <v>0</v>
      </c>
      <c r="U30" s="49">
        <f t="shared" si="6"/>
        <v>1380</v>
      </c>
      <c r="V30" s="49">
        <v>0</v>
      </c>
      <c r="W30" s="49">
        <v>1380</v>
      </c>
      <c r="X30" s="49">
        <v>0</v>
      </c>
      <c r="Y30" s="49">
        <f t="shared" si="7"/>
        <v>1014</v>
      </c>
      <c r="Z30" s="49">
        <v>0</v>
      </c>
      <c r="AA30" s="49">
        <v>1014</v>
      </c>
      <c r="AB30" s="49">
        <v>0</v>
      </c>
      <c r="AC30" s="49">
        <f t="shared" si="8"/>
        <v>0</v>
      </c>
      <c r="AD30" s="49">
        <v>0</v>
      </c>
      <c r="AE30" s="49">
        <v>0</v>
      </c>
      <c r="AF30" s="49">
        <v>0</v>
      </c>
      <c r="AG30" s="49">
        <v>2733</v>
      </c>
      <c r="AH30" s="49">
        <v>0</v>
      </c>
    </row>
    <row r="31" spans="1:34" ht="13.5">
      <c r="A31" s="24" t="s">
        <v>105</v>
      </c>
      <c r="B31" s="47" t="s">
        <v>151</v>
      </c>
      <c r="C31" s="48" t="s">
        <v>152</v>
      </c>
      <c r="D31" s="49">
        <f t="shared" si="0"/>
        <v>2572</v>
      </c>
      <c r="E31" s="49">
        <v>2087</v>
      </c>
      <c r="F31" s="49">
        <v>485</v>
      </c>
      <c r="G31" s="49">
        <f t="shared" si="1"/>
        <v>2572</v>
      </c>
      <c r="H31" s="49">
        <f t="shared" si="2"/>
        <v>1627</v>
      </c>
      <c r="I31" s="49">
        <f t="shared" si="3"/>
        <v>0</v>
      </c>
      <c r="J31" s="49">
        <v>0</v>
      </c>
      <c r="K31" s="49">
        <v>0</v>
      </c>
      <c r="L31" s="49">
        <v>0</v>
      </c>
      <c r="M31" s="49">
        <f t="shared" si="4"/>
        <v>795</v>
      </c>
      <c r="N31" s="49">
        <v>734</v>
      </c>
      <c r="O31" s="49">
        <v>0</v>
      </c>
      <c r="P31" s="49">
        <v>61</v>
      </c>
      <c r="Q31" s="49">
        <f t="shared" si="5"/>
        <v>48</v>
      </c>
      <c r="R31" s="49">
        <v>46</v>
      </c>
      <c r="S31" s="49">
        <v>0</v>
      </c>
      <c r="T31" s="49">
        <v>2</v>
      </c>
      <c r="U31" s="49">
        <f t="shared" si="6"/>
        <v>784</v>
      </c>
      <c r="V31" s="49">
        <v>629</v>
      </c>
      <c r="W31" s="49">
        <v>0</v>
      </c>
      <c r="X31" s="49">
        <v>155</v>
      </c>
      <c r="Y31" s="49">
        <f t="shared" si="7"/>
        <v>0</v>
      </c>
      <c r="Z31" s="49">
        <v>0</v>
      </c>
      <c r="AA31" s="49">
        <v>0</v>
      </c>
      <c r="AB31" s="49">
        <v>0</v>
      </c>
      <c r="AC31" s="49">
        <f t="shared" si="8"/>
        <v>0</v>
      </c>
      <c r="AD31" s="49">
        <v>0</v>
      </c>
      <c r="AE31" s="49">
        <v>0</v>
      </c>
      <c r="AF31" s="49">
        <v>0</v>
      </c>
      <c r="AG31" s="49">
        <v>945</v>
      </c>
      <c r="AH31" s="49">
        <v>0</v>
      </c>
    </row>
    <row r="32" spans="1:34" ht="13.5">
      <c r="A32" s="24" t="s">
        <v>105</v>
      </c>
      <c r="B32" s="47" t="s">
        <v>153</v>
      </c>
      <c r="C32" s="48" t="s">
        <v>154</v>
      </c>
      <c r="D32" s="49">
        <f t="shared" si="0"/>
        <v>7195</v>
      </c>
      <c r="E32" s="49">
        <v>5849</v>
      </c>
      <c r="F32" s="49">
        <v>1346</v>
      </c>
      <c r="G32" s="49">
        <f t="shared" si="1"/>
        <v>7195</v>
      </c>
      <c r="H32" s="49">
        <f t="shared" si="2"/>
        <v>6567</v>
      </c>
      <c r="I32" s="49">
        <f t="shared" si="3"/>
        <v>0</v>
      </c>
      <c r="J32" s="49">
        <v>0</v>
      </c>
      <c r="K32" s="49">
        <v>0</v>
      </c>
      <c r="L32" s="49">
        <v>0</v>
      </c>
      <c r="M32" s="49">
        <f t="shared" si="4"/>
        <v>4998</v>
      </c>
      <c r="N32" s="49">
        <v>0</v>
      </c>
      <c r="O32" s="49">
        <v>3959</v>
      </c>
      <c r="P32" s="49">
        <v>1039</v>
      </c>
      <c r="Q32" s="49">
        <f t="shared" si="5"/>
        <v>1153</v>
      </c>
      <c r="R32" s="49">
        <v>0</v>
      </c>
      <c r="S32" s="49">
        <v>907</v>
      </c>
      <c r="T32" s="49">
        <v>246</v>
      </c>
      <c r="U32" s="49">
        <f t="shared" si="6"/>
        <v>416</v>
      </c>
      <c r="V32" s="49">
        <v>0</v>
      </c>
      <c r="W32" s="49">
        <v>355</v>
      </c>
      <c r="X32" s="49">
        <v>61</v>
      </c>
      <c r="Y32" s="49">
        <f t="shared" si="7"/>
        <v>0</v>
      </c>
      <c r="Z32" s="49">
        <v>0</v>
      </c>
      <c r="AA32" s="49">
        <v>0</v>
      </c>
      <c r="AB32" s="49">
        <v>0</v>
      </c>
      <c r="AC32" s="49">
        <f t="shared" si="8"/>
        <v>0</v>
      </c>
      <c r="AD32" s="49">
        <v>0</v>
      </c>
      <c r="AE32" s="49">
        <v>0</v>
      </c>
      <c r="AF32" s="49">
        <v>0</v>
      </c>
      <c r="AG32" s="49">
        <v>628</v>
      </c>
      <c r="AH32" s="49">
        <v>0</v>
      </c>
    </row>
    <row r="33" spans="1:34" ht="13.5">
      <c r="A33" s="24" t="s">
        <v>105</v>
      </c>
      <c r="B33" s="47" t="s">
        <v>155</v>
      </c>
      <c r="C33" s="48" t="s">
        <v>156</v>
      </c>
      <c r="D33" s="49">
        <f t="shared" si="0"/>
        <v>4019</v>
      </c>
      <c r="E33" s="49">
        <v>2991</v>
      </c>
      <c r="F33" s="49">
        <v>1028</v>
      </c>
      <c r="G33" s="49">
        <f t="shared" si="1"/>
        <v>4019</v>
      </c>
      <c r="H33" s="49">
        <f t="shared" si="2"/>
        <v>2785</v>
      </c>
      <c r="I33" s="49">
        <f t="shared" si="3"/>
        <v>0</v>
      </c>
      <c r="J33" s="49">
        <v>0</v>
      </c>
      <c r="K33" s="49">
        <v>0</v>
      </c>
      <c r="L33" s="49">
        <v>0</v>
      </c>
      <c r="M33" s="49">
        <f t="shared" si="4"/>
        <v>1614</v>
      </c>
      <c r="N33" s="49">
        <v>0</v>
      </c>
      <c r="O33" s="49">
        <v>776</v>
      </c>
      <c r="P33" s="49">
        <v>838</v>
      </c>
      <c r="Q33" s="49">
        <f t="shared" si="5"/>
        <v>792</v>
      </c>
      <c r="R33" s="49">
        <v>0</v>
      </c>
      <c r="S33" s="49">
        <v>672</v>
      </c>
      <c r="T33" s="49">
        <v>120</v>
      </c>
      <c r="U33" s="49">
        <f t="shared" si="6"/>
        <v>379</v>
      </c>
      <c r="V33" s="49">
        <v>0</v>
      </c>
      <c r="W33" s="49">
        <v>309</v>
      </c>
      <c r="X33" s="49">
        <v>70</v>
      </c>
      <c r="Y33" s="49">
        <f t="shared" si="7"/>
        <v>0</v>
      </c>
      <c r="Z33" s="49">
        <v>0</v>
      </c>
      <c r="AA33" s="49">
        <v>0</v>
      </c>
      <c r="AB33" s="49">
        <v>0</v>
      </c>
      <c r="AC33" s="49">
        <f t="shared" si="8"/>
        <v>0</v>
      </c>
      <c r="AD33" s="49">
        <v>0</v>
      </c>
      <c r="AE33" s="49">
        <v>0</v>
      </c>
      <c r="AF33" s="49">
        <v>0</v>
      </c>
      <c r="AG33" s="49">
        <v>1234</v>
      </c>
      <c r="AH33" s="49">
        <v>1631</v>
      </c>
    </row>
    <row r="34" spans="1:34" ht="13.5">
      <c r="A34" s="24" t="s">
        <v>105</v>
      </c>
      <c r="B34" s="47" t="s">
        <v>157</v>
      </c>
      <c r="C34" s="48" t="s">
        <v>158</v>
      </c>
      <c r="D34" s="49">
        <f t="shared" si="0"/>
        <v>270</v>
      </c>
      <c r="E34" s="49">
        <v>270</v>
      </c>
      <c r="F34" s="49">
        <v>0</v>
      </c>
      <c r="G34" s="49">
        <f t="shared" si="1"/>
        <v>270</v>
      </c>
      <c r="H34" s="49">
        <f t="shared" si="2"/>
        <v>270</v>
      </c>
      <c r="I34" s="49">
        <f t="shared" si="3"/>
        <v>19</v>
      </c>
      <c r="J34" s="49">
        <v>19</v>
      </c>
      <c r="K34" s="49">
        <v>0</v>
      </c>
      <c r="L34" s="49">
        <v>0</v>
      </c>
      <c r="M34" s="49">
        <f t="shared" si="4"/>
        <v>108</v>
      </c>
      <c r="N34" s="49">
        <v>108</v>
      </c>
      <c r="O34" s="49">
        <v>0</v>
      </c>
      <c r="P34" s="49">
        <v>0</v>
      </c>
      <c r="Q34" s="49">
        <f t="shared" si="5"/>
        <v>78</v>
      </c>
      <c r="R34" s="49">
        <v>78</v>
      </c>
      <c r="S34" s="49">
        <v>0</v>
      </c>
      <c r="T34" s="49">
        <v>0</v>
      </c>
      <c r="U34" s="49">
        <f t="shared" si="6"/>
        <v>13</v>
      </c>
      <c r="V34" s="49">
        <v>13</v>
      </c>
      <c r="W34" s="49">
        <v>0</v>
      </c>
      <c r="X34" s="49">
        <v>0</v>
      </c>
      <c r="Y34" s="49">
        <f t="shared" si="7"/>
        <v>47</v>
      </c>
      <c r="Z34" s="49">
        <v>47</v>
      </c>
      <c r="AA34" s="49">
        <v>0</v>
      </c>
      <c r="AB34" s="49">
        <v>0</v>
      </c>
      <c r="AC34" s="49">
        <f t="shared" si="8"/>
        <v>5</v>
      </c>
      <c r="AD34" s="49">
        <v>5</v>
      </c>
      <c r="AE34" s="49">
        <v>0</v>
      </c>
      <c r="AF34" s="49">
        <v>0</v>
      </c>
      <c r="AG34" s="49">
        <v>0</v>
      </c>
      <c r="AH34" s="49">
        <v>0</v>
      </c>
    </row>
    <row r="35" spans="1:34" ht="13.5">
      <c r="A35" s="24" t="s">
        <v>105</v>
      </c>
      <c r="B35" s="47" t="s">
        <v>159</v>
      </c>
      <c r="C35" s="48" t="s">
        <v>160</v>
      </c>
      <c r="D35" s="49">
        <f t="shared" si="0"/>
        <v>1148</v>
      </c>
      <c r="E35" s="49">
        <v>1031</v>
      </c>
      <c r="F35" s="49">
        <v>117</v>
      </c>
      <c r="G35" s="49">
        <f t="shared" si="1"/>
        <v>1148</v>
      </c>
      <c r="H35" s="49">
        <f t="shared" si="2"/>
        <v>1031</v>
      </c>
      <c r="I35" s="49">
        <f t="shared" si="3"/>
        <v>0</v>
      </c>
      <c r="J35" s="49">
        <v>0</v>
      </c>
      <c r="K35" s="49">
        <v>0</v>
      </c>
      <c r="L35" s="49">
        <v>0</v>
      </c>
      <c r="M35" s="49">
        <f t="shared" si="4"/>
        <v>573</v>
      </c>
      <c r="N35" s="49">
        <v>573</v>
      </c>
      <c r="O35" s="49">
        <v>0</v>
      </c>
      <c r="P35" s="49">
        <v>0</v>
      </c>
      <c r="Q35" s="49">
        <f t="shared" si="5"/>
        <v>365</v>
      </c>
      <c r="R35" s="49">
        <v>0</v>
      </c>
      <c r="S35" s="49">
        <v>365</v>
      </c>
      <c r="T35" s="49">
        <v>0</v>
      </c>
      <c r="U35" s="49">
        <f t="shared" si="6"/>
        <v>44</v>
      </c>
      <c r="V35" s="49">
        <v>0</v>
      </c>
      <c r="W35" s="49">
        <v>44</v>
      </c>
      <c r="X35" s="49">
        <v>0</v>
      </c>
      <c r="Y35" s="49">
        <f t="shared" si="7"/>
        <v>0</v>
      </c>
      <c r="Z35" s="49">
        <v>0</v>
      </c>
      <c r="AA35" s="49">
        <v>0</v>
      </c>
      <c r="AB35" s="49">
        <v>0</v>
      </c>
      <c r="AC35" s="49">
        <f t="shared" si="8"/>
        <v>49</v>
      </c>
      <c r="AD35" s="49">
        <v>0</v>
      </c>
      <c r="AE35" s="49">
        <v>49</v>
      </c>
      <c r="AF35" s="49">
        <v>0</v>
      </c>
      <c r="AG35" s="49">
        <v>117</v>
      </c>
      <c r="AH35" s="49">
        <v>41</v>
      </c>
    </row>
    <row r="36" spans="1:34" ht="13.5">
      <c r="A36" s="24" t="s">
        <v>105</v>
      </c>
      <c r="B36" s="47" t="s">
        <v>161</v>
      </c>
      <c r="C36" s="48" t="s">
        <v>162</v>
      </c>
      <c r="D36" s="49">
        <f t="shared" si="0"/>
        <v>3347</v>
      </c>
      <c r="E36" s="49">
        <v>2773</v>
      </c>
      <c r="F36" s="49">
        <v>574</v>
      </c>
      <c r="G36" s="49">
        <f t="shared" si="1"/>
        <v>3347</v>
      </c>
      <c r="H36" s="49">
        <f t="shared" si="2"/>
        <v>2361</v>
      </c>
      <c r="I36" s="49">
        <f t="shared" si="3"/>
        <v>0</v>
      </c>
      <c r="J36" s="49">
        <v>0</v>
      </c>
      <c r="K36" s="49">
        <v>0</v>
      </c>
      <c r="L36" s="49">
        <v>0</v>
      </c>
      <c r="M36" s="49">
        <f t="shared" si="4"/>
        <v>1464</v>
      </c>
      <c r="N36" s="49">
        <v>1464</v>
      </c>
      <c r="O36" s="49">
        <v>0</v>
      </c>
      <c r="P36" s="49">
        <v>0</v>
      </c>
      <c r="Q36" s="49">
        <f t="shared" si="5"/>
        <v>614</v>
      </c>
      <c r="R36" s="49">
        <v>614</v>
      </c>
      <c r="S36" s="49">
        <v>0</v>
      </c>
      <c r="T36" s="49">
        <v>0</v>
      </c>
      <c r="U36" s="49">
        <f t="shared" si="6"/>
        <v>275</v>
      </c>
      <c r="V36" s="49">
        <v>275</v>
      </c>
      <c r="W36" s="49">
        <v>0</v>
      </c>
      <c r="X36" s="49">
        <v>0</v>
      </c>
      <c r="Y36" s="49">
        <f t="shared" si="7"/>
        <v>8</v>
      </c>
      <c r="Z36" s="49">
        <v>8</v>
      </c>
      <c r="AA36" s="49">
        <v>0</v>
      </c>
      <c r="AB36" s="49">
        <v>0</v>
      </c>
      <c r="AC36" s="49">
        <f t="shared" si="8"/>
        <v>0</v>
      </c>
      <c r="AD36" s="49">
        <v>0</v>
      </c>
      <c r="AE36" s="49">
        <v>0</v>
      </c>
      <c r="AF36" s="49">
        <v>0</v>
      </c>
      <c r="AG36" s="49">
        <v>986</v>
      </c>
      <c r="AH36" s="49">
        <v>0</v>
      </c>
    </row>
    <row r="37" spans="1:34" ht="13.5">
      <c r="A37" s="24" t="s">
        <v>105</v>
      </c>
      <c r="B37" s="47" t="s">
        <v>163</v>
      </c>
      <c r="C37" s="48" t="s">
        <v>164</v>
      </c>
      <c r="D37" s="49">
        <f t="shared" si="0"/>
        <v>1986</v>
      </c>
      <c r="E37" s="49">
        <v>1192</v>
      </c>
      <c r="F37" s="49">
        <v>794</v>
      </c>
      <c r="G37" s="49">
        <f t="shared" si="1"/>
        <v>1986</v>
      </c>
      <c r="H37" s="49">
        <f t="shared" si="2"/>
        <v>1764</v>
      </c>
      <c r="I37" s="49">
        <f t="shared" si="3"/>
        <v>0</v>
      </c>
      <c r="J37" s="49">
        <v>0</v>
      </c>
      <c r="K37" s="49">
        <v>0</v>
      </c>
      <c r="L37" s="49">
        <v>0</v>
      </c>
      <c r="M37" s="49">
        <f t="shared" si="4"/>
        <v>773</v>
      </c>
      <c r="N37" s="49">
        <v>0</v>
      </c>
      <c r="O37" s="49">
        <v>773</v>
      </c>
      <c r="P37" s="49">
        <v>0</v>
      </c>
      <c r="Q37" s="49">
        <f t="shared" si="5"/>
        <v>561</v>
      </c>
      <c r="R37" s="49">
        <v>0</v>
      </c>
      <c r="S37" s="49">
        <v>561</v>
      </c>
      <c r="T37" s="49">
        <v>0</v>
      </c>
      <c r="U37" s="49">
        <f t="shared" si="6"/>
        <v>411</v>
      </c>
      <c r="V37" s="49">
        <v>0</v>
      </c>
      <c r="W37" s="49">
        <v>411</v>
      </c>
      <c r="X37" s="49">
        <v>0</v>
      </c>
      <c r="Y37" s="49">
        <f t="shared" si="7"/>
        <v>2</v>
      </c>
      <c r="Z37" s="49">
        <v>0</v>
      </c>
      <c r="AA37" s="49">
        <v>2</v>
      </c>
      <c r="AB37" s="49">
        <v>0</v>
      </c>
      <c r="AC37" s="49">
        <f t="shared" si="8"/>
        <v>17</v>
      </c>
      <c r="AD37" s="49">
        <v>0</v>
      </c>
      <c r="AE37" s="49">
        <v>17</v>
      </c>
      <c r="AF37" s="49">
        <v>0</v>
      </c>
      <c r="AG37" s="49">
        <v>222</v>
      </c>
      <c r="AH37" s="49">
        <v>0</v>
      </c>
    </row>
    <row r="38" spans="1:34" ht="13.5">
      <c r="A38" s="24" t="s">
        <v>105</v>
      </c>
      <c r="B38" s="47" t="s">
        <v>165</v>
      </c>
      <c r="C38" s="48" t="s">
        <v>166</v>
      </c>
      <c r="D38" s="49">
        <f t="shared" si="0"/>
        <v>8963</v>
      </c>
      <c r="E38" s="49">
        <v>8963</v>
      </c>
      <c r="F38" s="49">
        <v>0</v>
      </c>
      <c r="G38" s="49">
        <f t="shared" si="1"/>
        <v>8963</v>
      </c>
      <c r="H38" s="49">
        <f t="shared" si="2"/>
        <v>3995</v>
      </c>
      <c r="I38" s="49">
        <f t="shared" si="3"/>
        <v>0</v>
      </c>
      <c r="J38" s="49">
        <v>0</v>
      </c>
      <c r="K38" s="49">
        <v>0</v>
      </c>
      <c r="L38" s="49">
        <v>0</v>
      </c>
      <c r="M38" s="49">
        <f t="shared" si="4"/>
        <v>3644</v>
      </c>
      <c r="N38" s="49">
        <v>0</v>
      </c>
      <c r="O38" s="49">
        <v>3644</v>
      </c>
      <c r="P38" s="49">
        <v>0</v>
      </c>
      <c r="Q38" s="49">
        <f t="shared" si="5"/>
        <v>127</v>
      </c>
      <c r="R38" s="49">
        <v>0</v>
      </c>
      <c r="S38" s="49">
        <v>127</v>
      </c>
      <c r="T38" s="49">
        <v>0</v>
      </c>
      <c r="U38" s="49">
        <f t="shared" si="6"/>
        <v>224</v>
      </c>
      <c r="V38" s="49">
        <v>0</v>
      </c>
      <c r="W38" s="49">
        <v>224</v>
      </c>
      <c r="X38" s="49">
        <v>0</v>
      </c>
      <c r="Y38" s="49">
        <f t="shared" si="7"/>
        <v>0</v>
      </c>
      <c r="Z38" s="49">
        <v>0</v>
      </c>
      <c r="AA38" s="49">
        <v>0</v>
      </c>
      <c r="AB38" s="49">
        <v>0</v>
      </c>
      <c r="AC38" s="49">
        <f t="shared" si="8"/>
        <v>0</v>
      </c>
      <c r="AD38" s="49">
        <v>0</v>
      </c>
      <c r="AE38" s="49">
        <v>0</v>
      </c>
      <c r="AF38" s="49">
        <v>0</v>
      </c>
      <c r="AG38" s="49">
        <v>4968</v>
      </c>
      <c r="AH38" s="49">
        <v>0</v>
      </c>
    </row>
    <row r="39" spans="1:34" ht="13.5">
      <c r="A39" s="24" t="s">
        <v>105</v>
      </c>
      <c r="B39" s="47" t="s">
        <v>167</v>
      </c>
      <c r="C39" s="48" t="s">
        <v>222</v>
      </c>
      <c r="D39" s="49">
        <f t="shared" si="0"/>
        <v>905</v>
      </c>
      <c r="E39" s="49">
        <v>724</v>
      </c>
      <c r="F39" s="49">
        <v>181</v>
      </c>
      <c r="G39" s="49">
        <f t="shared" si="1"/>
        <v>905</v>
      </c>
      <c r="H39" s="49">
        <f t="shared" si="2"/>
        <v>787</v>
      </c>
      <c r="I39" s="49">
        <f t="shared" si="3"/>
        <v>0</v>
      </c>
      <c r="J39" s="49">
        <v>0</v>
      </c>
      <c r="K39" s="49">
        <v>0</v>
      </c>
      <c r="L39" s="49">
        <v>0</v>
      </c>
      <c r="M39" s="49">
        <f t="shared" si="4"/>
        <v>547</v>
      </c>
      <c r="N39" s="49">
        <v>0</v>
      </c>
      <c r="O39" s="49">
        <v>547</v>
      </c>
      <c r="P39" s="49">
        <v>0</v>
      </c>
      <c r="Q39" s="49">
        <f t="shared" si="5"/>
        <v>67</v>
      </c>
      <c r="R39" s="49">
        <v>0</v>
      </c>
      <c r="S39" s="49">
        <v>67</v>
      </c>
      <c r="T39" s="49">
        <v>0</v>
      </c>
      <c r="U39" s="49">
        <f t="shared" si="6"/>
        <v>136</v>
      </c>
      <c r="V39" s="49">
        <v>0</v>
      </c>
      <c r="W39" s="49">
        <v>136</v>
      </c>
      <c r="X39" s="49">
        <v>0</v>
      </c>
      <c r="Y39" s="49">
        <f t="shared" si="7"/>
        <v>0</v>
      </c>
      <c r="Z39" s="49">
        <v>0</v>
      </c>
      <c r="AA39" s="49">
        <v>0</v>
      </c>
      <c r="AB39" s="49">
        <v>0</v>
      </c>
      <c r="AC39" s="49">
        <f t="shared" si="8"/>
        <v>37</v>
      </c>
      <c r="AD39" s="49">
        <v>0</v>
      </c>
      <c r="AE39" s="49">
        <v>37</v>
      </c>
      <c r="AF39" s="49">
        <v>0</v>
      </c>
      <c r="AG39" s="49">
        <v>118</v>
      </c>
      <c r="AH39" s="49">
        <v>0</v>
      </c>
    </row>
    <row r="40" spans="1:34" ht="13.5">
      <c r="A40" s="24" t="s">
        <v>105</v>
      </c>
      <c r="B40" s="47" t="s">
        <v>168</v>
      </c>
      <c r="C40" s="48" t="s">
        <v>316</v>
      </c>
      <c r="D40" s="49">
        <f t="shared" si="0"/>
        <v>495</v>
      </c>
      <c r="E40" s="49">
        <v>445</v>
      </c>
      <c r="F40" s="49">
        <v>50</v>
      </c>
      <c r="G40" s="49">
        <f t="shared" si="1"/>
        <v>495</v>
      </c>
      <c r="H40" s="49">
        <f t="shared" si="2"/>
        <v>474</v>
      </c>
      <c r="I40" s="49">
        <f t="shared" si="3"/>
        <v>0</v>
      </c>
      <c r="J40" s="49">
        <v>0</v>
      </c>
      <c r="K40" s="49">
        <v>0</v>
      </c>
      <c r="L40" s="49">
        <v>0</v>
      </c>
      <c r="M40" s="49">
        <f t="shared" si="4"/>
        <v>215</v>
      </c>
      <c r="N40" s="49">
        <v>0</v>
      </c>
      <c r="O40" s="49">
        <v>215</v>
      </c>
      <c r="P40" s="49">
        <v>0</v>
      </c>
      <c r="Q40" s="49">
        <f t="shared" si="5"/>
        <v>6</v>
      </c>
      <c r="R40" s="49">
        <v>6</v>
      </c>
      <c r="S40" s="49">
        <v>0</v>
      </c>
      <c r="T40" s="49">
        <v>0</v>
      </c>
      <c r="U40" s="49">
        <f t="shared" si="6"/>
        <v>253</v>
      </c>
      <c r="V40" s="49">
        <v>253</v>
      </c>
      <c r="W40" s="49">
        <v>0</v>
      </c>
      <c r="X40" s="49">
        <v>0</v>
      </c>
      <c r="Y40" s="49">
        <f t="shared" si="7"/>
        <v>0</v>
      </c>
      <c r="Z40" s="49">
        <v>0</v>
      </c>
      <c r="AA40" s="49">
        <v>0</v>
      </c>
      <c r="AB40" s="49">
        <v>0</v>
      </c>
      <c r="AC40" s="49">
        <f t="shared" si="8"/>
        <v>0</v>
      </c>
      <c r="AD40" s="49">
        <v>0</v>
      </c>
      <c r="AE40" s="49">
        <v>0</v>
      </c>
      <c r="AF40" s="49">
        <v>0</v>
      </c>
      <c r="AG40" s="49">
        <v>21</v>
      </c>
      <c r="AH40" s="49">
        <v>0</v>
      </c>
    </row>
    <row r="41" spans="1:34" ht="13.5">
      <c r="A41" s="24" t="s">
        <v>105</v>
      </c>
      <c r="B41" s="47" t="s">
        <v>169</v>
      </c>
      <c r="C41" s="48" t="s">
        <v>225</v>
      </c>
      <c r="D41" s="49">
        <f t="shared" si="0"/>
        <v>519</v>
      </c>
      <c r="E41" s="49">
        <v>389</v>
      </c>
      <c r="F41" s="49">
        <v>130</v>
      </c>
      <c r="G41" s="49">
        <f t="shared" si="1"/>
        <v>519</v>
      </c>
      <c r="H41" s="49">
        <f t="shared" si="2"/>
        <v>403</v>
      </c>
      <c r="I41" s="49">
        <f t="shared" si="3"/>
        <v>0</v>
      </c>
      <c r="J41" s="49">
        <v>0</v>
      </c>
      <c r="K41" s="49">
        <v>0</v>
      </c>
      <c r="L41" s="49">
        <v>0</v>
      </c>
      <c r="M41" s="49">
        <f t="shared" si="4"/>
        <v>335</v>
      </c>
      <c r="N41" s="49">
        <v>335</v>
      </c>
      <c r="O41" s="49">
        <v>0</v>
      </c>
      <c r="P41" s="49">
        <v>0</v>
      </c>
      <c r="Q41" s="49">
        <f t="shared" si="5"/>
        <v>0</v>
      </c>
      <c r="R41" s="49">
        <v>0</v>
      </c>
      <c r="S41" s="49">
        <v>0</v>
      </c>
      <c r="T41" s="49">
        <v>0</v>
      </c>
      <c r="U41" s="49">
        <f t="shared" si="6"/>
        <v>68</v>
      </c>
      <c r="V41" s="49">
        <v>68</v>
      </c>
      <c r="W41" s="49">
        <v>0</v>
      </c>
      <c r="X41" s="49">
        <v>0</v>
      </c>
      <c r="Y41" s="49">
        <f t="shared" si="7"/>
        <v>0</v>
      </c>
      <c r="Z41" s="49">
        <v>0</v>
      </c>
      <c r="AA41" s="49">
        <v>0</v>
      </c>
      <c r="AB41" s="49">
        <v>0</v>
      </c>
      <c r="AC41" s="49">
        <f t="shared" si="8"/>
        <v>0</v>
      </c>
      <c r="AD41" s="49">
        <v>0</v>
      </c>
      <c r="AE41" s="49">
        <v>0</v>
      </c>
      <c r="AF41" s="49">
        <v>0</v>
      </c>
      <c r="AG41" s="49">
        <v>116</v>
      </c>
      <c r="AH41" s="49">
        <v>6</v>
      </c>
    </row>
    <row r="42" spans="1:34" ht="13.5">
      <c r="A42" s="24" t="s">
        <v>105</v>
      </c>
      <c r="B42" s="47" t="s">
        <v>170</v>
      </c>
      <c r="C42" s="48" t="s">
        <v>171</v>
      </c>
      <c r="D42" s="49">
        <f t="shared" si="0"/>
        <v>356</v>
      </c>
      <c r="E42" s="49">
        <v>320</v>
      </c>
      <c r="F42" s="49">
        <v>36</v>
      </c>
      <c r="G42" s="49">
        <f t="shared" si="1"/>
        <v>356</v>
      </c>
      <c r="H42" s="49">
        <f t="shared" si="2"/>
        <v>356</v>
      </c>
      <c r="I42" s="49">
        <f t="shared" si="3"/>
        <v>0</v>
      </c>
      <c r="J42" s="49">
        <v>0</v>
      </c>
      <c r="K42" s="49">
        <v>0</v>
      </c>
      <c r="L42" s="49">
        <v>0</v>
      </c>
      <c r="M42" s="49">
        <f t="shared" si="4"/>
        <v>249</v>
      </c>
      <c r="N42" s="49">
        <v>0</v>
      </c>
      <c r="O42" s="49">
        <v>249</v>
      </c>
      <c r="P42" s="49">
        <v>0</v>
      </c>
      <c r="Q42" s="49">
        <f t="shared" si="5"/>
        <v>8</v>
      </c>
      <c r="R42" s="49">
        <v>0</v>
      </c>
      <c r="S42" s="49">
        <v>8</v>
      </c>
      <c r="T42" s="49">
        <v>0</v>
      </c>
      <c r="U42" s="49">
        <f t="shared" si="6"/>
        <v>79</v>
      </c>
      <c r="V42" s="49">
        <v>0</v>
      </c>
      <c r="W42" s="49">
        <v>79</v>
      </c>
      <c r="X42" s="49">
        <v>0</v>
      </c>
      <c r="Y42" s="49">
        <f t="shared" si="7"/>
        <v>0</v>
      </c>
      <c r="Z42" s="49">
        <v>0</v>
      </c>
      <c r="AA42" s="49">
        <v>0</v>
      </c>
      <c r="AB42" s="49">
        <v>0</v>
      </c>
      <c r="AC42" s="49">
        <f t="shared" si="8"/>
        <v>20</v>
      </c>
      <c r="AD42" s="49">
        <v>0</v>
      </c>
      <c r="AE42" s="49">
        <v>20</v>
      </c>
      <c r="AF42" s="49">
        <v>0</v>
      </c>
      <c r="AG42" s="49">
        <v>0</v>
      </c>
      <c r="AH42" s="49">
        <v>0</v>
      </c>
    </row>
    <row r="43" spans="1:34" ht="13.5">
      <c r="A43" s="24" t="s">
        <v>105</v>
      </c>
      <c r="B43" s="47" t="s">
        <v>172</v>
      </c>
      <c r="C43" s="48" t="s">
        <v>212</v>
      </c>
      <c r="D43" s="49">
        <f t="shared" si="0"/>
        <v>1027</v>
      </c>
      <c r="E43" s="49">
        <v>1027</v>
      </c>
      <c r="F43" s="49">
        <v>0</v>
      </c>
      <c r="G43" s="49">
        <f t="shared" si="1"/>
        <v>1027</v>
      </c>
      <c r="H43" s="49">
        <f t="shared" si="2"/>
        <v>1027</v>
      </c>
      <c r="I43" s="49">
        <f t="shared" si="3"/>
        <v>0</v>
      </c>
      <c r="J43" s="49">
        <v>0</v>
      </c>
      <c r="K43" s="49">
        <v>0</v>
      </c>
      <c r="L43" s="49">
        <v>0</v>
      </c>
      <c r="M43" s="49">
        <f t="shared" si="4"/>
        <v>761</v>
      </c>
      <c r="N43" s="49">
        <v>0</v>
      </c>
      <c r="O43" s="49">
        <v>761</v>
      </c>
      <c r="P43" s="49">
        <v>0</v>
      </c>
      <c r="Q43" s="49">
        <f t="shared" si="5"/>
        <v>92</v>
      </c>
      <c r="R43" s="49">
        <v>0</v>
      </c>
      <c r="S43" s="49">
        <v>92</v>
      </c>
      <c r="T43" s="49">
        <v>0</v>
      </c>
      <c r="U43" s="49">
        <f t="shared" si="6"/>
        <v>159</v>
      </c>
      <c r="V43" s="49">
        <v>0</v>
      </c>
      <c r="W43" s="49">
        <v>159</v>
      </c>
      <c r="X43" s="49">
        <v>0</v>
      </c>
      <c r="Y43" s="49">
        <f t="shared" si="7"/>
        <v>0</v>
      </c>
      <c r="Z43" s="49">
        <v>0</v>
      </c>
      <c r="AA43" s="49">
        <v>0</v>
      </c>
      <c r="AB43" s="49">
        <v>0</v>
      </c>
      <c r="AC43" s="49">
        <f t="shared" si="8"/>
        <v>15</v>
      </c>
      <c r="AD43" s="49">
        <v>0</v>
      </c>
      <c r="AE43" s="49">
        <v>15</v>
      </c>
      <c r="AF43" s="49">
        <v>0</v>
      </c>
      <c r="AG43" s="49">
        <v>0</v>
      </c>
      <c r="AH43" s="49">
        <v>0</v>
      </c>
    </row>
    <row r="44" spans="1:34" ht="13.5">
      <c r="A44" s="24" t="s">
        <v>105</v>
      </c>
      <c r="B44" s="47" t="s">
        <v>173</v>
      </c>
      <c r="C44" s="48" t="s">
        <v>174</v>
      </c>
      <c r="D44" s="49">
        <f t="shared" si="0"/>
        <v>1375</v>
      </c>
      <c r="E44" s="49">
        <v>1121</v>
      </c>
      <c r="F44" s="49">
        <v>254</v>
      </c>
      <c r="G44" s="49">
        <f t="shared" si="1"/>
        <v>1375</v>
      </c>
      <c r="H44" s="49">
        <f t="shared" si="2"/>
        <v>1375</v>
      </c>
      <c r="I44" s="49">
        <f t="shared" si="3"/>
        <v>0</v>
      </c>
      <c r="J44" s="49">
        <v>0</v>
      </c>
      <c r="K44" s="49">
        <v>0</v>
      </c>
      <c r="L44" s="49">
        <v>0</v>
      </c>
      <c r="M44" s="49">
        <f t="shared" si="4"/>
        <v>1144</v>
      </c>
      <c r="N44" s="49">
        <v>0</v>
      </c>
      <c r="O44" s="49">
        <v>1144</v>
      </c>
      <c r="P44" s="49">
        <v>0</v>
      </c>
      <c r="Q44" s="49">
        <f t="shared" si="5"/>
        <v>63</v>
      </c>
      <c r="R44" s="49">
        <v>0</v>
      </c>
      <c r="S44" s="49">
        <v>63</v>
      </c>
      <c r="T44" s="49">
        <v>0</v>
      </c>
      <c r="U44" s="49">
        <f t="shared" si="6"/>
        <v>149</v>
      </c>
      <c r="V44" s="49">
        <v>0</v>
      </c>
      <c r="W44" s="49">
        <v>149</v>
      </c>
      <c r="X44" s="49">
        <v>0</v>
      </c>
      <c r="Y44" s="49">
        <f t="shared" si="7"/>
        <v>0</v>
      </c>
      <c r="Z44" s="49">
        <v>0</v>
      </c>
      <c r="AA44" s="49">
        <v>0</v>
      </c>
      <c r="AB44" s="49">
        <v>0</v>
      </c>
      <c r="AC44" s="49">
        <f t="shared" si="8"/>
        <v>19</v>
      </c>
      <c r="AD44" s="49">
        <v>0</v>
      </c>
      <c r="AE44" s="49">
        <v>19</v>
      </c>
      <c r="AF44" s="49">
        <v>0</v>
      </c>
      <c r="AG44" s="49">
        <v>0</v>
      </c>
      <c r="AH44" s="49">
        <v>0</v>
      </c>
    </row>
    <row r="45" spans="1:34" ht="13.5">
      <c r="A45" s="24" t="s">
        <v>105</v>
      </c>
      <c r="B45" s="47" t="s">
        <v>175</v>
      </c>
      <c r="C45" s="48" t="s">
        <v>226</v>
      </c>
      <c r="D45" s="49">
        <f t="shared" si="0"/>
        <v>1517</v>
      </c>
      <c r="E45" s="49">
        <v>1362</v>
      </c>
      <c r="F45" s="49">
        <v>155</v>
      </c>
      <c r="G45" s="49">
        <f t="shared" si="1"/>
        <v>1517</v>
      </c>
      <c r="H45" s="49">
        <f t="shared" si="2"/>
        <v>1362</v>
      </c>
      <c r="I45" s="49">
        <f t="shared" si="3"/>
        <v>0</v>
      </c>
      <c r="J45" s="49">
        <v>0</v>
      </c>
      <c r="K45" s="49">
        <v>0</v>
      </c>
      <c r="L45" s="49">
        <v>0</v>
      </c>
      <c r="M45" s="49">
        <f t="shared" si="4"/>
        <v>1017</v>
      </c>
      <c r="N45" s="49">
        <v>0</v>
      </c>
      <c r="O45" s="49">
        <v>1017</v>
      </c>
      <c r="P45" s="49">
        <v>0</v>
      </c>
      <c r="Q45" s="49">
        <f t="shared" si="5"/>
        <v>26</v>
      </c>
      <c r="R45" s="49">
        <v>0</v>
      </c>
      <c r="S45" s="49">
        <v>26</v>
      </c>
      <c r="T45" s="49">
        <v>0</v>
      </c>
      <c r="U45" s="49">
        <f t="shared" si="6"/>
        <v>205</v>
      </c>
      <c r="V45" s="49">
        <v>0</v>
      </c>
      <c r="W45" s="49">
        <v>205</v>
      </c>
      <c r="X45" s="49">
        <v>0</v>
      </c>
      <c r="Y45" s="49">
        <f t="shared" si="7"/>
        <v>0</v>
      </c>
      <c r="Z45" s="49">
        <v>0</v>
      </c>
      <c r="AA45" s="49">
        <v>0</v>
      </c>
      <c r="AB45" s="49">
        <v>0</v>
      </c>
      <c r="AC45" s="49">
        <f t="shared" si="8"/>
        <v>114</v>
      </c>
      <c r="AD45" s="49">
        <v>0</v>
      </c>
      <c r="AE45" s="49">
        <v>114</v>
      </c>
      <c r="AF45" s="49">
        <v>0</v>
      </c>
      <c r="AG45" s="49">
        <v>155</v>
      </c>
      <c r="AH45" s="49">
        <v>0</v>
      </c>
    </row>
    <row r="46" spans="1:34" ht="13.5">
      <c r="A46" s="24" t="s">
        <v>105</v>
      </c>
      <c r="B46" s="47" t="s">
        <v>176</v>
      </c>
      <c r="C46" s="48" t="s">
        <v>177</v>
      </c>
      <c r="D46" s="49">
        <f t="shared" si="0"/>
        <v>429</v>
      </c>
      <c r="E46" s="49">
        <v>316</v>
      </c>
      <c r="F46" s="49">
        <v>113</v>
      </c>
      <c r="G46" s="49">
        <f>H46+AG46</f>
        <v>429</v>
      </c>
      <c r="H46" s="49">
        <f>I46+M46+Q46+U46+Y46+AC46</f>
        <v>425</v>
      </c>
      <c r="I46" s="49">
        <f>SUM(J46:L46)</f>
        <v>0</v>
      </c>
      <c r="J46" s="49">
        <v>0</v>
      </c>
      <c r="K46" s="49">
        <v>0</v>
      </c>
      <c r="L46" s="49">
        <v>0</v>
      </c>
      <c r="M46" s="49">
        <f>SUM(N46:P46)</f>
        <v>333</v>
      </c>
      <c r="N46" s="49">
        <v>0</v>
      </c>
      <c r="O46" s="49">
        <v>333</v>
      </c>
      <c r="P46" s="49">
        <v>0</v>
      </c>
      <c r="Q46" s="49">
        <f>SUM(R46:T46)</f>
        <v>43</v>
      </c>
      <c r="R46" s="49">
        <v>0</v>
      </c>
      <c r="S46" s="49">
        <v>43</v>
      </c>
      <c r="T46" s="49">
        <v>0</v>
      </c>
      <c r="U46" s="49">
        <f>SUM(V46:X46)</f>
        <v>49</v>
      </c>
      <c r="V46" s="49">
        <v>0</v>
      </c>
      <c r="W46" s="49">
        <v>49</v>
      </c>
      <c r="X46" s="49">
        <v>0</v>
      </c>
      <c r="Y46" s="49">
        <f>SUM(Z46:AB46)</f>
        <v>0</v>
      </c>
      <c r="Z46" s="49">
        <v>0</v>
      </c>
      <c r="AA46" s="49">
        <v>0</v>
      </c>
      <c r="AB46" s="49">
        <v>0</v>
      </c>
      <c r="AC46" s="49">
        <f>SUM(AD46:AF46)</f>
        <v>0</v>
      </c>
      <c r="AD46" s="49">
        <v>0</v>
      </c>
      <c r="AE46" s="49">
        <v>0</v>
      </c>
      <c r="AF46" s="49">
        <v>0</v>
      </c>
      <c r="AG46" s="49">
        <v>4</v>
      </c>
      <c r="AH46" s="49">
        <v>0</v>
      </c>
    </row>
    <row r="47" spans="1:34" ht="13.5">
      <c r="A47" s="24" t="s">
        <v>105</v>
      </c>
      <c r="B47" s="47" t="s">
        <v>178</v>
      </c>
      <c r="C47" s="48" t="s">
        <v>179</v>
      </c>
      <c r="D47" s="49">
        <f t="shared" si="0"/>
        <v>625</v>
      </c>
      <c r="E47" s="49">
        <v>625</v>
      </c>
      <c r="F47" s="49">
        <v>0</v>
      </c>
      <c r="G47" s="49">
        <f>H47+AG47</f>
        <v>625</v>
      </c>
      <c r="H47" s="49">
        <f>I47+M47+Q47+U47+Y47+AC47</f>
        <v>599</v>
      </c>
      <c r="I47" s="49">
        <f>SUM(J47:L47)</f>
        <v>0</v>
      </c>
      <c r="J47" s="49">
        <v>0</v>
      </c>
      <c r="K47" s="49">
        <v>0</v>
      </c>
      <c r="L47" s="49">
        <v>0</v>
      </c>
      <c r="M47" s="49">
        <f>SUM(N47:P47)</f>
        <v>427</v>
      </c>
      <c r="N47" s="49">
        <v>0</v>
      </c>
      <c r="O47" s="49">
        <v>427</v>
      </c>
      <c r="P47" s="49">
        <v>0</v>
      </c>
      <c r="Q47" s="49">
        <f>SUM(R47:T47)</f>
        <v>28</v>
      </c>
      <c r="R47" s="49">
        <v>0</v>
      </c>
      <c r="S47" s="49">
        <v>28</v>
      </c>
      <c r="T47" s="49">
        <v>0</v>
      </c>
      <c r="U47" s="49">
        <f>SUM(V47:X47)</f>
        <v>107</v>
      </c>
      <c r="V47" s="49">
        <v>0</v>
      </c>
      <c r="W47" s="49">
        <v>107</v>
      </c>
      <c r="X47" s="49">
        <v>0</v>
      </c>
      <c r="Y47" s="49">
        <f>SUM(Z47:AB47)</f>
        <v>0</v>
      </c>
      <c r="Z47" s="49">
        <v>0</v>
      </c>
      <c r="AA47" s="49">
        <v>0</v>
      </c>
      <c r="AB47" s="49">
        <v>0</v>
      </c>
      <c r="AC47" s="49">
        <f>SUM(AD47:AF47)</f>
        <v>37</v>
      </c>
      <c r="AD47" s="49">
        <v>37</v>
      </c>
      <c r="AE47" s="49">
        <v>0</v>
      </c>
      <c r="AF47" s="49">
        <v>0</v>
      </c>
      <c r="AG47" s="49">
        <v>26</v>
      </c>
      <c r="AH47" s="49">
        <v>0</v>
      </c>
    </row>
    <row r="48" spans="1:34" ht="13.5">
      <c r="A48" s="24" t="s">
        <v>105</v>
      </c>
      <c r="B48" s="47" t="s">
        <v>180</v>
      </c>
      <c r="C48" s="48" t="s">
        <v>181</v>
      </c>
      <c r="D48" s="49">
        <f t="shared" si="0"/>
        <v>3878</v>
      </c>
      <c r="E48" s="49">
        <v>2715</v>
      </c>
      <c r="F48" s="49">
        <v>1163</v>
      </c>
      <c r="G48" s="49">
        <f>H48+AG48</f>
        <v>3878</v>
      </c>
      <c r="H48" s="49">
        <f>I48+M48+Q48+U48+Y48+AC48</f>
        <v>3156</v>
      </c>
      <c r="I48" s="49">
        <f>SUM(J48:L48)</f>
        <v>0</v>
      </c>
      <c r="J48" s="49">
        <v>0</v>
      </c>
      <c r="K48" s="49">
        <v>0</v>
      </c>
      <c r="L48" s="49">
        <v>0</v>
      </c>
      <c r="M48" s="49">
        <f>SUM(N48:P48)</f>
        <v>2586</v>
      </c>
      <c r="N48" s="49">
        <v>0</v>
      </c>
      <c r="O48" s="49">
        <v>2586</v>
      </c>
      <c r="P48" s="49">
        <v>0</v>
      </c>
      <c r="Q48" s="49">
        <f>SUM(R48:T48)</f>
        <v>298</v>
      </c>
      <c r="R48" s="49">
        <v>0</v>
      </c>
      <c r="S48" s="49">
        <v>298</v>
      </c>
      <c r="T48" s="49">
        <v>0</v>
      </c>
      <c r="U48" s="49">
        <f>SUM(V48:X48)</f>
        <v>272</v>
      </c>
      <c r="V48" s="49">
        <v>0</v>
      </c>
      <c r="W48" s="49">
        <v>272</v>
      </c>
      <c r="X48" s="49">
        <v>0</v>
      </c>
      <c r="Y48" s="49">
        <f>SUM(Z48:AB48)</f>
        <v>0</v>
      </c>
      <c r="Z48" s="49">
        <v>0</v>
      </c>
      <c r="AA48" s="49">
        <v>0</v>
      </c>
      <c r="AB48" s="49">
        <v>0</v>
      </c>
      <c r="AC48" s="49">
        <f>SUM(AD48:AF48)</f>
        <v>0</v>
      </c>
      <c r="AD48" s="49">
        <v>0</v>
      </c>
      <c r="AE48" s="49">
        <v>0</v>
      </c>
      <c r="AF48" s="49">
        <v>0</v>
      </c>
      <c r="AG48" s="49">
        <v>722</v>
      </c>
      <c r="AH48" s="49">
        <v>40</v>
      </c>
    </row>
    <row r="49" spans="1:34" ht="13.5">
      <c r="A49" s="24" t="s">
        <v>105</v>
      </c>
      <c r="B49" s="47" t="s">
        <v>182</v>
      </c>
      <c r="C49" s="48" t="s">
        <v>183</v>
      </c>
      <c r="D49" s="49">
        <f t="shared" si="0"/>
        <v>857</v>
      </c>
      <c r="E49" s="49">
        <v>685</v>
      </c>
      <c r="F49" s="49">
        <v>172</v>
      </c>
      <c r="G49" s="49">
        <f>H49+AG49</f>
        <v>857</v>
      </c>
      <c r="H49" s="49">
        <f>I49+M49+Q49+U49+Y49+AC49</f>
        <v>785</v>
      </c>
      <c r="I49" s="49">
        <f>SUM(J49:L49)</f>
        <v>0</v>
      </c>
      <c r="J49" s="49">
        <v>0</v>
      </c>
      <c r="K49" s="49">
        <v>0</v>
      </c>
      <c r="L49" s="49">
        <v>0</v>
      </c>
      <c r="M49" s="49">
        <f>SUM(N49:P49)</f>
        <v>625</v>
      </c>
      <c r="N49" s="49">
        <v>0</v>
      </c>
      <c r="O49" s="49">
        <v>625</v>
      </c>
      <c r="P49" s="49">
        <v>0</v>
      </c>
      <c r="Q49" s="49">
        <f>SUM(R49:T49)</f>
        <v>89</v>
      </c>
      <c r="R49" s="49">
        <v>0</v>
      </c>
      <c r="S49" s="49">
        <v>89</v>
      </c>
      <c r="T49" s="49">
        <v>0</v>
      </c>
      <c r="U49" s="49">
        <f>SUM(V49:X49)</f>
        <v>71</v>
      </c>
      <c r="V49" s="49">
        <v>0</v>
      </c>
      <c r="W49" s="49">
        <v>71</v>
      </c>
      <c r="X49" s="49">
        <v>0</v>
      </c>
      <c r="Y49" s="49">
        <f>SUM(Z49:AB49)</f>
        <v>0</v>
      </c>
      <c r="Z49" s="49">
        <v>0</v>
      </c>
      <c r="AA49" s="49">
        <v>0</v>
      </c>
      <c r="AB49" s="49">
        <v>0</v>
      </c>
      <c r="AC49" s="49">
        <f>SUM(AD49:AF49)</f>
        <v>0</v>
      </c>
      <c r="AD49" s="49">
        <v>0</v>
      </c>
      <c r="AE49" s="49">
        <v>0</v>
      </c>
      <c r="AF49" s="49">
        <v>0</v>
      </c>
      <c r="AG49" s="49">
        <v>72</v>
      </c>
      <c r="AH49" s="49">
        <v>18</v>
      </c>
    </row>
    <row r="50" spans="1:34" ht="13.5">
      <c r="A50" s="24" t="s">
        <v>105</v>
      </c>
      <c r="B50" s="47" t="s">
        <v>184</v>
      </c>
      <c r="C50" s="48" t="s">
        <v>185</v>
      </c>
      <c r="D50" s="49">
        <f t="shared" si="0"/>
        <v>868</v>
      </c>
      <c r="E50" s="49">
        <v>694</v>
      </c>
      <c r="F50" s="49">
        <v>174</v>
      </c>
      <c r="G50" s="49">
        <f>H50+AG50</f>
        <v>868</v>
      </c>
      <c r="H50" s="49">
        <f>I50+M50+Q50+U50+Y50+AC50</f>
        <v>835</v>
      </c>
      <c r="I50" s="49">
        <f>SUM(J50:L50)</f>
        <v>0</v>
      </c>
      <c r="J50" s="49">
        <v>0</v>
      </c>
      <c r="K50" s="49">
        <v>0</v>
      </c>
      <c r="L50" s="49">
        <v>0</v>
      </c>
      <c r="M50" s="49">
        <f>SUM(N50:P50)</f>
        <v>684</v>
      </c>
      <c r="N50" s="49">
        <v>0</v>
      </c>
      <c r="O50" s="49">
        <v>684</v>
      </c>
      <c r="P50" s="49">
        <v>0</v>
      </c>
      <c r="Q50" s="49">
        <f>SUM(R50:T50)</f>
        <v>95</v>
      </c>
      <c r="R50" s="49">
        <v>0</v>
      </c>
      <c r="S50" s="49">
        <v>95</v>
      </c>
      <c r="T50" s="49">
        <v>0</v>
      </c>
      <c r="U50" s="49">
        <f>SUM(V50:X50)</f>
        <v>56</v>
      </c>
      <c r="V50" s="49">
        <v>0</v>
      </c>
      <c r="W50" s="49">
        <v>56</v>
      </c>
      <c r="X50" s="49">
        <v>0</v>
      </c>
      <c r="Y50" s="49">
        <f>SUM(Z50:AB50)</f>
        <v>0</v>
      </c>
      <c r="Z50" s="49">
        <v>0</v>
      </c>
      <c r="AA50" s="49">
        <v>0</v>
      </c>
      <c r="AB50" s="49">
        <v>0</v>
      </c>
      <c r="AC50" s="49">
        <f>SUM(AD50:AF50)</f>
        <v>0</v>
      </c>
      <c r="AD50" s="49">
        <v>0</v>
      </c>
      <c r="AE50" s="49">
        <v>0</v>
      </c>
      <c r="AF50" s="49">
        <v>0</v>
      </c>
      <c r="AG50" s="49">
        <v>33</v>
      </c>
      <c r="AH50" s="49">
        <v>16</v>
      </c>
    </row>
    <row r="51" spans="1:34" ht="13.5">
      <c r="A51" s="193" t="s">
        <v>281</v>
      </c>
      <c r="B51" s="188"/>
      <c r="C51" s="189"/>
      <c r="D51" s="49">
        <f aca="true" t="shared" si="9" ref="D51:AH51">SUM(D7:D50)</f>
        <v>448153</v>
      </c>
      <c r="E51" s="49">
        <f t="shared" si="9"/>
        <v>319205</v>
      </c>
      <c r="F51" s="49">
        <f t="shared" si="9"/>
        <v>128948</v>
      </c>
      <c r="G51" s="49">
        <f t="shared" si="9"/>
        <v>448153</v>
      </c>
      <c r="H51" s="49">
        <f t="shared" si="9"/>
        <v>391010</v>
      </c>
      <c r="I51" s="49">
        <f t="shared" si="9"/>
        <v>19</v>
      </c>
      <c r="J51" s="49">
        <f t="shared" si="9"/>
        <v>19</v>
      </c>
      <c r="K51" s="49">
        <f t="shared" si="9"/>
        <v>0</v>
      </c>
      <c r="L51" s="49">
        <f t="shared" si="9"/>
        <v>0</v>
      </c>
      <c r="M51" s="49">
        <f t="shared" si="9"/>
        <v>281540</v>
      </c>
      <c r="N51" s="49">
        <f t="shared" si="9"/>
        <v>148449</v>
      </c>
      <c r="O51" s="49">
        <f t="shared" si="9"/>
        <v>58829</v>
      </c>
      <c r="P51" s="49">
        <f t="shared" si="9"/>
        <v>74262</v>
      </c>
      <c r="Q51" s="49">
        <f t="shared" si="9"/>
        <v>44793</v>
      </c>
      <c r="R51" s="49">
        <f t="shared" si="9"/>
        <v>27870</v>
      </c>
      <c r="S51" s="49">
        <f t="shared" si="9"/>
        <v>11164</v>
      </c>
      <c r="T51" s="49">
        <f t="shared" si="9"/>
        <v>5759</v>
      </c>
      <c r="U51" s="49">
        <f t="shared" si="9"/>
        <v>59916</v>
      </c>
      <c r="V51" s="49">
        <f t="shared" si="9"/>
        <v>13155</v>
      </c>
      <c r="W51" s="49">
        <f t="shared" si="9"/>
        <v>35558</v>
      </c>
      <c r="X51" s="49">
        <f t="shared" si="9"/>
        <v>11203</v>
      </c>
      <c r="Y51" s="49">
        <f t="shared" si="9"/>
        <v>3469</v>
      </c>
      <c r="Z51" s="49">
        <f t="shared" si="9"/>
        <v>2424</v>
      </c>
      <c r="AA51" s="49">
        <f t="shared" si="9"/>
        <v>1025</v>
      </c>
      <c r="AB51" s="49">
        <f t="shared" si="9"/>
        <v>20</v>
      </c>
      <c r="AC51" s="49">
        <f t="shared" si="9"/>
        <v>1273</v>
      </c>
      <c r="AD51" s="49">
        <f t="shared" si="9"/>
        <v>157</v>
      </c>
      <c r="AE51" s="49">
        <f t="shared" si="9"/>
        <v>1024</v>
      </c>
      <c r="AF51" s="49">
        <f t="shared" si="9"/>
        <v>92</v>
      </c>
      <c r="AG51" s="49">
        <f t="shared" si="9"/>
        <v>57143</v>
      </c>
      <c r="AH51" s="49">
        <f t="shared" si="9"/>
        <v>3982</v>
      </c>
    </row>
  </sheetData>
  <mergeCells count="14">
    <mergeCell ref="A51:C5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220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188</v>
      </c>
      <c r="B2" s="196" t="s">
        <v>242</v>
      </c>
      <c r="C2" s="201" t="s">
        <v>245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203</v>
      </c>
      <c r="E3" s="32" t="s">
        <v>197</v>
      </c>
      <c r="F3" s="194" t="s">
        <v>246</v>
      </c>
      <c r="G3" s="195"/>
      <c r="H3" s="195"/>
      <c r="I3" s="195"/>
      <c r="J3" s="195"/>
      <c r="K3" s="190"/>
      <c r="L3" s="201" t="s">
        <v>247</v>
      </c>
      <c r="M3" s="14" t="s">
        <v>205</v>
      </c>
      <c r="N3" s="33"/>
      <c r="O3" s="33"/>
      <c r="P3" s="33"/>
      <c r="Q3" s="33"/>
      <c r="R3" s="33"/>
      <c r="S3" s="33"/>
      <c r="T3" s="34"/>
      <c r="U3" s="10" t="s">
        <v>203</v>
      </c>
      <c r="V3" s="201" t="s">
        <v>197</v>
      </c>
      <c r="W3" s="227" t="s">
        <v>198</v>
      </c>
      <c r="X3" s="228"/>
      <c r="Y3" s="228"/>
      <c r="Z3" s="228"/>
      <c r="AA3" s="229"/>
      <c r="AB3" s="10" t="s">
        <v>203</v>
      </c>
      <c r="AC3" s="201" t="s">
        <v>248</v>
      </c>
      <c r="AD3" s="201" t="s">
        <v>249</v>
      </c>
      <c r="AE3" s="14" t="s">
        <v>199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214</v>
      </c>
      <c r="H4" s="201" t="s">
        <v>215</v>
      </c>
      <c r="I4" s="201" t="s">
        <v>216</v>
      </c>
      <c r="J4" s="201" t="s">
        <v>217</v>
      </c>
      <c r="K4" s="201" t="s">
        <v>218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214</v>
      </c>
      <c r="X4" s="201" t="s">
        <v>215</v>
      </c>
      <c r="Y4" s="201" t="s">
        <v>216</v>
      </c>
      <c r="Z4" s="201" t="s">
        <v>217</v>
      </c>
      <c r="AA4" s="201" t="s">
        <v>218</v>
      </c>
      <c r="AB4" s="10"/>
      <c r="AC4" s="218"/>
      <c r="AD4" s="218"/>
      <c r="AE4" s="37"/>
      <c r="AF4" s="224" t="s">
        <v>214</v>
      </c>
      <c r="AG4" s="201" t="s">
        <v>215</v>
      </c>
      <c r="AH4" s="201" t="s">
        <v>216</v>
      </c>
      <c r="AI4" s="201" t="s">
        <v>217</v>
      </c>
      <c r="AJ4" s="201" t="s">
        <v>218</v>
      </c>
    </row>
    <row r="5" spans="1:36" s="28" customFormat="1" ht="22.5" customHeight="1">
      <c r="A5" s="230"/>
      <c r="B5" s="232"/>
      <c r="C5" s="202"/>
      <c r="D5" s="16"/>
      <c r="E5" s="40"/>
      <c r="F5" s="10" t="s">
        <v>203</v>
      </c>
      <c r="G5" s="218"/>
      <c r="H5" s="218"/>
      <c r="I5" s="218"/>
      <c r="J5" s="218"/>
      <c r="K5" s="218"/>
      <c r="L5" s="226"/>
      <c r="M5" s="10" t="s">
        <v>203</v>
      </c>
      <c r="N5" s="6" t="s">
        <v>207</v>
      </c>
      <c r="O5" s="6" t="s">
        <v>243</v>
      </c>
      <c r="P5" s="6" t="s">
        <v>208</v>
      </c>
      <c r="Q5" s="18" t="s">
        <v>250</v>
      </c>
      <c r="R5" s="6" t="s">
        <v>209</v>
      </c>
      <c r="S5" s="18" t="s">
        <v>18</v>
      </c>
      <c r="T5" s="6" t="s">
        <v>244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203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251</v>
      </c>
      <c r="E6" s="21" t="s">
        <v>196</v>
      </c>
      <c r="F6" s="21" t="s">
        <v>196</v>
      </c>
      <c r="G6" s="23" t="s">
        <v>196</v>
      </c>
      <c r="H6" s="23" t="s">
        <v>196</v>
      </c>
      <c r="I6" s="23" t="s">
        <v>196</v>
      </c>
      <c r="J6" s="23" t="s">
        <v>196</v>
      </c>
      <c r="K6" s="23" t="s">
        <v>196</v>
      </c>
      <c r="L6" s="41" t="s">
        <v>196</v>
      </c>
      <c r="M6" s="21" t="s">
        <v>196</v>
      </c>
      <c r="N6" s="23" t="s">
        <v>196</v>
      </c>
      <c r="O6" s="23" t="s">
        <v>196</v>
      </c>
      <c r="P6" s="23" t="s">
        <v>196</v>
      </c>
      <c r="Q6" s="23" t="s">
        <v>196</v>
      </c>
      <c r="R6" s="23" t="s">
        <v>196</v>
      </c>
      <c r="S6" s="23" t="s">
        <v>196</v>
      </c>
      <c r="T6" s="23" t="s">
        <v>196</v>
      </c>
      <c r="U6" s="21" t="s">
        <v>196</v>
      </c>
      <c r="V6" s="41" t="s">
        <v>196</v>
      </c>
      <c r="W6" s="42" t="s">
        <v>196</v>
      </c>
      <c r="X6" s="23" t="s">
        <v>196</v>
      </c>
      <c r="Y6" s="23" t="s">
        <v>196</v>
      </c>
      <c r="Z6" s="23" t="s">
        <v>196</v>
      </c>
      <c r="AA6" s="23" t="s">
        <v>196</v>
      </c>
      <c r="AB6" s="21" t="s">
        <v>196</v>
      </c>
      <c r="AC6" s="41" t="s">
        <v>196</v>
      </c>
      <c r="AD6" s="41" t="s">
        <v>196</v>
      </c>
      <c r="AE6" s="21" t="s">
        <v>196</v>
      </c>
      <c r="AF6" s="22" t="s">
        <v>196</v>
      </c>
      <c r="AG6" s="22" t="s">
        <v>196</v>
      </c>
      <c r="AH6" s="22" t="s">
        <v>196</v>
      </c>
      <c r="AI6" s="22" t="s">
        <v>196</v>
      </c>
      <c r="AJ6" s="22" t="s">
        <v>196</v>
      </c>
    </row>
    <row r="7" spans="1:36" ht="13.5">
      <c r="A7" s="24" t="s">
        <v>105</v>
      </c>
      <c r="B7" s="47" t="s">
        <v>106</v>
      </c>
      <c r="C7" s="48" t="s">
        <v>107</v>
      </c>
      <c r="D7" s="49">
        <f aca="true" t="shared" si="0" ref="D7:D50">E7+F7+L7+M7</f>
        <v>132512</v>
      </c>
      <c r="E7" s="49">
        <v>90204</v>
      </c>
      <c r="F7" s="49">
        <f aca="true" t="shared" si="1" ref="F7:F45">SUM(G7:K7)</f>
        <v>24694</v>
      </c>
      <c r="G7" s="49">
        <v>56</v>
      </c>
      <c r="H7" s="49">
        <v>24638</v>
      </c>
      <c r="I7" s="49">
        <v>0</v>
      </c>
      <c r="J7" s="49">
        <v>0</v>
      </c>
      <c r="K7" s="49">
        <v>0</v>
      </c>
      <c r="L7" s="49">
        <v>17614</v>
      </c>
      <c r="M7" s="49">
        <f aca="true" t="shared" si="2" ref="M7:M45">SUM(N7:T7)</f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f aca="true" t="shared" si="3" ref="U7:U45">SUM(V7:AA7)</f>
        <v>90260</v>
      </c>
      <c r="V7" s="49">
        <v>90204</v>
      </c>
      <c r="W7" s="49">
        <v>56</v>
      </c>
      <c r="X7" s="49">
        <v>0</v>
      </c>
      <c r="Y7" s="49">
        <v>0</v>
      </c>
      <c r="Z7" s="49">
        <v>0</v>
      </c>
      <c r="AA7" s="49">
        <v>0</v>
      </c>
      <c r="AB7" s="49">
        <f aca="true" t="shared" si="4" ref="AB7:AB45">SUM(AC7:AE7)</f>
        <v>28221</v>
      </c>
      <c r="AC7" s="49">
        <v>17614</v>
      </c>
      <c r="AD7" s="49">
        <v>8923</v>
      </c>
      <c r="AE7" s="49">
        <f aca="true" t="shared" si="5" ref="AE7:AE45">SUM(AF7:AJ7)</f>
        <v>1684</v>
      </c>
      <c r="AF7" s="49">
        <v>0</v>
      </c>
      <c r="AG7" s="49">
        <v>1684</v>
      </c>
      <c r="AH7" s="49">
        <v>0</v>
      </c>
      <c r="AI7" s="49">
        <v>0</v>
      </c>
      <c r="AJ7" s="49">
        <v>0</v>
      </c>
    </row>
    <row r="8" spans="1:36" ht="13.5">
      <c r="A8" s="24" t="s">
        <v>105</v>
      </c>
      <c r="B8" s="47" t="s">
        <v>108</v>
      </c>
      <c r="C8" s="48" t="s">
        <v>109</v>
      </c>
      <c r="D8" s="49">
        <f t="shared" si="0"/>
        <v>61346</v>
      </c>
      <c r="E8" s="49">
        <v>41492</v>
      </c>
      <c r="F8" s="49">
        <f t="shared" si="1"/>
        <v>174</v>
      </c>
      <c r="G8" s="49">
        <v>0</v>
      </c>
      <c r="H8" s="49">
        <v>174</v>
      </c>
      <c r="I8" s="49">
        <v>0</v>
      </c>
      <c r="J8" s="49">
        <v>0</v>
      </c>
      <c r="K8" s="49">
        <v>0</v>
      </c>
      <c r="L8" s="49">
        <v>8789</v>
      </c>
      <c r="M8" s="49">
        <f t="shared" si="2"/>
        <v>10891</v>
      </c>
      <c r="N8" s="49">
        <v>8893</v>
      </c>
      <c r="O8" s="49">
        <v>1039</v>
      </c>
      <c r="P8" s="49">
        <v>959</v>
      </c>
      <c r="Q8" s="49">
        <v>0</v>
      </c>
      <c r="R8" s="49">
        <v>0</v>
      </c>
      <c r="S8" s="49">
        <v>0</v>
      </c>
      <c r="T8" s="49">
        <v>0</v>
      </c>
      <c r="U8" s="49">
        <f t="shared" si="3"/>
        <v>41492</v>
      </c>
      <c r="V8" s="49">
        <v>41492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f t="shared" si="4"/>
        <v>13445</v>
      </c>
      <c r="AC8" s="49">
        <v>8789</v>
      </c>
      <c r="AD8" s="49">
        <v>4641</v>
      </c>
      <c r="AE8" s="49">
        <f t="shared" si="5"/>
        <v>15</v>
      </c>
      <c r="AF8" s="49">
        <v>0</v>
      </c>
      <c r="AG8" s="49">
        <v>15</v>
      </c>
      <c r="AH8" s="49">
        <v>0</v>
      </c>
      <c r="AI8" s="49">
        <v>0</v>
      </c>
      <c r="AJ8" s="49">
        <v>0</v>
      </c>
    </row>
    <row r="9" spans="1:36" ht="13.5">
      <c r="A9" s="24" t="s">
        <v>105</v>
      </c>
      <c r="B9" s="47" t="s">
        <v>110</v>
      </c>
      <c r="C9" s="48" t="s">
        <v>111</v>
      </c>
      <c r="D9" s="49">
        <f t="shared" si="0"/>
        <v>62431</v>
      </c>
      <c r="E9" s="49">
        <v>47770</v>
      </c>
      <c r="F9" s="49">
        <f t="shared" si="1"/>
        <v>10899</v>
      </c>
      <c r="G9" s="49">
        <v>6543</v>
      </c>
      <c r="H9" s="49">
        <v>4356</v>
      </c>
      <c r="I9" s="49">
        <v>0</v>
      </c>
      <c r="J9" s="49">
        <v>0</v>
      </c>
      <c r="K9" s="49">
        <v>0</v>
      </c>
      <c r="L9" s="49">
        <v>3424</v>
      </c>
      <c r="M9" s="49">
        <f t="shared" si="2"/>
        <v>338</v>
      </c>
      <c r="N9" s="49">
        <v>17</v>
      </c>
      <c r="O9" s="49">
        <v>104</v>
      </c>
      <c r="P9" s="49">
        <v>0</v>
      </c>
      <c r="Q9" s="49">
        <v>0</v>
      </c>
      <c r="R9" s="49">
        <v>0</v>
      </c>
      <c r="S9" s="49">
        <v>0</v>
      </c>
      <c r="T9" s="49">
        <v>217</v>
      </c>
      <c r="U9" s="49">
        <f t="shared" si="3"/>
        <v>49269</v>
      </c>
      <c r="V9" s="49">
        <v>47770</v>
      </c>
      <c r="W9" s="49">
        <v>1499</v>
      </c>
      <c r="X9" s="49">
        <v>0</v>
      </c>
      <c r="Y9" s="49">
        <v>0</v>
      </c>
      <c r="Z9" s="49">
        <v>0</v>
      </c>
      <c r="AA9" s="49">
        <v>0</v>
      </c>
      <c r="AB9" s="49">
        <f t="shared" si="4"/>
        <v>11305</v>
      </c>
      <c r="AC9" s="49">
        <v>3424</v>
      </c>
      <c r="AD9" s="49">
        <v>4129</v>
      </c>
      <c r="AE9" s="49">
        <f t="shared" si="5"/>
        <v>3752</v>
      </c>
      <c r="AF9" s="49">
        <v>3599</v>
      </c>
      <c r="AG9" s="49">
        <v>153</v>
      </c>
      <c r="AH9" s="49">
        <v>0</v>
      </c>
      <c r="AI9" s="49">
        <v>0</v>
      </c>
      <c r="AJ9" s="49">
        <v>0</v>
      </c>
    </row>
    <row r="10" spans="1:36" ht="13.5">
      <c r="A10" s="24" t="s">
        <v>105</v>
      </c>
      <c r="B10" s="47" t="s">
        <v>112</v>
      </c>
      <c r="C10" s="48" t="s">
        <v>113</v>
      </c>
      <c r="D10" s="49">
        <f t="shared" si="0"/>
        <v>18509</v>
      </c>
      <c r="E10" s="49">
        <v>15926</v>
      </c>
      <c r="F10" s="49">
        <f t="shared" si="1"/>
        <v>694</v>
      </c>
      <c r="G10" s="49">
        <v>0</v>
      </c>
      <c r="H10" s="49">
        <v>694</v>
      </c>
      <c r="I10" s="49">
        <v>0</v>
      </c>
      <c r="J10" s="49">
        <v>0</v>
      </c>
      <c r="K10" s="49">
        <v>0</v>
      </c>
      <c r="L10" s="49">
        <v>1664</v>
      </c>
      <c r="M10" s="49">
        <f t="shared" si="2"/>
        <v>225</v>
      </c>
      <c r="N10" s="49">
        <v>225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f t="shared" si="3"/>
        <v>15926</v>
      </c>
      <c r="V10" s="49">
        <v>15926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3418</v>
      </c>
      <c r="AC10" s="49">
        <v>1664</v>
      </c>
      <c r="AD10" s="49">
        <v>1753</v>
      </c>
      <c r="AE10" s="49">
        <f t="shared" si="5"/>
        <v>1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</row>
    <row r="11" spans="1:36" ht="13.5">
      <c r="A11" s="24" t="s">
        <v>105</v>
      </c>
      <c r="B11" s="47" t="s">
        <v>114</v>
      </c>
      <c r="C11" s="48" t="s">
        <v>115</v>
      </c>
      <c r="D11" s="49">
        <f t="shared" si="0"/>
        <v>10126</v>
      </c>
      <c r="E11" s="49">
        <v>6750</v>
      </c>
      <c r="F11" s="49">
        <f t="shared" si="1"/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1687</v>
      </c>
      <c r="M11" s="49">
        <f t="shared" si="2"/>
        <v>1689</v>
      </c>
      <c r="N11" s="49">
        <v>904</v>
      </c>
      <c r="O11" s="49">
        <v>323</v>
      </c>
      <c r="P11" s="49">
        <v>365</v>
      </c>
      <c r="Q11" s="49">
        <v>72</v>
      </c>
      <c r="R11" s="49">
        <v>12</v>
      </c>
      <c r="S11" s="49">
        <v>0</v>
      </c>
      <c r="T11" s="49">
        <v>13</v>
      </c>
      <c r="U11" s="49">
        <f t="shared" si="3"/>
        <v>6750</v>
      </c>
      <c r="V11" s="49">
        <v>6750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f t="shared" si="4"/>
        <v>2348</v>
      </c>
      <c r="AC11" s="49">
        <v>1687</v>
      </c>
      <c r="AD11" s="49">
        <v>661</v>
      </c>
      <c r="AE11" s="49">
        <f t="shared" si="5"/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</row>
    <row r="12" spans="1:36" ht="13.5">
      <c r="A12" s="24" t="s">
        <v>105</v>
      </c>
      <c r="B12" s="47" t="s">
        <v>116</v>
      </c>
      <c r="C12" s="48" t="s">
        <v>117</v>
      </c>
      <c r="D12" s="49">
        <f t="shared" si="0"/>
        <v>28260</v>
      </c>
      <c r="E12" s="49">
        <v>23625</v>
      </c>
      <c r="F12" s="49">
        <f t="shared" si="1"/>
        <v>1742</v>
      </c>
      <c r="G12" s="49">
        <v>1558</v>
      </c>
      <c r="H12" s="49">
        <v>184</v>
      </c>
      <c r="I12" s="49">
        <v>0</v>
      </c>
      <c r="J12" s="49">
        <v>0</v>
      </c>
      <c r="K12" s="49">
        <v>0</v>
      </c>
      <c r="L12" s="49">
        <v>1433</v>
      </c>
      <c r="M12" s="49">
        <f t="shared" si="2"/>
        <v>1460</v>
      </c>
      <c r="N12" s="49">
        <v>1140</v>
      </c>
      <c r="O12" s="49">
        <v>76</v>
      </c>
      <c r="P12" s="49">
        <v>240</v>
      </c>
      <c r="Q12" s="49">
        <v>0</v>
      </c>
      <c r="R12" s="49">
        <v>0</v>
      </c>
      <c r="S12" s="49">
        <v>4</v>
      </c>
      <c r="T12" s="49">
        <v>0</v>
      </c>
      <c r="U12" s="49">
        <f t="shared" si="3"/>
        <v>23625</v>
      </c>
      <c r="V12" s="49">
        <v>23625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4"/>
        <v>5083</v>
      </c>
      <c r="AC12" s="49">
        <v>1433</v>
      </c>
      <c r="AD12" s="49">
        <v>2538</v>
      </c>
      <c r="AE12" s="49">
        <f t="shared" si="5"/>
        <v>1112</v>
      </c>
      <c r="AF12" s="49">
        <v>1112</v>
      </c>
      <c r="AG12" s="49">
        <v>0</v>
      </c>
      <c r="AH12" s="49">
        <v>0</v>
      </c>
      <c r="AI12" s="49">
        <v>0</v>
      </c>
      <c r="AJ12" s="49">
        <v>0</v>
      </c>
    </row>
    <row r="13" spans="1:36" ht="13.5">
      <c r="A13" s="24" t="s">
        <v>105</v>
      </c>
      <c r="B13" s="47" t="s">
        <v>118</v>
      </c>
      <c r="C13" s="48" t="s">
        <v>119</v>
      </c>
      <c r="D13" s="49">
        <f t="shared" si="0"/>
        <v>7703</v>
      </c>
      <c r="E13" s="49">
        <v>6346</v>
      </c>
      <c r="F13" s="49">
        <f t="shared" si="1"/>
        <v>874</v>
      </c>
      <c r="G13" s="49">
        <v>54</v>
      </c>
      <c r="H13" s="49">
        <v>820</v>
      </c>
      <c r="I13" s="49">
        <v>0</v>
      </c>
      <c r="J13" s="49">
        <v>0</v>
      </c>
      <c r="K13" s="49">
        <v>0</v>
      </c>
      <c r="L13" s="49">
        <v>483</v>
      </c>
      <c r="M13" s="49">
        <f t="shared" si="2"/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f t="shared" si="3"/>
        <v>6346</v>
      </c>
      <c r="V13" s="49">
        <v>6346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f t="shared" si="4"/>
        <v>1225</v>
      </c>
      <c r="AC13" s="49">
        <v>483</v>
      </c>
      <c r="AD13" s="49">
        <v>736</v>
      </c>
      <c r="AE13" s="49">
        <f t="shared" si="5"/>
        <v>6</v>
      </c>
      <c r="AF13" s="49">
        <v>5</v>
      </c>
      <c r="AG13" s="49">
        <v>1</v>
      </c>
      <c r="AH13" s="49">
        <v>0</v>
      </c>
      <c r="AI13" s="49">
        <v>0</v>
      </c>
      <c r="AJ13" s="49">
        <v>0</v>
      </c>
    </row>
    <row r="14" spans="1:36" ht="13.5">
      <c r="A14" s="24" t="s">
        <v>105</v>
      </c>
      <c r="B14" s="47" t="s">
        <v>120</v>
      </c>
      <c r="C14" s="48" t="s">
        <v>121</v>
      </c>
      <c r="D14" s="49">
        <f t="shared" si="0"/>
        <v>7319</v>
      </c>
      <c r="E14" s="49">
        <v>6559</v>
      </c>
      <c r="F14" s="49">
        <f t="shared" si="1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f t="shared" si="2"/>
        <v>760</v>
      </c>
      <c r="N14" s="49">
        <v>438</v>
      </c>
      <c r="O14" s="49">
        <v>245</v>
      </c>
      <c r="P14" s="49">
        <v>0</v>
      </c>
      <c r="Q14" s="49">
        <v>0</v>
      </c>
      <c r="R14" s="49">
        <v>0</v>
      </c>
      <c r="S14" s="49">
        <v>77</v>
      </c>
      <c r="T14" s="49">
        <v>0</v>
      </c>
      <c r="U14" s="49">
        <f t="shared" si="3"/>
        <v>6559</v>
      </c>
      <c r="V14" s="49">
        <v>6559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f t="shared" si="4"/>
        <v>465</v>
      </c>
      <c r="AC14" s="49">
        <v>0</v>
      </c>
      <c r="AD14" s="49">
        <v>465</v>
      </c>
      <c r="AE14" s="49">
        <f t="shared" si="5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</row>
    <row r="15" spans="1:36" ht="13.5">
      <c r="A15" s="24" t="s">
        <v>105</v>
      </c>
      <c r="B15" s="47" t="s">
        <v>122</v>
      </c>
      <c r="C15" s="48" t="s">
        <v>123</v>
      </c>
      <c r="D15" s="49">
        <f t="shared" si="0"/>
        <v>11544</v>
      </c>
      <c r="E15" s="49">
        <v>9391</v>
      </c>
      <c r="F15" s="49">
        <f t="shared" si="1"/>
        <v>1340</v>
      </c>
      <c r="G15" s="49">
        <v>943</v>
      </c>
      <c r="H15" s="49">
        <v>397</v>
      </c>
      <c r="I15" s="49">
        <v>0</v>
      </c>
      <c r="J15" s="49">
        <v>0</v>
      </c>
      <c r="K15" s="49">
        <v>0</v>
      </c>
      <c r="L15" s="49">
        <v>813</v>
      </c>
      <c r="M15" s="49">
        <f t="shared" si="2"/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f t="shared" si="3"/>
        <v>9620</v>
      </c>
      <c r="V15" s="49">
        <v>9391</v>
      </c>
      <c r="W15" s="49">
        <v>157</v>
      </c>
      <c r="X15" s="49">
        <v>72</v>
      </c>
      <c r="Y15" s="49">
        <v>0</v>
      </c>
      <c r="Z15" s="49">
        <v>0</v>
      </c>
      <c r="AA15" s="49">
        <v>0</v>
      </c>
      <c r="AB15" s="49">
        <f t="shared" si="4"/>
        <v>2538</v>
      </c>
      <c r="AC15" s="49">
        <v>813</v>
      </c>
      <c r="AD15" s="49">
        <v>1725</v>
      </c>
      <c r="AE15" s="49">
        <f t="shared" si="5"/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</row>
    <row r="16" spans="1:36" ht="13.5">
      <c r="A16" s="24" t="s">
        <v>105</v>
      </c>
      <c r="B16" s="47" t="s">
        <v>124</v>
      </c>
      <c r="C16" s="48" t="s">
        <v>125</v>
      </c>
      <c r="D16" s="49">
        <f t="shared" si="0"/>
        <v>10292</v>
      </c>
      <c r="E16" s="49">
        <v>7994</v>
      </c>
      <c r="F16" s="49">
        <f t="shared" si="1"/>
        <v>2163</v>
      </c>
      <c r="G16" s="49">
        <v>509</v>
      </c>
      <c r="H16" s="49">
        <v>1654</v>
      </c>
      <c r="I16" s="49">
        <v>0</v>
      </c>
      <c r="J16" s="49">
        <v>0</v>
      </c>
      <c r="K16" s="49">
        <v>0</v>
      </c>
      <c r="L16" s="49">
        <v>135</v>
      </c>
      <c r="M16" s="49">
        <f t="shared" si="2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f t="shared" si="3"/>
        <v>8316</v>
      </c>
      <c r="V16" s="49">
        <v>7994</v>
      </c>
      <c r="W16" s="49">
        <v>266</v>
      </c>
      <c r="X16" s="49">
        <v>56</v>
      </c>
      <c r="Y16" s="49">
        <v>0</v>
      </c>
      <c r="Z16" s="49">
        <v>0</v>
      </c>
      <c r="AA16" s="49">
        <v>0</v>
      </c>
      <c r="AB16" s="49">
        <f t="shared" si="4"/>
        <v>1226</v>
      </c>
      <c r="AC16" s="49">
        <v>135</v>
      </c>
      <c r="AD16" s="49">
        <v>970</v>
      </c>
      <c r="AE16" s="49">
        <f t="shared" si="5"/>
        <v>121</v>
      </c>
      <c r="AF16" s="49">
        <v>121</v>
      </c>
      <c r="AG16" s="49">
        <v>0</v>
      </c>
      <c r="AH16" s="49">
        <v>0</v>
      </c>
      <c r="AI16" s="49">
        <v>0</v>
      </c>
      <c r="AJ16" s="49">
        <v>0</v>
      </c>
    </row>
    <row r="17" spans="1:36" ht="13.5">
      <c r="A17" s="24" t="s">
        <v>105</v>
      </c>
      <c r="B17" s="47" t="s">
        <v>126</v>
      </c>
      <c r="C17" s="48" t="s">
        <v>24</v>
      </c>
      <c r="D17" s="49">
        <f t="shared" si="0"/>
        <v>3990</v>
      </c>
      <c r="E17" s="49">
        <v>3080</v>
      </c>
      <c r="F17" s="49">
        <f t="shared" si="1"/>
        <v>906</v>
      </c>
      <c r="G17" s="49">
        <v>262</v>
      </c>
      <c r="H17" s="49">
        <v>644</v>
      </c>
      <c r="I17" s="49">
        <v>0</v>
      </c>
      <c r="J17" s="49">
        <v>0</v>
      </c>
      <c r="K17" s="49">
        <v>0</v>
      </c>
      <c r="L17" s="49">
        <v>4</v>
      </c>
      <c r="M17" s="49">
        <f t="shared" si="2"/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f t="shared" si="3"/>
        <v>3264</v>
      </c>
      <c r="V17" s="49">
        <v>3080</v>
      </c>
      <c r="W17" s="49">
        <v>160</v>
      </c>
      <c r="X17" s="49">
        <v>24</v>
      </c>
      <c r="Y17" s="49">
        <v>0</v>
      </c>
      <c r="Z17" s="49">
        <v>0</v>
      </c>
      <c r="AA17" s="49">
        <v>0</v>
      </c>
      <c r="AB17" s="49">
        <f t="shared" si="4"/>
        <v>462</v>
      </c>
      <c r="AC17" s="49">
        <v>4</v>
      </c>
      <c r="AD17" s="49">
        <v>407</v>
      </c>
      <c r="AE17" s="49">
        <f t="shared" si="5"/>
        <v>51</v>
      </c>
      <c r="AF17" s="49">
        <v>51</v>
      </c>
      <c r="AG17" s="49">
        <v>0</v>
      </c>
      <c r="AH17" s="49">
        <v>0</v>
      </c>
      <c r="AI17" s="49">
        <v>0</v>
      </c>
      <c r="AJ17" s="49">
        <v>0</v>
      </c>
    </row>
    <row r="18" spans="1:36" ht="13.5">
      <c r="A18" s="24" t="s">
        <v>105</v>
      </c>
      <c r="B18" s="47" t="s">
        <v>127</v>
      </c>
      <c r="C18" s="48" t="s">
        <v>128</v>
      </c>
      <c r="D18" s="49">
        <f t="shared" si="0"/>
        <v>10368</v>
      </c>
      <c r="E18" s="49">
        <v>6196</v>
      </c>
      <c r="F18" s="49">
        <f t="shared" si="1"/>
        <v>320</v>
      </c>
      <c r="G18" s="49">
        <v>0</v>
      </c>
      <c r="H18" s="49">
        <v>320</v>
      </c>
      <c r="I18" s="49">
        <v>0</v>
      </c>
      <c r="J18" s="49">
        <v>0</v>
      </c>
      <c r="K18" s="49">
        <v>0</v>
      </c>
      <c r="L18" s="49">
        <v>2222</v>
      </c>
      <c r="M18" s="49">
        <f t="shared" si="2"/>
        <v>1630</v>
      </c>
      <c r="N18" s="49">
        <v>1078</v>
      </c>
      <c r="O18" s="49">
        <v>124</v>
      </c>
      <c r="P18" s="49">
        <v>291</v>
      </c>
      <c r="Q18" s="49">
        <v>0</v>
      </c>
      <c r="R18" s="49">
        <v>0</v>
      </c>
      <c r="S18" s="49">
        <v>137</v>
      </c>
      <c r="T18" s="49">
        <v>0</v>
      </c>
      <c r="U18" s="49">
        <f t="shared" si="3"/>
        <v>6196</v>
      </c>
      <c r="V18" s="49">
        <v>6196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f t="shared" si="4"/>
        <v>2999</v>
      </c>
      <c r="AC18" s="49">
        <v>2222</v>
      </c>
      <c r="AD18" s="49">
        <v>737</v>
      </c>
      <c r="AE18" s="49">
        <f t="shared" si="5"/>
        <v>40</v>
      </c>
      <c r="AF18" s="49">
        <v>0</v>
      </c>
      <c r="AG18" s="49">
        <v>40</v>
      </c>
      <c r="AH18" s="49">
        <v>0</v>
      </c>
      <c r="AI18" s="49">
        <v>0</v>
      </c>
      <c r="AJ18" s="49">
        <v>0</v>
      </c>
    </row>
    <row r="19" spans="1:36" ht="13.5">
      <c r="A19" s="24" t="s">
        <v>105</v>
      </c>
      <c r="B19" s="47" t="s">
        <v>129</v>
      </c>
      <c r="C19" s="48" t="s">
        <v>130</v>
      </c>
      <c r="D19" s="49">
        <f t="shared" si="0"/>
        <v>1785</v>
      </c>
      <c r="E19" s="49">
        <v>1723</v>
      </c>
      <c r="F19" s="49">
        <f t="shared" si="1"/>
        <v>62</v>
      </c>
      <c r="G19" s="49">
        <v>0</v>
      </c>
      <c r="H19" s="49">
        <v>62</v>
      </c>
      <c r="I19" s="49">
        <v>0</v>
      </c>
      <c r="J19" s="49">
        <v>0</v>
      </c>
      <c r="K19" s="49">
        <v>0</v>
      </c>
      <c r="L19" s="49">
        <v>0</v>
      </c>
      <c r="M19" s="49">
        <f t="shared" si="2"/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f t="shared" si="3"/>
        <v>1723</v>
      </c>
      <c r="V19" s="49">
        <v>1723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200</v>
      </c>
      <c r="AC19" s="49">
        <v>0</v>
      </c>
      <c r="AD19" s="49">
        <v>200</v>
      </c>
      <c r="AE19" s="49">
        <f t="shared" si="5"/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</row>
    <row r="20" spans="1:36" ht="13.5">
      <c r="A20" s="24" t="s">
        <v>105</v>
      </c>
      <c r="B20" s="47" t="s">
        <v>131</v>
      </c>
      <c r="C20" s="48" t="s">
        <v>223</v>
      </c>
      <c r="D20" s="49">
        <f t="shared" si="0"/>
        <v>4740</v>
      </c>
      <c r="E20" s="49">
        <v>3931</v>
      </c>
      <c r="F20" s="49">
        <f t="shared" si="1"/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280</v>
      </c>
      <c r="M20" s="49">
        <f t="shared" si="2"/>
        <v>529</v>
      </c>
      <c r="N20" s="49">
        <v>378</v>
      </c>
      <c r="O20" s="49">
        <v>55</v>
      </c>
      <c r="P20" s="49">
        <v>96</v>
      </c>
      <c r="Q20" s="49">
        <v>0</v>
      </c>
      <c r="R20" s="49">
        <v>0</v>
      </c>
      <c r="S20" s="49">
        <v>0</v>
      </c>
      <c r="T20" s="49">
        <v>0</v>
      </c>
      <c r="U20" s="49">
        <f t="shared" si="3"/>
        <v>3931</v>
      </c>
      <c r="V20" s="49">
        <v>3931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f t="shared" si="4"/>
        <v>827</v>
      </c>
      <c r="AC20" s="49">
        <v>280</v>
      </c>
      <c r="AD20" s="49">
        <v>547</v>
      </c>
      <c r="AE20" s="49">
        <f t="shared" si="5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</row>
    <row r="21" spans="1:36" ht="13.5">
      <c r="A21" s="24" t="s">
        <v>105</v>
      </c>
      <c r="B21" s="47" t="s">
        <v>132</v>
      </c>
      <c r="C21" s="48" t="s">
        <v>133</v>
      </c>
      <c r="D21" s="49">
        <f t="shared" si="0"/>
        <v>8049</v>
      </c>
      <c r="E21" s="49">
        <v>5370</v>
      </c>
      <c r="F21" s="49">
        <f t="shared" si="1"/>
        <v>649</v>
      </c>
      <c r="G21" s="49">
        <v>34</v>
      </c>
      <c r="H21" s="49">
        <v>615</v>
      </c>
      <c r="I21" s="49">
        <v>0</v>
      </c>
      <c r="J21" s="49">
        <v>0</v>
      </c>
      <c r="K21" s="49">
        <v>0</v>
      </c>
      <c r="L21" s="49">
        <v>1962</v>
      </c>
      <c r="M21" s="49">
        <f t="shared" si="2"/>
        <v>68</v>
      </c>
      <c r="N21" s="49">
        <v>23</v>
      </c>
      <c r="O21" s="49">
        <v>0</v>
      </c>
      <c r="P21" s="49">
        <v>0</v>
      </c>
      <c r="Q21" s="49">
        <v>0</v>
      </c>
      <c r="R21" s="49">
        <v>0</v>
      </c>
      <c r="S21" s="49">
        <v>11</v>
      </c>
      <c r="T21" s="49">
        <v>34</v>
      </c>
      <c r="U21" s="49">
        <f t="shared" si="3"/>
        <v>5370</v>
      </c>
      <c r="V21" s="49">
        <v>5370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f t="shared" si="4"/>
        <v>2568</v>
      </c>
      <c r="AC21" s="49">
        <v>1962</v>
      </c>
      <c r="AD21" s="49">
        <v>601</v>
      </c>
      <c r="AE21" s="49">
        <f t="shared" si="5"/>
        <v>5</v>
      </c>
      <c r="AF21" s="49">
        <v>5</v>
      </c>
      <c r="AG21" s="49">
        <v>0</v>
      </c>
      <c r="AH21" s="49">
        <v>0</v>
      </c>
      <c r="AI21" s="49">
        <v>0</v>
      </c>
      <c r="AJ21" s="49">
        <v>0</v>
      </c>
    </row>
    <row r="22" spans="1:36" ht="13.5">
      <c r="A22" s="24" t="s">
        <v>105</v>
      </c>
      <c r="B22" s="47" t="s">
        <v>134</v>
      </c>
      <c r="C22" s="48" t="s">
        <v>135</v>
      </c>
      <c r="D22" s="49">
        <f t="shared" si="0"/>
        <v>1807</v>
      </c>
      <c r="E22" s="49">
        <v>1270</v>
      </c>
      <c r="F22" s="49">
        <f t="shared" si="1"/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308</v>
      </c>
      <c r="M22" s="49">
        <f t="shared" si="2"/>
        <v>229</v>
      </c>
      <c r="N22" s="49">
        <v>162</v>
      </c>
      <c r="O22" s="49">
        <v>26</v>
      </c>
      <c r="P22" s="49">
        <v>30</v>
      </c>
      <c r="Q22" s="49">
        <v>10</v>
      </c>
      <c r="R22" s="49">
        <v>1</v>
      </c>
      <c r="S22" s="49">
        <v>0</v>
      </c>
      <c r="T22" s="49">
        <v>0</v>
      </c>
      <c r="U22" s="49">
        <f t="shared" si="3"/>
        <v>1270</v>
      </c>
      <c r="V22" s="49">
        <v>1270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f t="shared" si="4"/>
        <v>445</v>
      </c>
      <c r="AC22" s="49">
        <v>308</v>
      </c>
      <c r="AD22" s="49">
        <v>137</v>
      </c>
      <c r="AE22" s="49">
        <f t="shared" si="5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</row>
    <row r="23" spans="1:36" ht="13.5">
      <c r="A23" s="24" t="s">
        <v>105</v>
      </c>
      <c r="B23" s="47" t="s">
        <v>136</v>
      </c>
      <c r="C23" s="48" t="s">
        <v>137</v>
      </c>
      <c r="D23" s="49">
        <f t="shared" si="0"/>
        <v>3423</v>
      </c>
      <c r="E23" s="49">
        <v>2252</v>
      </c>
      <c r="F23" s="49">
        <f t="shared" si="1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1171</v>
      </c>
      <c r="M23" s="49">
        <f t="shared" si="2"/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f t="shared" si="3"/>
        <v>2252</v>
      </c>
      <c r="V23" s="49">
        <v>2252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f t="shared" si="4"/>
        <v>1423</v>
      </c>
      <c r="AC23" s="49">
        <v>1171</v>
      </c>
      <c r="AD23" s="49">
        <v>252</v>
      </c>
      <c r="AE23" s="49">
        <f t="shared" si="5"/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</row>
    <row r="24" spans="1:36" ht="13.5">
      <c r="A24" s="24" t="s">
        <v>105</v>
      </c>
      <c r="B24" s="47" t="s">
        <v>138</v>
      </c>
      <c r="C24" s="48" t="s">
        <v>317</v>
      </c>
      <c r="D24" s="49">
        <f t="shared" si="0"/>
        <v>1903</v>
      </c>
      <c r="E24" s="49">
        <v>1153</v>
      </c>
      <c r="F24" s="49">
        <f t="shared" si="1"/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469</v>
      </c>
      <c r="M24" s="49">
        <f t="shared" si="2"/>
        <v>281</v>
      </c>
      <c r="N24" s="49">
        <v>171</v>
      </c>
      <c r="O24" s="49">
        <v>40</v>
      </c>
      <c r="P24" s="49">
        <v>70</v>
      </c>
      <c r="Q24" s="49">
        <v>0</v>
      </c>
      <c r="R24" s="49">
        <v>0</v>
      </c>
      <c r="S24" s="49">
        <v>0</v>
      </c>
      <c r="T24" s="49">
        <v>0</v>
      </c>
      <c r="U24" s="49">
        <f t="shared" si="3"/>
        <v>1153</v>
      </c>
      <c r="V24" s="49">
        <v>1153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f t="shared" si="4"/>
        <v>598</v>
      </c>
      <c r="AC24" s="49">
        <v>469</v>
      </c>
      <c r="AD24" s="49">
        <v>129</v>
      </c>
      <c r="AE24" s="49">
        <f t="shared" si="5"/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</row>
    <row r="25" spans="1:36" ht="13.5">
      <c r="A25" s="24" t="s">
        <v>105</v>
      </c>
      <c r="B25" s="47" t="s">
        <v>139</v>
      </c>
      <c r="C25" s="48" t="s">
        <v>140</v>
      </c>
      <c r="D25" s="49">
        <f t="shared" si="0"/>
        <v>1870</v>
      </c>
      <c r="E25" s="49">
        <v>1247</v>
      </c>
      <c r="F25" s="49">
        <f t="shared" si="1"/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260</v>
      </c>
      <c r="M25" s="49">
        <f t="shared" si="2"/>
        <v>363</v>
      </c>
      <c r="N25" s="49">
        <v>175</v>
      </c>
      <c r="O25" s="49">
        <v>113</v>
      </c>
      <c r="P25" s="49">
        <v>62</v>
      </c>
      <c r="Q25" s="49">
        <v>12</v>
      </c>
      <c r="R25" s="49">
        <v>0</v>
      </c>
      <c r="S25" s="49">
        <v>0</v>
      </c>
      <c r="T25" s="49">
        <v>1</v>
      </c>
      <c r="U25" s="49">
        <f t="shared" si="3"/>
        <v>1247</v>
      </c>
      <c r="V25" s="49">
        <v>1247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f t="shared" si="4"/>
        <v>379</v>
      </c>
      <c r="AC25" s="49">
        <v>260</v>
      </c>
      <c r="AD25" s="49">
        <v>119</v>
      </c>
      <c r="AE25" s="49">
        <f t="shared" si="5"/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</row>
    <row r="26" spans="1:36" ht="13.5">
      <c r="A26" s="24" t="s">
        <v>105</v>
      </c>
      <c r="B26" s="47" t="s">
        <v>141</v>
      </c>
      <c r="C26" s="48" t="s">
        <v>142</v>
      </c>
      <c r="D26" s="49">
        <f t="shared" si="0"/>
        <v>2141</v>
      </c>
      <c r="E26" s="49">
        <v>1420</v>
      </c>
      <c r="F26" s="49">
        <f t="shared" si="1"/>
        <v>338</v>
      </c>
      <c r="G26" s="49">
        <v>62</v>
      </c>
      <c r="H26" s="49">
        <v>276</v>
      </c>
      <c r="I26" s="49">
        <v>0</v>
      </c>
      <c r="J26" s="49">
        <v>0</v>
      </c>
      <c r="K26" s="49">
        <v>0</v>
      </c>
      <c r="L26" s="49">
        <v>383</v>
      </c>
      <c r="M26" s="49">
        <f t="shared" si="2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f t="shared" si="3"/>
        <v>1463</v>
      </c>
      <c r="V26" s="49">
        <v>1420</v>
      </c>
      <c r="W26" s="49">
        <v>43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4"/>
        <v>544</v>
      </c>
      <c r="AC26" s="49">
        <v>383</v>
      </c>
      <c r="AD26" s="49">
        <v>142</v>
      </c>
      <c r="AE26" s="49">
        <f t="shared" si="5"/>
        <v>19</v>
      </c>
      <c r="AF26" s="49">
        <v>19</v>
      </c>
      <c r="AG26" s="49">
        <v>0</v>
      </c>
      <c r="AH26" s="49">
        <v>0</v>
      </c>
      <c r="AI26" s="49">
        <v>0</v>
      </c>
      <c r="AJ26" s="49">
        <v>0</v>
      </c>
    </row>
    <row r="27" spans="1:36" ht="13.5">
      <c r="A27" s="24" t="s">
        <v>105</v>
      </c>
      <c r="B27" s="47" t="s">
        <v>143</v>
      </c>
      <c r="C27" s="48" t="s">
        <v>144</v>
      </c>
      <c r="D27" s="49">
        <f t="shared" si="0"/>
        <v>1391</v>
      </c>
      <c r="E27" s="49">
        <v>768</v>
      </c>
      <c r="F27" s="49">
        <f t="shared" si="1"/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317</v>
      </c>
      <c r="M27" s="49">
        <f t="shared" si="2"/>
        <v>306</v>
      </c>
      <c r="N27" s="49">
        <v>182</v>
      </c>
      <c r="O27" s="49">
        <v>36</v>
      </c>
      <c r="P27" s="49">
        <v>73</v>
      </c>
      <c r="Q27" s="49">
        <v>15</v>
      </c>
      <c r="R27" s="49">
        <v>0</v>
      </c>
      <c r="S27" s="49">
        <v>0</v>
      </c>
      <c r="T27" s="49">
        <v>0</v>
      </c>
      <c r="U27" s="49">
        <f t="shared" si="3"/>
        <v>768</v>
      </c>
      <c r="V27" s="49">
        <v>768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4"/>
        <v>394</v>
      </c>
      <c r="AC27" s="49">
        <v>317</v>
      </c>
      <c r="AD27" s="49">
        <v>77</v>
      </c>
      <c r="AE27" s="49">
        <f t="shared" si="5"/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</row>
    <row r="28" spans="1:36" ht="13.5">
      <c r="A28" s="24" t="s">
        <v>105</v>
      </c>
      <c r="B28" s="47" t="s">
        <v>145</v>
      </c>
      <c r="C28" s="48" t="s">
        <v>146</v>
      </c>
      <c r="D28" s="49">
        <f t="shared" si="0"/>
        <v>445</v>
      </c>
      <c r="E28" s="49">
        <v>300</v>
      </c>
      <c r="F28" s="49">
        <f t="shared" si="1"/>
        <v>39</v>
      </c>
      <c r="G28" s="49">
        <v>9</v>
      </c>
      <c r="H28" s="49">
        <v>30</v>
      </c>
      <c r="I28" s="49">
        <v>0</v>
      </c>
      <c r="J28" s="49">
        <v>0</v>
      </c>
      <c r="K28" s="49">
        <v>0</v>
      </c>
      <c r="L28" s="49">
        <v>76</v>
      </c>
      <c r="M28" s="49">
        <f t="shared" si="2"/>
        <v>30</v>
      </c>
      <c r="N28" s="49">
        <v>30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f t="shared" si="3"/>
        <v>300</v>
      </c>
      <c r="V28" s="49">
        <v>300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4"/>
        <v>109</v>
      </c>
      <c r="AC28" s="49">
        <v>76</v>
      </c>
      <c r="AD28" s="49">
        <v>30</v>
      </c>
      <c r="AE28" s="49">
        <f t="shared" si="5"/>
        <v>3</v>
      </c>
      <c r="AF28" s="49">
        <v>3</v>
      </c>
      <c r="AG28" s="49">
        <v>0</v>
      </c>
      <c r="AH28" s="49">
        <v>0</v>
      </c>
      <c r="AI28" s="49">
        <v>0</v>
      </c>
      <c r="AJ28" s="49">
        <v>0</v>
      </c>
    </row>
    <row r="29" spans="1:36" ht="13.5">
      <c r="A29" s="24" t="s">
        <v>105</v>
      </c>
      <c r="B29" s="47" t="s">
        <v>147</v>
      </c>
      <c r="C29" s="48" t="s">
        <v>148</v>
      </c>
      <c r="D29" s="49">
        <f t="shared" si="0"/>
        <v>4415</v>
      </c>
      <c r="E29" s="49">
        <v>3120</v>
      </c>
      <c r="F29" s="49">
        <f t="shared" si="1"/>
        <v>1293</v>
      </c>
      <c r="G29" s="49">
        <v>219</v>
      </c>
      <c r="H29" s="49">
        <v>1074</v>
      </c>
      <c r="I29" s="49">
        <v>0</v>
      </c>
      <c r="J29" s="49">
        <v>0</v>
      </c>
      <c r="K29" s="49">
        <v>0</v>
      </c>
      <c r="L29" s="49">
        <v>2</v>
      </c>
      <c r="M29" s="49">
        <f t="shared" si="2"/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f t="shared" si="3"/>
        <v>3261</v>
      </c>
      <c r="V29" s="49">
        <v>3120</v>
      </c>
      <c r="W29" s="49">
        <v>117</v>
      </c>
      <c r="X29" s="49">
        <v>24</v>
      </c>
      <c r="Y29" s="49">
        <v>0</v>
      </c>
      <c r="Z29" s="49">
        <v>0</v>
      </c>
      <c r="AA29" s="49">
        <v>0</v>
      </c>
      <c r="AB29" s="49">
        <f t="shared" si="4"/>
        <v>460</v>
      </c>
      <c r="AC29" s="49">
        <v>2</v>
      </c>
      <c r="AD29" s="49">
        <v>407</v>
      </c>
      <c r="AE29" s="49">
        <f t="shared" si="5"/>
        <v>51</v>
      </c>
      <c r="AF29" s="49">
        <v>51</v>
      </c>
      <c r="AG29" s="49">
        <v>0</v>
      </c>
      <c r="AH29" s="49">
        <v>0</v>
      </c>
      <c r="AI29" s="49">
        <v>0</v>
      </c>
      <c r="AJ29" s="49">
        <v>0</v>
      </c>
    </row>
    <row r="30" spans="1:36" ht="13.5">
      <c r="A30" s="24" t="s">
        <v>105</v>
      </c>
      <c r="B30" s="47" t="s">
        <v>149</v>
      </c>
      <c r="C30" s="48" t="s">
        <v>150</v>
      </c>
      <c r="D30" s="49">
        <f t="shared" si="0"/>
        <v>7804</v>
      </c>
      <c r="E30" s="49">
        <v>3783</v>
      </c>
      <c r="F30" s="49">
        <f t="shared" si="1"/>
        <v>3000</v>
      </c>
      <c r="G30" s="49">
        <v>0</v>
      </c>
      <c r="H30" s="49">
        <v>1415</v>
      </c>
      <c r="I30" s="49">
        <v>1585</v>
      </c>
      <c r="J30" s="49">
        <v>0</v>
      </c>
      <c r="K30" s="49">
        <v>0</v>
      </c>
      <c r="L30" s="49">
        <v>1021</v>
      </c>
      <c r="M30" s="49">
        <f t="shared" si="2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f t="shared" si="3"/>
        <v>3783</v>
      </c>
      <c r="V30" s="49">
        <v>3783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4"/>
        <v>1607</v>
      </c>
      <c r="AC30" s="49">
        <v>1021</v>
      </c>
      <c r="AD30" s="49">
        <v>550</v>
      </c>
      <c r="AE30" s="49">
        <f t="shared" si="5"/>
        <v>36</v>
      </c>
      <c r="AF30" s="49">
        <v>0</v>
      </c>
      <c r="AG30" s="49">
        <v>35</v>
      </c>
      <c r="AH30" s="49">
        <v>1</v>
      </c>
      <c r="AI30" s="49">
        <v>0</v>
      </c>
      <c r="AJ30" s="49">
        <v>0</v>
      </c>
    </row>
    <row r="31" spans="1:36" ht="13.5">
      <c r="A31" s="24" t="s">
        <v>105</v>
      </c>
      <c r="B31" s="47" t="s">
        <v>151</v>
      </c>
      <c r="C31" s="48" t="s">
        <v>152</v>
      </c>
      <c r="D31" s="49">
        <f t="shared" si="0"/>
        <v>2572</v>
      </c>
      <c r="E31" s="49">
        <v>1534</v>
      </c>
      <c r="F31" s="49">
        <f t="shared" si="1"/>
        <v>924</v>
      </c>
      <c r="G31" s="49">
        <v>0</v>
      </c>
      <c r="H31" s="49">
        <v>386</v>
      </c>
      <c r="I31" s="49">
        <v>538</v>
      </c>
      <c r="J31" s="49">
        <v>0</v>
      </c>
      <c r="K31" s="49">
        <v>0</v>
      </c>
      <c r="L31" s="49">
        <v>114</v>
      </c>
      <c r="M31" s="49">
        <f t="shared" si="2"/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f t="shared" si="3"/>
        <v>1534</v>
      </c>
      <c r="V31" s="49">
        <v>1534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4"/>
        <v>319</v>
      </c>
      <c r="AC31" s="49">
        <v>114</v>
      </c>
      <c r="AD31" s="49">
        <v>205</v>
      </c>
      <c r="AE31" s="49">
        <f t="shared" si="5"/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105</v>
      </c>
      <c r="B32" s="47" t="s">
        <v>153</v>
      </c>
      <c r="C32" s="48" t="s">
        <v>154</v>
      </c>
      <c r="D32" s="49">
        <f t="shared" si="0"/>
        <v>7060</v>
      </c>
      <c r="E32" s="49">
        <v>5268</v>
      </c>
      <c r="F32" s="49">
        <f t="shared" si="1"/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1376</v>
      </c>
      <c r="M32" s="49">
        <f t="shared" si="2"/>
        <v>416</v>
      </c>
      <c r="N32" s="49">
        <v>5</v>
      </c>
      <c r="O32" s="49">
        <v>182</v>
      </c>
      <c r="P32" s="49">
        <v>182</v>
      </c>
      <c r="Q32" s="49">
        <v>47</v>
      </c>
      <c r="R32" s="49">
        <v>0</v>
      </c>
      <c r="S32" s="49">
        <v>0</v>
      </c>
      <c r="T32" s="49">
        <v>0</v>
      </c>
      <c r="U32" s="49">
        <f t="shared" si="3"/>
        <v>5268</v>
      </c>
      <c r="V32" s="49">
        <v>5268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4"/>
        <v>3243</v>
      </c>
      <c r="AC32" s="49">
        <v>1376</v>
      </c>
      <c r="AD32" s="49">
        <v>1867</v>
      </c>
      <c r="AE32" s="49">
        <f t="shared" si="5"/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</row>
    <row r="33" spans="1:36" ht="13.5">
      <c r="A33" s="24" t="s">
        <v>105</v>
      </c>
      <c r="B33" s="47" t="s">
        <v>155</v>
      </c>
      <c r="C33" s="48" t="s">
        <v>156</v>
      </c>
      <c r="D33" s="49">
        <f t="shared" si="0"/>
        <v>3878</v>
      </c>
      <c r="E33" s="49">
        <v>2500</v>
      </c>
      <c r="F33" s="49">
        <f t="shared" si="1"/>
        <v>1378</v>
      </c>
      <c r="G33" s="49">
        <v>0</v>
      </c>
      <c r="H33" s="49">
        <v>464</v>
      </c>
      <c r="I33" s="49">
        <v>0</v>
      </c>
      <c r="J33" s="49">
        <v>0</v>
      </c>
      <c r="K33" s="49">
        <v>914</v>
      </c>
      <c r="L33" s="49">
        <v>0</v>
      </c>
      <c r="M33" s="49">
        <f t="shared" si="2"/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f t="shared" si="3"/>
        <v>2500</v>
      </c>
      <c r="V33" s="49">
        <v>2500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4"/>
        <v>1222</v>
      </c>
      <c r="AC33" s="49">
        <v>0</v>
      </c>
      <c r="AD33" s="49">
        <v>308</v>
      </c>
      <c r="AE33" s="49">
        <f t="shared" si="5"/>
        <v>914</v>
      </c>
      <c r="AF33" s="49">
        <v>0</v>
      </c>
      <c r="AG33" s="49">
        <v>0</v>
      </c>
      <c r="AH33" s="49">
        <v>0</v>
      </c>
      <c r="AI33" s="49">
        <v>0</v>
      </c>
      <c r="AJ33" s="49">
        <v>914</v>
      </c>
    </row>
    <row r="34" spans="1:36" ht="13.5">
      <c r="A34" s="24" t="s">
        <v>105</v>
      </c>
      <c r="B34" s="47" t="s">
        <v>157</v>
      </c>
      <c r="C34" s="48" t="s">
        <v>158</v>
      </c>
      <c r="D34" s="49">
        <f t="shared" si="0"/>
        <v>283</v>
      </c>
      <c r="E34" s="49">
        <v>155</v>
      </c>
      <c r="F34" s="49">
        <f t="shared" si="1"/>
        <v>115</v>
      </c>
      <c r="G34" s="49">
        <v>5</v>
      </c>
      <c r="H34" s="49">
        <v>13</v>
      </c>
      <c r="I34" s="49">
        <v>0</v>
      </c>
      <c r="J34" s="49">
        <v>0</v>
      </c>
      <c r="K34" s="49">
        <v>97</v>
      </c>
      <c r="L34" s="49">
        <v>0</v>
      </c>
      <c r="M34" s="49">
        <f t="shared" si="2"/>
        <v>13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13</v>
      </c>
      <c r="U34" s="49">
        <f t="shared" si="3"/>
        <v>155</v>
      </c>
      <c r="V34" s="49">
        <v>155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4"/>
        <v>38</v>
      </c>
      <c r="AC34" s="49">
        <v>0</v>
      </c>
      <c r="AD34" s="49">
        <v>18</v>
      </c>
      <c r="AE34" s="49">
        <f t="shared" si="5"/>
        <v>20</v>
      </c>
      <c r="AF34" s="49">
        <v>1</v>
      </c>
      <c r="AG34" s="49">
        <v>2</v>
      </c>
      <c r="AH34" s="49">
        <v>0</v>
      </c>
      <c r="AI34" s="49">
        <v>0</v>
      </c>
      <c r="AJ34" s="49">
        <v>17</v>
      </c>
    </row>
    <row r="35" spans="1:36" ht="13.5">
      <c r="A35" s="24" t="s">
        <v>105</v>
      </c>
      <c r="B35" s="47" t="s">
        <v>159</v>
      </c>
      <c r="C35" s="48" t="s">
        <v>160</v>
      </c>
      <c r="D35" s="49">
        <f t="shared" si="0"/>
        <v>1147</v>
      </c>
      <c r="E35" s="49">
        <v>1103</v>
      </c>
      <c r="F35" s="49">
        <f t="shared" si="1"/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f t="shared" si="2"/>
        <v>44</v>
      </c>
      <c r="N35" s="49">
        <v>0</v>
      </c>
      <c r="O35" s="49">
        <v>28</v>
      </c>
      <c r="P35" s="49">
        <v>16</v>
      </c>
      <c r="Q35" s="49">
        <v>0</v>
      </c>
      <c r="R35" s="49">
        <v>0</v>
      </c>
      <c r="S35" s="49">
        <v>0</v>
      </c>
      <c r="T35" s="49">
        <v>0</v>
      </c>
      <c r="U35" s="49">
        <f t="shared" si="3"/>
        <v>1103</v>
      </c>
      <c r="V35" s="49">
        <v>1103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f t="shared" si="4"/>
        <v>110</v>
      </c>
      <c r="AC35" s="49">
        <v>0</v>
      </c>
      <c r="AD35" s="49">
        <v>110</v>
      </c>
      <c r="AE35" s="49">
        <f t="shared" si="5"/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</row>
    <row r="36" spans="1:36" ht="13.5">
      <c r="A36" s="24" t="s">
        <v>105</v>
      </c>
      <c r="B36" s="47" t="s">
        <v>161</v>
      </c>
      <c r="C36" s="48" t="s">
        <v>162</v>
      </c>
      <c r="D36" s="49">
        <f t="shared" si="0"/>
        <v>3339</v>
      </c>
      <c r="E36" s="49">
        <v>3064</v>
      </c>
      <c r="F36" s="49">
        <f t="shared" si="1"/>
        <v>275</v>
      </c>
      <c r="G36" s="49">
        <v>0</v>
      </c>
      <c r="H36" s="49">
        <v>275</v>
      </c>
      <c r="I36" s="49">
        <v>0</v>
      </c>
      <c r="J36" s="49">
        <v>0</v>
      </c>
      <c r="K36" s="49">
        <v>0</v>
      </c>
      <c r="L36" s="49">
        <v>0</v>
      </c>
      <c r="M36" s="49">
        <f t="shared" si="2"/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f t="shared" si="3"/>
        <v>3064</v>
      </c>
      <c r="V36" s="49">
        <v>3064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4"/>
        <v>229</v>
      </c>
      <c r="AC36" s="49">
        <v>0</v>
      </c>
      <c r="AD36" s="49">
        <v>229</v>
      </c>
      <c r="AE36" s="49">
        <f t="shared" si="5"/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</row>
    <row r="37" spans="1:36" ht="13.5">
      <c r="A37" s="24" t="s">
        <v>105</v>
      </c>
      <c r="B37" s="47" t="s">
        <v>163</v>
      </c>
      <c r="C37" s="48" t="s">
        <v>164</v>
      </c>
      <c r="D37" s="49">
        <f t="shared" si="0"/>
        <v>1986</v>
      </c>
      <c r="E37" s="49">
        <v>1575</v>
      </c>
      <c r="F37" s="49">
        <f t="shared" si="1"/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f t="shared" si="2"/>
        <v>411</v>
      </c>
      <c r="N37" s="49">
        <v>202</v>
      </c>
      <c r="O37" s="49">
        <v>119</v>
      </c>
      <c r="P37" s="49">
        <v>90</v>
      </c>
      <c r="Q37" s="49">
        <v>0</v>
      </c>
      <c r="R37" s="49">
        <v>0</v>
      </c>
      <c r="S37" s="49">
        <v>0</v>
      </c>
      <c r="T37" s="49">
        <v>0</v>
      </c>
      <c r="U37" s="49">
        <f t="shared" si="3"/>
        <v>1575</v>
      </c>
      <c r="V37" s="49">
        <v>1575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4"/>
        <v>174</v>
      </c>
      <c r="AC37" s="49">
        <v>0</v>
      </c>
      <c r="AD37" s="49">
        <v>174</v>
      </c>
      <c r="AE37" s="49">
        <f t="shared" si="5"/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</row>
    <row r="38" spans="1:36" ht="13.5">
      <c r="A38" s="24" t="s">
        <v>105</v>
      </c>
      <c r="B38" s="47" t="s">
        <v>165</v>
      </c>
      <c r="C38" s="48" t="s">
        <v>166</v>
      </c>
      <c r="D38" s="49">
        <f t="shared" si="0"/>
        <v>8471</v>
      </c>
      <c r="E38" s="49">
        <v>7272</v>
      </c>
      <c r="F38" s="49">
        <f t="shared" si="1"/>
        <v>1199</v>
      </c>
      <c r="G38" s="49">
        <v>653</v>
      </c>
      <c r="H38" s="49">
        <v>546</v>
      </c>
      <c r="I38" s="49">
        <v>0</v>
      </c>
      <c r="J38" s="49">
        <v>0</v>
      </c>
      <c r="K38" s="49">
        <v>0</v>
      </c>
      <c r="L38" s="49">
        <v>0</v>
      </c>
      <c r="M38" s="49">
        <f t="shared" si="2"/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f t="shared" si="3"/>
        <v>7272</v>
      </c>
      <c r="V38" s="49">
        <v>7272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f t="shared" si="4"/>
        <v>865</v>
      </c>
      <c r="AC38" s="49">
        <v>0</v>
      </c>
      <c r="AD38" s="49">
        <v>161</v>
      </c>
      <c r="AE38" s="49">
        <f t="shared" si="5"/>
        <v>704</v>
      </c>
      <c r="AF38" s="49">
        <v>653</v>
      </c>
      <c r="AG38" s="49">
        <v>51</v>
      </c>
      <c r="AH38" s="49">
        <v>0</v>
      </c>
      <c r="AI38" s="49">
        <v>0</v>
      </c>
      <c r="AJ38" s="49">
        <v>0</v>
      </c>
    </row>
    <row r="39" spans="1:36" ht="13.5">
      <c r="A39" s="24" t="s">
        <v>105</v>
      </c>
      <c r="B39" s="47" t="s">
        <v>167</v>
      </c>
      <c r="C39" s="48" t="s">
        <v>222</v>
      </c>
      <c r="D39" s="49">
        <f t="shared" si="0"/>
        <v>947</v>
      </c>
      <c r="E39" s="49">
        <v>665</v>
      </c>
      <c r="F39" s="49">
        <f t="shared" si="1"/>
        <v>173</v>
      </c>
      <c r="G39" s="49">
        <v>63</v>
      </c>
      <c r="H39" s="49">
        <v>110</v>
      </c>
      <c r="I39" s="49">
        <v>0</v>
      </c>
      <c r="J39" s="49">
        <v>0</v>
      </c>
      <c r="K39" s="49">
        <v>0</v>
      </c>
      <c r="L39" s="49">
        <v>67</v>
      </c>
      <c r="M39" s="49">
        <f t="shared" si="2"/>
        <v>42</v>
      </c>
      <c r="N39" s="49">
        <v>0</v>
      </c>
      <c r="O39" s="49">
        <v>30</v>
      </c>
      <c r="P39" s="49">
        <v>8</v>
      </c>
      <c r="Q39" s="49">
        <v>3</v>
      </c>
      <c r="R39" s="49">
        <v>0</v>
      </c>
      <c r="S39" s="49">
        <v>1</v>
      </c>
      <c r="T39" s="49">
        <v>0</v>
      </c>
      <c r="U39" s="49">
        <f t="shared" si="3"/>
        <v>665</v>
      </c>
      <c r="V39" s="49">
        <v>665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f t="shared" si="4"/>
        <v>180</v>
      </c>
      <c r="AC39" s="49">
        <v>67</v>
      </c>
      <c r="AD39" s="49">
        <v>76</v>
      </c>
      <c r="AE39" s="49">
        <f t="shared" si="5"/>
        <v>37</v>
      </c>
      <c r="AF39" s="49">
        <v>37</v>
      </c>
      <c r="AG39" s="49">
        <v>0</v>
      </c>
      <c r="AH39" s="49">
        <v>0</v>
      </c>
      <c r="AI39" s="49">
        <v>0</v>
      </c>
      <c r="AJ39" s="49">
        <v>0</v>
      </c>
    </row>
    <row r="40" spans="1:36" ht="13.5">
      <c r="A40" s="24" t="s">
        <v>105</v>
      </c>
      <c r="B40" s="47" t="s">
        <v>168</v>
      </c>
      <c r="C40" s="48" t="s">
        <v>316</v>
      </c>
      <c r="D40" s="49">
        <f t="shared" si="0"/>
        <v>495</v>
      </c>
      <c r="E40" s="49">
        <v>215</v>
      </c>
      <c r="F40" s="49">
        <f t="shared" si="1"/>
        <v>253</v>
      </c>
      <c r="G40" s="49">
        <v>0</v>
      </c>
      <c r="H40" s="49">
        <v>253</v>
      </c>
      <c r="I40" s="49">
        <v>0</v>
      </c>
      <c r="J40" s="49">
        <v>0</v>
      </c>
      <c r="K40" s="49">
        <v>0</v>
      </c>
      <c r="L40" s="49">
        <v>27</v>
      </c>
      <c r="M40" s="49">
        <f t="shared" si="2"/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f t="shared" si="3"/>
        <v>215</v>
      </c>
      <c r="V40" s="49">
        <v>215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4"/>
        <v>242</v>
      </c>
      <c r="AC40" s="49">
        <v>27</v>
      </c>
      <c r="AD40" s="49">
        <v>215</v>
      </c>
      <c r="AE40" s="49">
        <f t="shared" si="5"/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</row>
    <row r="41" spans="1:36" ht="13.5">
      <c r="A41" s="24" t="s">
        <v>105</v>
      </c>
      <c r="B41" s="47" t="s">
        <v>169</v>
      </c>
      <c r="C41" s="48" t="s">
        <v>225</v>
      </c>
      <c r="D41" s="49">
        <f t="shared" si="0"/>
        <v>480</v>
      </c>
      <c r="E41" s="49">
        <v>378</v>
      </c>
      <c r="F41" s="49">
        <f t="shared" si="1"/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f t="shared" si="2"/>
        <v>102</v>
      </c>
      <c r="N41" s="49">
        <v>69</v>
      </c>
      <c r="O41" s="49">
        <v>10</v>
      </c>
      <c r="P41" s="49">
        <v>18</v>
      </c>
      <c r="Q41" s="49">
        <v>0</v>
      </c>
      <c r="R41" s="49">
        <v>0</v>
      </c>
      <c r="S41" s="49">
        <v>5</v>
      </c>
      <c r="T41" s="49">
        <v>0</v>
      </c>
      <c r="U41" s="49">
        <f t="shared" si="3"/>
        <v>378</v>
      </c>
      <c r="V41" s="49">
        <v>378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4"/>
        <v>34</v>
      </c>
      <c r="AC41" s="49">
        <v>0</v>
      </c>
      <c r="AD41" s="49">
        <v>34</v>
      </c>
      <c r="AE41" s="49">
        <f t="shared" si="5"/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</row>
    <row r="42" spans="1:36" ht="13.5">
      <c r="A42" s="24" t="s">
        <v>105</v>
      </c>
      <c r="B42" s="47" t="s">
        <v>170</v>
      </c>
      <c r="C42" s="48" t="s">
        <v>171</v>
      </c>
      <c r="D42" s="49">
        <f t="shared" si="0"/>
        <v>356</v>
      </c>
      <c r="E42" s="49">
        <v>214</v>
      </c>
      <c r="F42" s="49">
        <f t="shared" si="1"/>
        <v>63</v>
      </c>
      <c r="G42" s="49">
        <v>0</v>
      </c>
      <c r="H42" s="49">
        <v>28</v>
      </c>
      <c r="I42" s="49">
        <v>35</v>
      </c>
      <c r="J42" s="49">
        <v>0</v>
      </c>
      <c r="K42" s="49">
        <v>0</v>
      </c>
      <c r="L42" s="49">
        <v>0</v>
      </c>
      <c r="M42" s="49">
        <f t="shared" si="2"/>
        <v>79</v>
      </c>
      <c r="N42" s="49">
        <v>52</v>
      </c>
      <c r="O42" s="49">
        <v>11</v>
      </c>
      <c r="P42" s="49">
        <v>15</v>
      </c>
      <c r="Q42" s="49">
        <v>1</v>
      </c>
      <c r="R42" s="49">
        <v>0</v>
      </c>
      <c r="S42" s="49">
        <v>0</v>
      </c>
      <c r="T42" s="49">
        <v>0</v>
      </c>
      <c r="U42" s="49">
        <f t="shared" si="3"/>
        <v>214</v>
      </c>
      <c r="V42" s="49">
        <v>214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f t="shared" si="4"/>
        <v>25</v>
      </c>
      <c r="AC42" s="49">
        <v>0</v>
      </c>
      <c r="AD42" s="49">
        <v>25</v>
      </c>
      <c r="AE42" s="49">
        <f t="shared" si="5"/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</row>
    <row r="43" spans="1:36" ht="13.5">
      <c r="A43" s="24" t="s">
        <v>105</v>
      </c>
      <c r="B43" s="47" t="s">
        <v>172</v>
      </c>
      <c r="C43" s="48" t="s">
        <v>212</v>
      </c>
      <c r="D43" s="49">
        <f t="shared" si="0"/>
        <v>1027</v>
      </c>
      <c r="E43" s="49">
        <v>761</v>
      </c>
      <c r="F43" s="49">
        <f t="shared" si="1"/>
        <v>266</v>
      </c>
      <c r="G43" s="49">
        <v>107</v>
      </c>
      <c r="H43" s="49">
        <v>159</v>
      </c>
      <c r="I43" s="49">
        <v>0</v>
      </c>
      <c r="J43" s="49">
        <v>0</v>
      </c>
      <c r="K43" s="49">
        <v>0</v>
      </c>
      <c r="L43" s="49">
        <v>0</v>
      </c>
      <c r="M43" s="49">
        <f t="shared" si="2"/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f t="shared" si="3"/>
        <v>785</v>
      </c>
      <c r="V43" s="49">
        <v>761</v>
      </c>
      <c r="W43" s="49">
        <v>24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4"/>
        <v>132</v>
      </c>
      <c r="AC43" s="49">
        <v>0</v>
      </c>
      <c r="AD43" s="49">
        <v>66</v>
      </c>
      <c r="AE43" s="49">
        <f t="shared" si="5"/>
        <v>66</v>
      </c>
      <c r="AF43" s="49">
        <v>59</v>
      </c>
      <c r="AG43" s="49">
        <v>7</v>
      </c>
      <c r="AH43" s="49">
        <v>0</v>
      </c>
      <c r="AI43" s="49">
        <v>0</v>
      </c>
      <c r="AJ43" s="49">
        <v>0</v>
      </c>
    </row>
    <row r="44" spans="1:36" ht="13.5">
      <c r="A44" s="24" t="s">
        <v>105</v>
      </c>
      <c r="B44" s="47" t="s">
        <v>173</v>
      </c>
      <c r="C44" s="48" t="s">
        <v>174</v>
      </c>
      <c r="D44" s="49">
        <f t="shared" si="0"/>
        <v>1375</v>
      </c>
      <c r="E44" s="49">
        <v>1144</v>
      </c>
      <c r="F44" s="49">
        <f t="shared" si="1"/>
        <v>231</v>
      </c>
      <c r="G44" s="49">
        <v>82</v>
      </c>
      <c r="H44" s="49">
        <v>149</v>
      </c>
      <c r="I44" s="49">
        <v>0</v>
      </c>
      <c r="J44" s="49">
        <v>0</v>
      </c>
      <c r="K44" s="49">
        <v>0</v>
      </c>
      <c r="L44" s="49">
        <v>0</v>
      </c>
      <c r="M44" s="49">
        <f t="shared" si="2"/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f t="shared" si="3"/>
        <v>1163</v>
      </c>
      <c r="V44" s="49">
        <v>1144</v>
      </c>
      <c r="W44" s="49">
        <v>19</v>
      </c>
      <c r="X44" s="49">
        <v>0</v>
      </c>
      <c r="Y44" s="49">
        <v>0</v>
      </c>
      <c r="Z44" s="49">
        <v>0</v>
      </c>
      <c r="AA44" s="49">
        <v>0</v>
      </c>
      <c r="AB44" s="49">
        <f t="shared" si="4"/>
        <v>149</v>
      </c>
      <c r="AC44" s="49">
        <v>0</v>
      </c>
      <c r="AD44" s="49">
        <v>98</v>
      </c>
      <c r="AE44" s="49">
        <f t="shared" si="5"/>
        <v>51</v>
      </c>
      <c r="AF44" s="49">
        <v>45</v>
      </c>
      <c r="AG44" s="49">
        <v>6</v>
      </c>
      <c r="AH44" s="49">
        <v>0</v>
      </c>
      <c r="AI44" s="49">
        <v>0</v>
      </c>
      <c r="AJ44" s="49">
        <v>0</v>
      </c>
    </row>
    <row r="45" spans="1:36" ht="13.5">
      <c r="A45" s="24" t="s">
        <v>105</v>
      </c>
      <c r="B45" s="47" t="s">
        <v>175</v>
      </c>
      <c r="C45" s="48" t="s">
        <v>226</v>
      </c>
      <c r="D45" s="49">
        <f t="shared" si="0"/>
        <v>1557</v>
      </c>
      <c r="E45" s="49">
        <v>1160</v>
      </c>
      <c r="F45" s="49">
        <f t="shared" si="1"/>
        <v>241</v>
      </c>
      <c r="G45" s="49">
        <v>93</v>
      </c>
      <c r="H45" s="49">
        <v>148</v>
      </c>
      <c r="I45" s="49">
        <v>0</v>
      </c>
      <c r="J45" s="49">
        <v>0</v>
      </c>
      <c r="K45" s="49">
        <v>0</v>
      </c>
      <c r="L45" s="49">
        <v>0</v>
      </c>
      <c r="M45" s="49">
        <f t="shared" si="2"/>
        <v>156</v>
      </c>
      <c r="N45" s="49">
        <v>87</v>
      </c>
      <c r="O45" s="49">
        <v>62</v>
      </c>
      <c r="P45" s="49">
        <v>0</v>
      </c>
      <c r="Q45" s="49">
        <v>0</v>
      </c>
      <c r="R45" s="49">
        <v>0</v>
      </c>
      <c r="S45" s="49">
        <v>7</v>
      </c>
      <c r="T45" s="49">
        <v>0</v>
      </c>
      <c r="U45" s="49">
        <f t="shared" si="3"/>
        <v>1192</v>
      </c>
      <c r="V45" s="49">
        <v>1160</v>
      </c>
      <c r="W45" s="49">
        <v>32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4"/>
        <v>185</v>
      </c>
      <c r="AC45" s="49">
        <v>0</v>
      </c>
      <c r="AD45" s="49">
        <v>124</v>
      </c>
      <c r="AE45" s="49">
        <f t="shared" si="5"/>
        <v>61</v>
      </c>
      <c r="AF45" s="49">
        <v>61</v>
      </c>
      <c r="AG45" s="49">
        <v>0</v>
      </c>
      <c r="AH45" s="49">
        <v>0</v>
      </c>
      <c r="AI45" s="49">
        <v>0</v>
      </c>
      <c r="AJ45" s="49">
        <v>0</v>
      </c>
    </row>
    <row r="46" spans="1:36" ht="13.5">
      <c r="A46" s="24" t="s">
        <v>105</v>
      </c>
      <c r="B46" s="47" t="s">
        <v>176</v>
      </c>
      <c r="C46" s="48" t="s">
        <v>177</v>
      </c>
      <c r="D46" s="49">
        <f t="shared" si="0"/>
        <v>425</v>
      </c>
      <c r="E46" s="49">
        <v>333</v>
      </c>
      <c r="F46" s="49">
        <f>SUM(G46:K46)</f>
        <v>92</v>
      </c>
      <c r="G46" s="49">
        <v>0</v>
      </c>
      <c r="H46" s="49">
        <v>92</v>
      </c>
      <c r="I46" s="49">
        <v>0</v>
      </c>
      <c r="J46" s="49">
        <v>0</v>
      </c>
      <c r="K46" s="49">
        <v>0</v>
      </c>
      <c r="L46" s="49">
        <v>0</v>
      </c>
      <c r="M46" s="49">
        <f>SUM(N46:T46)</f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f>SUM(V46:AA46)</f>
        <v>333</v>
      </c>
      <c r="V46" s="49">
        <v>333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f>SUM(AC46:AE46)</f>
        <v>67</v>
      </c>
      <c r="AC46" s="49">
        <v>0</v>
      </c>
      <c r="AD46" s="49">
        <v>34</v>
      </c>
      <c r="AE46" s="49">
        <f>SUM(AF46:AJ46)</f>
        <v>33</v>
      </c>
      <c r="AF46" s="49">
        <v>0</v>
      </c>
      <c r="AG46" s="49">
        <v>33</v>
      </c>
      <c r="AH46" s="49">
        <v>0</v>
      </c>
      <c r="AI46" s="49">
        <v>0</v>
      </c>
      <c r="AJ46" s="49">
        <v>0</v>
      </c>
    </row>
    <row r="47" spans="1:36" ht="13.5">
      <c r="A47" s="24" t="s">
        <v>105</v>
      </c>
      <c r="B47" s="47" t="s">
        <v>178</v>
      </c>
      <c r="C47" s="48" t="s">
        <v>179</v>
      </c>
      <c r="D47" s="49">
        <f t="shared" si="0"/>
        <v>613</v>
      </c>
      <c r="E47" s="49">
        <v>441</v>
      </c>
      <c r="F47" s="49">
        <f>SUM(G47:K47)</f>
        <v>172</v>
      </c>
      <c r="G47" s="49">
        <v>65</v>
      </c>
      <c r="H47" s="49">
        <v>107</v>
      </c>
      <c r="I47" s="49">
        <v>0</v>
      </c>
      <c r="J47" s="49">
        <v>0</v>
      </c>
      <c r="K47" s="49">
        <v>0</v>
      </c>
      <c r="L47" s="49">
        <v>0</v>
      </c>
      <c r="M47" s="49">
        <f>SUM(N47:T47)</f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f>SUM(V47:AA47)</f>
        <v>453</v>
      </c>
      <c r="V47" s="49">
        <v>441</v>
      </c>
      <c r="W47" s="49">
        <v>0</v>
      </c>
      <c r="X47" s="49">
        <v>12</v>
      </c>
      <c r="Y47" s="49">
        <v>0</v>
      </c>
      <c r="Z47" s="49">
        <v>0</v>
      </c>
      <c r="AA47" s="49">
        <v>0</v>
      </c>
      <c r="AB47" s="49">
        <f>SUM(AC47:AE47)</f>
        <v>67</v>
      </c>
      <c r="AC47" s="49">
        <v>0</v>
      </c>
      <c r="AD47" s="49">
        <v>39</v>
      </c>
      <c r="AE47" s="49">
        <f>SUM(AF47:AJ47)</f>
        <v>28</v>
      </c>
      <c r="AF47" s="49">
        <v>28</v>
      </c>
      <c r="AG47" s="49">
        <v>0</v>
      </c>
      <c r="AH47" s="49">
        <v>0</v>
      </c>
      <c r="AI47" s="49">
        <v>0</v>
      </c>
      <c r="AJ47" s="49">
        <v>0</v>
      </c>
    </row>
    <row r="48" spans="1:36" ht="13.5">
      <c r="A48" s="24" t="s">
        <v>105</v>
      </c>
      <c r="B48" s="47" t="s">
        <v>180</v>
      </c>
      <c r="C48" s="48" t="s">
        <v>181</v>
      </c>
      <c r="D48" s="49">
        <f t="shared" si="0"/>
        <v>3878</v>
      </c>
      <c r="E48" s="49">
        <v>2978</v>
      </c>
      <c r="F48" s="49">
        <f>SUM(G48:K48)</f>
        <v>409</v>
      </c>
      <c r="G48" s="49">
        <v>0</v>
      </c>
      <c r="H48" s="49">
        <v>409</v>
      </c>
      <c r="I48" s="49">
        <v>0</v>
      </c>
      <c r="J48" s="49">
        <v>0</v>
      </c>
      <c r="K48" s="49">
        <v>0</v>
      </c>
      <c r="L48" s="49">
        <v>0</v>
      </c>
      <c r="M48" s="49">
        <f>SUM(N48:T48)</f>
        <v>491</v>
      </c>
      <c r="N48" s="49">
        <v>491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f>SUM(V48:AA48)</f>
        <v>3018</v>
      </c>
      <c r="V48" s="49">
        <v>2978</v>
      </c>
      <c r="W48" s="49">
        <v>0</v>
      </c>
      <c r="X48" s="49">
        <v>40</v>
      </c>
      <c r="Y48" s="49">
        <v>0</v>
      </c>
      <c r="Z48" s="49">
        <v>0</v>
      </c>
      <c r="AA48" s="49">
        <v>0</v>
      </c>
      <c r="AB48" s="49">
        <f>SUM(AC48:AE48)</f>
        <v>436</v>
      </c>
      <c r="AC48" s="49">
        <v>0</v>
      </c>
      <c r="AD48" s="49">
        <v>328</v>
      </c>
      <c r="AE48" s="49">
        <f>SUM(AF48:AJ48)</f>
        <v>108</v>
      </c>
      <c r="AF48" s="49">
        <v>0</v>
      </c>
      <c r="AG48" s="49">
        <v>108</v>
      </c>
      <c r="AH48" s="49">
        <v>0</v>
      </c>
      <c r="AI48" s="49">
        <v>0</v>
      </c>
      <c r="AJ48" s="49">
        <v>0</v>
      </c>
    </row>
    <row r="49" spans="1:36" ht="13.5">
      <c r="A49" s="24" t="s">
        <v>105</v>
      </c>
      <c r="B49" s="47" t="s">
        <v>182</v>
      </c>
      <c r="C49" s="48" t="s">
        <v>183</v>
      </c>
      <c r="D49" s="49">
        <f t="shared" si="0"/>
        <v>857</v>
      </c>
      <c r="E49" s="49">
        <v>661</v>
      </c>
      <c r="F49" s="49">
        <f>SUM(G49:K49)</f>
        <v>104</v>
      </c>
      <c r="G49" s="49">
        <v>0</v>
      </c>
      <c r="H49" s="49">
        <v>104</v>
      </c>
      <c r="I49" s="49">
        <v>0</v>
      </c>
      <c r="J49" s="49">
        <v>0</v>
      </c>
      <c r="K49" s="49">
        <v>0</v>
      </c>
      <c r="L49" s="49">
        <v>0</v>
      </c>
      <c r="M49" s="49">
        <f>SUM(N49:T49)</f>
        <v>92</v>
      </c>
      <c r="N49" s="49">
        <v>92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f>SUM(V49:AA49)</f>
        <v>671</v>
      </c>
      <c r="V49" s="49">
        <v>661</v>
      </c>
      <c r="W49" s="49">
        <v>0</v>
      </c>
      <c r="X49" s="49">
        <v>10</v>
      </c>
      <c r="Y49" s="49">
        <v>0</v>
      </c>
      <c r="Z49" s="49">
        <v>0</v>
      </c>
      <c r="AA49" s="49">
        <v>0</v>
      </c>
      <c r="AB49" s="49">
        <f>SUM(AC49:AE49)</f>
        <v>101</v>
      </c>
      <c r="AC49" s="49">
        <v>0</v>
      </c>
      <c r="AD49" s="49">
        <v>70</v>
      </c>
      <c r="AE49" s="49">
        <f>SUM(AF49:AJ49)</f>
        <v>31</v>
      </c>
      <c r="AF49" s="49">
        <v>0</v>
      </c>
      <c r="AG49" s="49">
        <v>31</v>
      </c>
      <c r="AH49" s="49">
        <v>0</v>
      </c>
      <c r="AI49" s="49">
        <v>0</v>
      </c>
      <c r="AJ49" s="49">
        <v>0</v>
      </c>
    </row>
    <row r="50" spans="1:36" ht="13.5">
      <c r="A50" s="24" t="s">
        <v>105</v>
      </c>
      <c r="B50" s="47" t="s">
        <v>184</v>
      </c>
      <c r="C50" s="48" t="s">
        <v>185</v>
      </c>
      <c r="D50" s="49">
        <f t="shared" si="0"/>
        <v>868</v>
      </c>
      <c r="E50" s="49">
        <v>702</v>
      </c>
      <c r="F50" s="49">
        <f>SUM(G50:K50)</f>
        <v>102</v>
      </c>
      <c r="G50" s="49">
        <v>0</v>
      </c>
      <c r="H50" s="49">
        <v>102</v>
      </c>
      <c r="I50" s="49">
        <v>0</v>
      </c>
      <c r="J50" s="49">
        <v>0</v>
      </c>
      <c r="K50" s="49">
        <v>0</v>
      </c>
      <c r="L50" s="49">
        <v>0</v>
      </c>
      <c r="M50" s="49">
        <f>SUM(N50:T50)</f>
        <v>64</v>
      </c>
      <c r="N50" s="49">
        <v>64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f>SUM(V50:AA50)</f>
        <v>713</v>
      </c>
      <c r="V50" s="49">
        <v>702</v>
      </c>
      <c r="W50" s="49">
        <v>0</v>
      </c>
      <c r="X50" s="49">
        <v>11</v>
      </c>
      <c r="Y50" s="49">
        <v>0</v>
      </c>
      <c r="Z50" s="49">
        <v>0</v>
      </c>
      <c r="AA50" s="49">
        <v>0</v>
      </c>
      <c r="AB50" s="49">
        <f>SUM(AC50:AE50)</f>
        <v>99</v>
      </c>
      <c r="AC50" s="49">
        <v>0</v>
      </c>
      <c r="AD50" s="49">
        <v>73</v>
      </c>
      <c r="AE50" s="49">
        <f>SUM(AF50:AJ50)</f>
        <v>26</v>
      </c>
      <c r="AF50" s="49">
        <v>0</v>
      </c>
      <c r="AG50" s="49">
        <v>26</v>
      </c>
      <c r="AH50" s="49">
        <v>0</v>
      </c>
      <c r="AI50" s="49">
        <v>0</v>
      </c>
      <c r="AJ50" s="49">
        <v>0</v>
      </c>
    </row>
    <row r="51" spans="1:36" ht="13.5">
      <c r="A51" s="193" t="s">
        <v>281</v>
      </c>
      <c r="B51" s="188"/>
      <c r="C51" s="189"/>
      <c r="D51" s="49">
        <f aca="true" t="shared" si="6" ref="D51:AJ51">SUM(D7:D50)</f>
        <v>445787</v>
      </c>
      <c r="E51" s="49">
        <f t="shared" si="6"/>
        <v>323793</v>
      </c>
      <c r="F51" s="49">
        <f t="shared" si="6"/>
        <v>55184</v>
      </c>
      <c r="G51" s="49">
        <f t="shared" si="6"/>
        <v>11317</v>
      </c>
      <c r="H51" s="49">
        <f t="shared" si="6"/>
        <v>40698</v>
      </c>
      <c r="I51" s="49">
        <f t="shared" si="6"/>
        <v>2158</v>
      </c>
      <c r="J51" s="49">
        <f t="shared" si="6"/>
        <v>0</v>
      </c>
      <c r="K51" s="49">
        <f t="shared" si="6"/>
        <v>1011</v>
      </c>
      <c r="L51" s="49">
        <f t="shared" si="6"/>
        <v>46101</v>
      </c>
      <c r="M51" s="49">
        <f t="shared" si="6"/>
        <v>20709</v>
      </c>
      <c r="N51" s="49">
        <f t="shared" si="6"/>
        <v>14878</v>
      </c>
      <c r="O51" s="49">
        <f t="shared" si="6"/>
        <v>2623</v>
      </c>
      <c r="P51" s="49">
        <f t="shared" si="6"/>
        <v>2515</v>
      </c>
      <c r="Q51" s="49">
        <f t="shared" si="6"/>
        <v>160</v>
      </c>
      <c r="R51" s="49">
        <f t="shared" si="6"/>
        <v>13</v>
      </c>
      <c r="S51" s="49">
        <f t="shared" si="6"/>
        <v>242</v>
      </c>
      <c r="T51" s="49">
        <f t="shared" si="6"/>
        <v>278</v>
      </c>
      <c r="U51" s="49">
        <f t="shared" si="6"/>
        <v>326415</v>
      </c>
      <c r="V51" s="49">
        <f t="shared" si="6"/>
        <v>323793</v>
      </c>
      <c r="W51" s="49">
        <f t="shared" si="6"/>
        <v>2373</v>
      </c>
      <c r="X51" s="49">
        <f t="shared" si="6"/>
        <v>249</v>
      </c>
      <c r="Y51" s="49">
        <f t="shared" si="6"/>
        <v>0</v>
      </c>
      <c r="Z51" s="49">
        <f t="shared" si="6"/>
        <v>0</v>
      </c>
      <c r="AA51" s="49">
        <f t="shared" si="6"/>
        <v>0</v>
      </c>
      <c r="AB51" s="49">
        <f t="shared" si="6"/>
        <v>90206</v>
      </c>
      <c r="AC51" s="49">
        <f t="shared" si="6"/>
        <v>46101</v>
      </c>
      <c r="AD51" s="49">
        <f t="shared" si="6"/>
        <v>35130</v>
      </c>
      <c r="AE51" s="49">
        <f t="shared" si="6"/>
        <v>8975</v>
      </c>
      <c r="AF51" s="49">
        <f t="shared" si="6"/>
        <v>5850</v>
      </c>
      <c r="AG51" s="49">
        <f t="shared" si="6"/>
        <v>2193</v>
      </c>
      <c r="AH51" s="49">
        <f t="shared" si="6"/>
        <v>1</v>
      </c>
      <c r="AI51" s="49">
        <f t="shared" si="6"/>
        <v>0</v>
      </c>
      <c r="AJ51" s="49">
        <f t="shared" si="6"/>
        <v>931</v>
      </c>
    </row>
  </sheetData>
  <mergeCells count="25">
    <mergeCell ref="A51:C51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221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188</v>
      </c>
      <c r="B2" s="196" t="s">
        <v>242</v>
      </c>
      <c r="C2" s="196" t="s">
        <v>200</v>
      </c>
      <c r="D2" s="238" t="s">
        <v>238</v>
      </c>
      <c r="E2" s="236"/>
      <c r="F2" s="236"/>
      <c r="G2" s="236"/>
      <c r="H2" s="236"/>
      <c r="I2" s="236"/>
      <c r="J2" s="236"/>
      <c r="K2" s="237"/>
      <c r="L2" s="238" t="s">
        <v>239</v>
      </c>
      <c r="M2" s="236"/>
      <c r="N2" s="236"/>
      <c r="O2" s="236"/>
      <c r="P2" s="236"/>
      <c r="Q2" s="236"/>
      <c r="R2" s="236"/>
      <c r="S2" s="237"/>
      <c r="T2" s="244" t="s">
        <v>240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203</v>
      </c>
      <c r="E3" s="201" t="s">
        <v>207</v>
      </c>
      <c r="F3" s="201" t="s">
        <v>243</v>
      </c>
      <c r="G3" s="201" t="s">
        <v>208</v>
      </c>
      <c r="H3" s="201" t="s">
        <v>314</v>
      </c>
      <c r="I3" s="201" t="s">
        <v>315</v>
      </c>
      <c r="J3" s="234" t="s">
        <v>18</v>
      </c>
      <c r="K3" s="201" t="s">
        <v>244</v>
      </c>
      <c r="L3" s="197" t="s">
        <v>203</v>
      </c>
      <c r="M3" s="201" t="s">
        <v>207</v>
      </c>
      <c r="N3" s="201" t="s">
        <v>243</v>
      </c>
      <c r="O3" s="201" t="s">
        <v>208</v>
      </c>
      <c r="P3" s="201" t="s">
        <v>314</v>
      </c>
      <c r="Q3" s="201" t="s">
        <v>315</v>
      </c>
      <c r="R3" s="234" t="s">
        <v>18</v>
      </c>
      <c r="S3" s="201" t="s">
        <v>244</v>
      </c>
      <c r="T3" s="197" t="s">
        <v>203</v>
      </c>
      <c r="U3" s="201" t="s">
        <v>207</v>
      </c>
      <c r="V3" s="201" t="s">
        <v>243</v>
      </c>
      <c r="W3" s="201" t="s">
        <v>208</v>
      </c>
      <c r="X3" s="201" t="s">
        <v>314</v>
      </c>
      <c r="Y3" s="201" t="s">
        <v>315</v>
      </c>
      <c r="Z3" s="234" t="s">
        <v>18</v>
      </c>
      <c r="AA3" s="201" t="s">
        <v>244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203</v>
      </c>
      <c r="BQ3" s="201" t="s">
        <v>207</v>
      </c>
      <c r="BR3" s="201" t="s">
        <v>243</v>
      </c>
      <c r="BS3" s="201" t="s">
        <v>208</v>
      </c>
      <c r="BT3" s="201" t="s">
        <v>314</v>
      </c>
      <c r="BU3" s="201" t="s">
        <v>315</v>
      </c>
      <c r="BV3" s="234" t="s">
        <v>18</v>
      </c>
      <c r="BW3" s="201" t="s">
        <v>244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203</v>
      </c>
      <c r="AC4" s="201" t="s">
        <v>207</v>
      </c>
      <c r="AD4" s="201" t="s">
        <v>243</v>
      </c>
      <c r="AE4" s="201" t="s">
        <v>208</v>
      </c>
      <c r="AF4" s="201" t="s">
        <v>314</v>
      </c>
      <c r="AG4" s="201" t="s">
        <v>315</v>
      </c>
      <c r="AH4" s="234" t="s">
        <v>18</v>
      </c>
      <c r="AI4" s="201" t="s">
        <v>244</v>
      </c>
      <c r="AJ4" s="197" t="s">
        <v>203</v>
      </c>
      <c r="AK4" s="201" t="s">
        <v>207</v>
      </c>
      <c r="AL4" s="201" t="s">
        <v>243</v>
      </c>
      <c r="AM4" s="201" t="s">
        <v>208</v>
      </c>
      <c r="AN4" s="201" t="s">
        <v>314</v>
      </c>
      <c r="AO4" s="201" t="s">
        <v>315</v>
      </c>
      <c r="AP4" s="234" t="s">
        <v>18</v>
      </c>
      <c r="AQ4" s="201" t="s">
        <v>244</v>
      </c>
      <c r="AR4" s="197" t="s">
        <v>203</v>
      </c>
      <c r="AS4" s="201" t="s">
        <v>207</v>
      </c>
      <c r="AT4" s="201" t="s">
        <v>243</v>
      </c>
      <c r="AU4" s="201" t="s">
        <v>208</v>
      </c>
      <c r="AV4" s="201" t="s">
        <v>314</v>
      </c>
      <c r="AW4" s="201" t="s">
        <v>315</v>
      </c>
      <c r="AX4" s="234" t="s">
        <v>18</v>
      </c>
      <c r="AY4" s="201" t="s">
        <v>244</v>
      </c>
      <c r="AZ4" s="197" t="s">
        <v>203</v>
      </c>
      <c r="BA4" s="201" t="s">
        <v>207</v>
      </c>
      <c r="BB4" s="201" t="s">
        <v>243</v>
      </c>
      <c r="BC4" s="201" t="s">
        <v>208</v>
      </c>
      <c r="BD4" s="201" t="s">
        <v>314</v>
      </c>
      <c r="BE4" s="201" t="s">
        <v>315</v>
      </c>
      <c r="BF4" s="234" t="s">
        <v>18</v>
      </c>
      <c r="BG4" s="201" t="s">
        <v>244</v>
      </c>
      <c r="BH4" s="197" t="s">
        <v>203</v>
      </c>
      <c r="BI4" s="201" t="s">
        <v>207</v>
      </c>
      <c r="BJ4" s="201" t="s">
        <v>243</v>
      </c>
      <c r="BK4" s="201" t="s">
        <v>208</v>
      </c>
      <c r="BL4" s="201" t="s">
        <v>314</v>
      </c>
      <c r="BM4" s="201" t="s">
        <v>315</v>
      </c>
      <c r="BN4" s="234" t="s">
        <v>18</v>
      </c>
      <c r="BO4" s="201" t="s">
        <v>244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196</v>
      </c>
      <c r="E6" s="29" t="s">
        <v>196</v>
      </c>
      <c r="F6" s="29" t="s">
        <v>196</v>
      </c>
      <c r="G6" s="29" t="s">
        <v>196</v>
      </c>
      <c r="H6" s="29" t="s">
        <v>196</v>
      </c>
      <c r="I6" s="29" t="s">
        <v>196</v>
      </c>
      <c r="J6" s="29" t="s">
        <v>196</v>
      </c>
      <c r="K6" s="29" t="s">
        <v>196</v>
      </c>
      <c r="L6" s="21" t="s">
        <v>196</v>
      </c>
      <c r="M6" s="29" t="s">
        <v>196</v>
      </c>
      <c r="N6" s="29" t="s">
        <v>196</v>
      </c>
      <c r="O6" s="29" t="s">
        <v>196</v>
      </c>
      <c r="P6" s="29" t="s">
        <v>196</v>
      </c>
      <c r="Q6" s="29" t="s">
        <v>196</v>
      </c>
      <c r="R6" s="29" t="s">
        <v>196</v>
      </c>
      <c r="S6" s="29" t="s">
        <v>196</v>
      </c>
      <c r="T6" s="21" t="s">
        <v>196</v>
      </c>
      <c r="U6" s="29" t="s">
        <v>196</v>
      </c>
      <c r="V6" s="29" t="s">
        <v>196</v>
      </c>
      <c r="W6" s="29" t="s">
        <v>196</v>
      </c>
      <c r="X6" s="29" t="s">
        <v>196</v>
      </c>
      <c r="Y6" s="29" t="s">
        <v>196</v>
      </c>
      <c r="Z6" s="29" t="s">
        <v>196</v>
      </c>
      <c r="AA6" s="29" t="s">
        <v>196</v>
      </c>
      <c r="AB6" s="21" t="s">
        <v>196</v>
      </c>
      <c r="AC6" s="29" t="s">
        <v>196</v>
      </c>
      <c r="AD6" s="29" t="s">
        <v>196</v>
      </c>
      <c r="AE6" s="29" t="s">
        <v>196</v>
      </c>
      <c r="AF6" s="29" t="s">
        <v>196</v>
      </c>
      <c r="AG6" s="29" t="s">
        <v>196</v>
      </c>
      <c r="AH6" s="29" t="s">
        <v>196</v>
      </c>
      <c r="AI6" s="29" t="s">
        <v>196</v>
      </c>
      <c r="AJ6" s="21" t="s">
        <v>196</v>
      </c>
      <c r="AK6" s="29" t="s">
        <v>196</v>
      </c>
      <c r="AL6" s="29" t="s">
        <v>196</v>
      </c>
      <c r="AM6" s="29" t="s">
        <v>196</v>
      </c>
      <c r="AN6" s="29" t="s">
        <v>196</v>
      </c>
      <c r="AO6" s="29" t="s">
        <v>196</v>
      </c>
      <c r="AP6" s="29" t="s">
        <v>196</v>
      </c>
      <c r="AQ6" s="29" t="s">
        <v>196</v>
      </c>
      <c r="AR6" s="21" t="s">
        <v>196</v>
      </c>
      <c r="AS6" s="29" t="s">
        <v>196</v>
      </c>
      <c r="AT6" s="29" t="s">
        <v>196</v>
      </c>
      <c r="AU6" s="29" t="s">
        <v>196</v>
      </c>
      <c r="AV6" s="29" t="s">
        <v>196</v>
      </c>
      <c r="AW6" s="29" t="s">
        <v>196</v>
      </c>
      <c r="AX6" s="29" t="s">
        <v>196</v>
      </c>
      <c r="AY6" s="29" t="s">
        <v>196</v>
      </c>
      <c r="AZ6" s="21" t="s">
        <v>196</v>
      </c>
      <c r="BA6" s="29" t="s">
        <v>196</v>
      </c>
      <c r="BB6" s="29" t="s">
        <v>196</v>
      </c>
      <c r="BC6" s="29" t="s">
        <v>196</v>
      </c>
      <c r="BD6" s="29" t="s">
        <v>196</v>
      </c>
      <c r="BE6" s="29" t="s">
        <v>196</v>
      </c>
      <c r="BF6" s="29" t="s">
        <v>196</v>
      </c>
      <c r="BG6" s="29" t="s">
        <v>196</v>
      </c>
      <c r="BH6" s="21" t="s">
        <v>196</v>
      </c>
      <c r="BI6" s="29" t="s">
        <v>196</v>
      </c>
      <c r="BJ6" s="29" t="s">
        <v>196</v>
      </c>
      <c r="BK6" s="29" t="s">
        <v>196</v>
      </c>
      <c r="BL6" s="29" t="s">
        <v>196</v>
      </c>
      <c r="BM6" s="29" t="s">
        <v>196</v>
      </c>
      <c r="BN6" s="29" t="s">
        <v>196</v>
      </c>
      <c r="BO6" s="29" t="s">
        <v>196</v>
      </c>
      <c r="BP6" s="21" t="s">
        <v>196</v>
      </c>
      <c r="BQ6" s="29" t="s">
        <v>196</v>
      </c>
      <c r="BR6" s="29" t="s">
        <v>196</v>
      </c>
      <c r="BS6" s="29" t="s">
        <v>196</v>
      </c>
      <c r="BT6" s="29" t="s">
        <v>196</v>
      </c>
      <c r="BU6" s="29" t="s">
        <v>196</v>
      </c>
      <c r="BV6" s="29" t="s">
        <v>196</v>
      </c>
      <c r="BW6" s="29" t="s">
        <v>196</v>
      </c>
    </row>
    <row r="7" spans="1:75" ht="13.5">
      <c r="A7" s="24" t="s">
        <v>105</v>
      </c>
      <c r="B7" s="47" t="s">
        <v>106</v>
      </c>
      <c r="C7" s="48" t="s">
        <v>107</v>
      </c>
      <c r="D7" s="49">
        <f aca="true" t="shared" si="0" ref="D7:D50">SUM(E7:K7)</f>
        <v>24094</v>
      </c>
      <c r="E7" s="49">
        <f aca="true" t="shared" si="1" ref="E7:E45">M7+U7+BQ7</f>
        <v>14947</v>
      </c>
      <c r="F7" s="49">
        <f aca="true" t="shared" si="2" ref="F7:F45">N7+V7+BR7</f>
        <v>4134</v>
      </c>
      <c r="G7" s="49">
        <f aca="true" t="shared" si="3" ref="G7:G45">O7+W7+BS7</f>
        <v>2059</v>
      </c>
      <c r="H7" s="49">
        <f aca="true" t="shared" si="4" ref="H7:H45">P7+X7+BT7</f>
        <v>978</v>
      </c>
      <c r="I7" s="49">
        <f aca="true" t="shared" si="5" ref="I7:I45">Q7+Y7+BU7</f>
        <v>509</v>
      </c>
      <c r="J7" s="49">
        <f aca="true" t="shared" si="6" ref="J7:J45">R7+Z7+BV7</f>
        <v>1375</v>
      </c>
      <c r="K7" s="49">
        <f aca="true" t="shared" si="7" ref="K7:K45">S7+AA7+BW7</f>
        <v>92</v>
      </c>
      <c r="L7" s="49">
        <f aca="true" t="shared" si="8" ref="L7:L45">SUM(M7:S7)</f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f aca="true" t="shared" si="9" ref="T7:T45">SUM(U7:AA7)</f>
        <v>22954</v>
      </c>
      <c r="U7" s="49">
        <f aca="true" t="shared" si="10" ref="U7:U45">AC7+AK7+AS7+BA7+BI7</f>
        <v>14051</v>
      </c>
      <c r="V7" s="49">
        <f aca="true" t="shared" si="11" ref="V7:V45">AD7+AL7+AT7+BB7+BJ7</f>
        <v>4118</v>
      </c>
      <c r="W7" s="49">
        <f aca="true" t="shared" si="12" ref="W7:W45">AE7+AM7+AU7+BC7+BK7</f>
        <v>1858</v>
      </c>
      <c r="X7" s="49">
        <f aca="true" t="shared" si="13" ref="X7:X45">AF7+AN7+AV7+BD7+BL7</f>
        <v>978</v>
      </c>
      <c r="Y7" s="49">
        <f aca="true" t="shared" si="14" ref="Y7:Y45">AG7+AO7+AW7+BE7+BM7</f>
        <v>509</v>
      </c>
      <c r="Z7" s="49">
        <f aca="true" t="shared" si="15" ref="Z7:Z45">AH7+AP7+AX7+BF7+BN7</f>
        <v>1356</v>
      </c>
      <c r="AA7" s="49">
        <f aca="true" t="shared" si="16" ref="AA7:AA45">AI7+AQ7+AY7+BG7+BO7</f>
        <v>84</v>
      </c>
      <c r="AB7" s="49">
        <f aca="true" t="shared" si="17" ref="AB7:AB45">SUM(AC7:AI7)</f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8" ref="AJ7:AJ45">SUM(AK7:AQ7)</f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 aca="true" t="shared" si="19" ref="AR7:AR45">SUM(AS7:AY7)</f>
        <v>22954</v>
      </c>
      <c r="AS7" s="49">
        <v>14051</v>
      </c>
      <c r="AT7" s="49">
        <v>4118</v>
      </c>
      <c r="AU7" s="49">
        <v>1858</v>
      </c>
      <c r="AV7" s="49">
        <v>978</v>
      </c>
      <c r="AW7" s="49">
        <v>509</v>
      </c>
      <c r="AX7" s="49">
        <v>1356</v>
      </c>
      <c r="AY7" s="49">
        <v>84</v>
      </c>
      <c r="AZ7" s="49">
        <f aca="true" t="shared" si="20" ref="AZ7:AZ45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45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45">SUM(BQ7:BW7)</f>
        <v>1140</v>
      </c>
      <c r="BQ7" s="49">
        <v>896</v>
      </c>
      <c r="BR7" s="49">
        <v>16</v>
      </c>
      <c r="BS7" s="49">
        <v>201</v>
      </c>
      <c r="BT7" s="49">
        <v>0</v>
      </c>
      <c r="BU7" s="49">
        <v>0</v>
      </c>
      <c r="BV7" s="49">
        <v>19</v>
      </c>
      <c r="BW7" s="49">
        <v>8</v>
      </c>
    </row>
    <row r="8" spans="1:75" ht="13.5">
      <c r="A8" s="24" t="s">
        <v>105</v>
      </c>
      <c r="B8" s="47" t="s">
        <v>108</v>
      </c>
      <c r="C8" s="48" t="s">
        <v>109</v>
      </c>
      <c r="D8" s="49">
        <f t="shared" si="0"/>
        <v>11430</v>
      </c>
      <c r="E8" s="49">
        <f t="shared" si="1"/>
        <v>9119</v>
      </c>
      <c r="F8" s="49">
        <f t="shared" si="2"/>
        <v>1041</v>
      </c>
      <c r="G8" s="49">
        <f t="shared" si="3"/>
        <v>1111</v>
      </c>
      <c r="H8" s="49">
        <f t="shared" si="4"/>
        <v>159</v>
      </c>
      <c r="I8" s="49">
        <f t="shared" si="5"/>
        <v>0</v>
      </c>
      <c r="J8" s="49">
        <f t="shared" si="6"/>
        <v>0</v>
      </c>
      <c r="K8" s="49">
        <f t="shared" si="7"/>
        <v>0</v>
      </c>
      <c r="L8" s="49">
        <f t="shared" si="8"/>
        <v>10891</v>
      </c>
      <c r="M8" s="49">
        <v>8893</v>
      </c>
      <c r="N8" s="49">
        <v>1039</v>
      </c>
      <c r="O8" s="49">
        <v>959</v>
      </c>
      <c r="P8" s="49">
        <v>0</v>
      </c>
      <c r="Q8" s="49">
        <v>0</v>
      </c>
      <c r="R8" s="49">
        <v>0</v>
      </c>
      <c r="S8" s="49">
        <v>0</v>
      </c>
      <c r="T8" s="49">
        <f t="shared" si="9"/>
        <v>159</v>
      </c>
      <c r="U8" s="49">
        <f t="shared" si="10"/>
        <v>0</v>
      </c>
      <c r="V8" s="49">
        <f t="shared" si="11"/>
        <v>0</v>
      </c>
      <c r="W8" s="49">
        <f t="shared" si="12"/>
        <v>0</v>
      </c>
      <c r="X8" s="49">
        <f t="shared" si="13"/>
        <v>159</v>
      </c>
      <c r="Y8" s="49">
        <f t="shared" si="14"/>
        <v>0</v>
      </c>
      <c r="Z8" s="49">
        <f t="shared" si="15"/>
        <v>0</v>
      </c>
      <c r="AA8" s="49">
        <f t="shared" si="16"/>
        <v>0</v>
      </c>
      <c r="AB8" s="49">
        <f t="shared" si="17"/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t="shared" si="19"/>
        <v>159</v>
      </c>
      <c r="AS8" s="49">
        <v>0</v>
      </c>
      <c r="AT8" s="49">
        <v>0</v>
      </c>
      <c r="AU8" s="49">
        <v>0</v>
      </c>
      <c r="AV8" s="49">
        <v>159</v>
      </c>
      <c r="AW8" s="49">
        <v>0</v>
      </c>
      <c r="AX8" s="49">
        <v>0</v>
      </c>
      <c r="AY8" s="49">
        <v>0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380</v>
      </c>
      <c r="BQ8" s="49">
        <v>226</v>
      </c>
      <c r="BR8" s="49">
        <v>2</v>
      </c>
      <c r="BS8" s="49">
        <v>152</v>
      </c>
      <c r="BT8" s="49">
        <v>0</v>
      </c>
      <c r="BU8" s="49">
        <v>0</v>
      </c>
      <c r="BV8" s="49">
        <v>0</v>
      </c>
      <c r="BW8" s="49">
        <v>0</v>
      </c>
    </row>
    <row r="9" spans="1:75" ht="13.5">
      <c r="A9" s="24" t="s">
        <v>105</v>
      </c>
      <c r="B9" s="47" t="s">
        <v>110</v>
      </c>
      <c r="C9" s="48" t="s">
        <v>111</v>
      </c>
      <c r="D9" s="49">
        <f t="shared" si="0"/>
        <v>7145</v>
      </c>
      <c r="E9" s="49">
        <f t="shared" si="1"/>
        <v>3200</v>
      </c>
      <c r="F9" s="49">
        <f t="shared" si="2"/>
        <v>2247</v>
      </c>
      <c r="G9" s="49">
        <f t="shared" si="3"/>
        <v>679</v>
      </c>
      <c r="H9" s="49">
        <f t="shared" si="4"/>
        <v>28</v>
      </c>
      <c r="I9" s="49">
        <f t="shared" si="5"/>
        <v>0</v>
      </c>
      <c r="J9" s="49">
        <f t="shared" si="6"/>
        <v>61</v>
      </c>
      <c r="K9" s="49">
        <f t="shared" si="7"/>
        <v>930</v>
      </c>
      <c r="L9" s="49">
        <f t="shared" si="8"/>
        <v>338</v>
      </c>
      <c r="M9" s="49">
        <v>17</v>
      </c>
      <c r="N9" s="49">
        <v>104</v>
      </c>
      <c r="O9" s="49">
        <v>0</v>
      </c>
      <c r="P9" s="49">
        <v>0</v>
      </c>
      <c r="Q9" s="49">
        <v>0</v>
      </c>
      <c r="R9" s="49">
        <v>0</v>
      </c>
      <c r="S9" s="49">
        <v>217</v>
      </c>
      <c r="T9" s="49">
        <f t="shared" si="9"/>
        <v>5648</v>
      </c>
      <c r="U9" s="49">
        <f t="shared" si="10"/>
        <v>2319</v>
      </c>
      <c r="V9" s="49">
        <f t="shared" si="11"/>
        <v>2063</v>
      </c>
      <c r="W9" s="49">
        <f t="shared" si="12"/>
        <v>485</v>
      </c>
      <c r="X9" s="49">
        <f t="shared" si="13"/>
        <v>14</v>
      </c>
      <c r="Y9" s="49">
        <f t="shared" si="14"/>
        <v>0</v>
      </c>
      <c r="Z9" s="49">
        <f t="shared" si="15"/>
        <v>58</v>
      </c>
      <c r="AA9" s="49">
        <f t="shared" si="16"/>
        <v>709</v>
      </c>
      <c r="AB9" s="49">
        <f t="shared" si="17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1445</v>
      </c>
      <c r="AK9" s="49">
        <v>0</v>
      </c>
      <c r="AL9" s="49">
        <v>1445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4203</v>
      </c>
      <c r="AS9" s="49">
        <v>2319</v>
      </c>
      <c r="AT9" s="49">
        <v>618</v>
      </c>
      <c r="AU9" s="49">
        <v>485</v>
      </c>
      <c r="AV9" s="49">
        <v>14</v>
      </c>
      <c r="AW9" s="49">
        <v>0</v>
      </c>
      <c r="AX9" s="49">
        <v>58</v>
      </c>
      <c r="AY9" s="49">
        <v>709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1159</v>
      </c>
      <c r="BQ9" s="49">
        <v>864</v>
      </c>
      <c r="BR9" s="49">
        <v>80</v>
      </c>
      <c r="BS9" s="49">
        <v>194</v>
      </c>
      <c r="BT9" s="49">
        <v>14</v>
      </c>
      <c r="BU9" s="49">
        <v>0</v>
      </c>
      <c r="BV9" s="49">
        <v>3</v>
      </c>
      <c r="BW9" s="49">
        <v>4</v>
      </c>
    </row>
    <row r="10" spans="1:75" ht="13.5">
      <c r="A10" s="24" t="s">
        <v>105</v>
      </c>
      <c r="B10" s="47" t="s">
        <v>112</v>
      </c>
      <c r="C10" s="48" t="s">
        <v>113</v>
      </c>
      <c r="D10" s="49">
        <f t="shared" si="0"/>
        <v>2535</v>
      </c>
      <c r="E10" s="49">
        <f t="shared" si="1"/>
        <v>1841</v>
      </c>
      <c r="F10" s="49">
        <f t="shared" si="2"/>
        <v>339</v>
      </c>
      <c r="G10" s="49">
        <f t="shared" si="3"/>
        <v>355</v>
      </c>
      <c r="H10" s="49">
        <f t="shared" si="4"/>
        <v>0</v>
      </c>
      <c r="I10" s="49">
        <f t="shared" si="5"/>
        <v>0</v>
      </c>
      <c r="J10" s="49">
        <f t="shared" si="6"/>
        <v>0</v>
      </c>
      <c r="K10" s="49">
        <f t="shared" si="7"/>
        <v>0</v>
      </c>
      <c r="L10" s="49">
        <f t="shared" si="8"/>
        <v>225</v>
      </c>
      <c r="M10" s="49">
        <v>225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f t="shared" si="9"/>
        <v>0</v>
      </c>
      <c r="U10" s="49">
        <f t="shared" si="10"/>
        <v>0</v>
      </c>
      <c r="V10" s="49">
        <f t="shared" si="11"/>
        <v>0</v>
      </c>
      <c r="W10" s="49">
        <f t="shared" si="12"/>
        <v>0</v>
      </c>
      <c r="X10" s="49">
        <f t="shared" si="13"/>
        <v>0</v>
      </c>
      <c r="Y10" s="49">
        <f t="shared" si="14"/>
        <v>0</v>
      </c>
      <c r="Z10" s="49">
        <f t="shared" si="15"/>
        <v>0</v>
      </c>
      <c r="AA10" s="49">
        <f t="shared" si="16"/>
        <v>0</v>
      </c>
      <c r="AB10" s="49">
        <f t="shared" si="17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2310</v>
      </c>
      <c r="BQ10" s="49">
        <v>1616</v>
      </c>
      <c r="BR10" s="49">
        <v>339</v>
      </c>
      <c r="BS10" s="49">
        <v>355</v>
      </c>
      <c r="BT10" s="49">
        <v>0</v>
      </c>
      <c r="BU10" s="49">
        <v>0</v>
      </c>
      <c r="BV10" s="49">
        <v>0</v>
      </c>
      <c r="BW10" s="49">
        <v>0</v>
      </c>
    </row>
    <row r="11" spans="1:75" ht="13.5">
      <c r="A11" s="24" t="s">
        <v>105</v>
      </c>
      <c r="B11" s="47" t="s">
        <v>114</v>
      </c>
      <c r="C11" s="48" t="s">
        <v>115</v>
      </c>
      <c r="D11" s="49">
        <f t="shared" si="0"/>
        <v>1771</v>
      </c>
      <c r="E11" s="49">
        <f t="shared" si="1"/>
        <v>910</v>
      </c>
      <c r="F11" s="49">
        <f t="shared" si="2"/>
        <v>327</v>
      </c>
      <c r="G11" s="49">
        <f t="shared" si="3"/>
        <v>433</v>
      </c>
      <c r="H11" s="49">
        <f t="shared" si="4"/>
        <v>76</v>
      </c>
      <c r="I11" s="49">
        <f t="shared" si="5"/>
        <v>12</v>
      </c>
      <c r="J11" s="49">
        <f t="shared" si="6"/>
        <v>0</v>
      </c>
      <c r="K11" s="49">
        <f t="shared" si="7"/>
        <v>13</v>
      </c>
      <c r="L11" s="49">
        <f t="shared" si="8"/>
        <v>1689</v>
      </c>
      <c r="M11" s="49">
        <v>904</v>
      </c>
      <c r="N11" s="49">
        <v>323</v>
      </c>
      <c r="O11" s="49">
        <v>365</v>
      </c>
      <c r="P11" s="49">
        <v>72</v>
      </c>
      <c r="Q11" s="49">
        <v>12</v>
      </c>
      <c r="R11" s="49">
        <v>0</v>
      </c>
      <c r="S11" s="49">
        <v>13</v>
      </c>
      <c r="T11" s="49">
        <f t="shared" si="9"/>
        <v>0</v>
      </c>
      <c r="U11" s="49">
        <f t="shared" si="10"/>
        <v>0</v>
      </c>
      <c r="V11" s="49">
        <f t="shared" si="11"/>
        <v>0</v>
      </c>
      <c r="W11" s="49">
        <f t="shared" si="12"/>
        <v>0</v>
      </c>
      <c r="X11" s="49">
        <f t="shared" si="13"/>
        <v>0</v>
      </c>
      <c r="Y11" s="49">
        <f t="shared" si="14"/>
        <v>0</v>
      </c>
      <c r="Z11" s="49">
        <f t="shared" si="15"/>
        <v>0</v>
      </c>
      <c r="AA11" s="49">
        <f t="shared" si="16"/>
        <v>0</v>
      </c>
      <c r="AB11" s="49">
        <f t="shared" si="17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8"/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19"/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2"/>
        <v>82</v>
      </c>
      <c r="BQ11" s="49">
        <v>6</v>
      </c>
      <c r="BR11" s="49">
        <v>4</v>
      </c>
      <c r="BS11" s="49">
        <v>68</v>
      </c>
      <c r="BT11" s="49">
        <v>4</v>
      </c>
      <c r="BU11" s="49">
        <v>0</v>
      </c>
      <c r="BV11" s="49">
        <v>0</v>
      </c>
      <c r="BW11" s="49">
        <v>0</v>
      </c>
    </row>
    <row r="12" spans="1:75" ht="13.5">
      <c r="A12" s="24" t="s">
        <v>105</v>
      </c>
      <c r="B12" s="47" t="s">
        <v>116</v>
      </c>
      <c r="C12" s="48" t="s">
        <v>117</v>
      </c>
      <c r="D12" s="49">
        <f t="shared" si="0"/>
        <v>3051</v>
      </c>
      <c r="E12" s="49">
        <f t="shared" si="1"/>
        <v>1927</v>
      </c>
      <c r="F12" s="49">
        <f t="shared" si="2"/>
        <v>671</v>
      </c>
      <c r="G12" s="49">
        <f t="shared" si="3"/>
        <v>449</v>
      </c>
      <c r="H12" s="49">
        <f t="shared" si="4"/>
        <v>0</v>
      </c>
      <c r="I12" s="49">
        <f t="shared" si="5"/>
        <v>0</v>
      </c>
      <c r="J12" s="49">
        <f t="shared" si="6"/>
        <v>4</v>
      </c>
      <c r="K12" s="49">
        <f t="shared" si="7"/>
        <v>0</v>
      </c>
      <c r="L12" s="49">
        <f t="shared" si="8"/>
        <v>1460</v>
      </c>
      <c r="M12" s="49">
        <v>1140</v>
      </c>
      <c r="N12" s="49">
        <v>76</v>
      </c>
      <c r="O12" s="49">
        <v>240</v>
      </c>
      <c r="P12" s="49">
        <v>0</v>
      </c>
      <c r="Q12" s="49">
        <v>0</v>
      </c>
      <c r="R12" s="49">
        <v>4</v>
      </c>
      <c r="S12" s="49">
        <v>0</v>
      </c>
      <c r="T12" s="49">
        <f t="shared" si="9"/>
        <v>1107</v>
      </c>
      <c r="U12" s="49">
        <f t="shared" si="10"/>
        <v>477</v>
      </c>
      <c r="V12" s="49">
        <f t="shared" si="11"/>
        <v>591</v>
      </c>
      <c r="W12" s="49">
        <f t="shared" si="12"/>
        <v>39</v>
      </c>
      <c r="X12" s="49">
        <f t="shared" si="13"/>
        <v>0</v>
      </c>
      <c r="Y12" s="49">
        <f t="shared" si="14"/>
        <v>0</v>
      </c>
      <c r="Z12" s="49">
        <f t="shared" si="15"/>
        <v>0</v>
      </c>
      <c r="AA12" s="49">
        <f t="shared" si="16"/>
        <v>0</v>
      </c>
      <c r="AB12" s="49">
        <f t="shared" si="17"/>
        <v>477</v>
      </c>
      <c r="AC12" s="49">
        <v>477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446</v>
      </c>
      <c r="AK12" s="49">
        <v>0</v>
      </c>
      <c r="AL12" s="49">
        <v>407</v>
      </c>
      <c r="AM12" s="49">
        <v>39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184</v>
      </c>
      <c r="AS12" s="49">
        <v>0</v>
      </c>
      <c r="AT12" s="49">
        <v>184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484</v>
      </c>
      <c r="BQ12" s="49">
        <v>310</v>
      </c>
      <c r="BR12" s="49">
        <v>4</v>
      </c>
      <c r="BS12" s="49">
        <v>170</v>
      </c>
      <c r="BT12" s="49">
        <v>0</v>
      </c>
      <c r="BU12" s="49">
        <v>0</v>
      </c>
      <c r="BV12" s="49">
        <v>0</v>
      </c>
      <c r="BW12" s="49">
        <v>0</v>
      </c>
    </row>
    <row r="13" spans="1:75" ht="13.5">
      <c r="A13" s="24" t="s">
        <v>105</v>
      </c>
      <c r="B13" s="47" t="s">
        <v>118</v>
      </c>
      <c r="C13" s="48" t="s">
        <v>119</v>
      </c>
      <c r="D13" s="49">
        <f t="shared" si="0"/>
        <v>820</v>
      </c>
      <c r="E13" s="49">
        <f t="shared" si="1"/>
        <v>531</v>
      </c>
      <c r="F13" s="49">
        <f t="shared" si="2"/>
        <v>109</v>
      </c>
      <c r="G13" s="49">
        <f t="shared" si="3"/>
        <v>165</v>
      </c>
      <c r="H13" s="49">
        <f t="shared" si="4"/>
        <v>0</v>
      </c>
      <c r="I13" s="49">
        <f t="shared" si="5"/>
        <v>0</v>
      </c>
      <c r="J13" s="49">
        <f t="shared" si="6"/>
        <v>15</v>
      </c>
      <c r="K13" s="49">
        <f t="shared" si="7"/>
        <v>0</v>
      </c>
      <c r="L13" s="49">
        <f t="shared" si="8"/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f t="shared" si="9"/>
        <v>0</v>
      </c>
      <c r="U13" s="49">
        <f t="shared" si="10"/>
        <v>0</v>
      </c>
      <c r="V13" s="49">
        <f t="shared" si="11"/>
        <v>0</v>
      </c>
      <c r="W13" s="49">
        <f t="shared" si="12"/>
        <v>0</v>
      </c>
      <c r="X13" s="49">
        <f t="shared" si="13"/>
        <v>0</v>
      </c>
      <c r="Y13" s="49">
        <f t="shared" si="14"/>
        <v>0</v>
      </c>
      <c r="Z13" s="49">
        <f t="shared" si="15"/>
        <v>0</v>
      </c>
      <c r="AA13" s="49">
        <f t="shared" si="16"/>
        <v>0</v>
      </c>
      <c r="AB13" s="49">
        <f t="shared" si="17"/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18"/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820</v>
      </c>
      <c r="BQ13" s="49">
        <v>531</v>
      </c>
      <c r="BR13" s="49">
        <v>109</v>
      </c>
      <c r="BS13" s="49">
        <v>165</v>
      </c>
      <c r="BT13" s="49">
        <v>0</v>
      </c>
      <c r="BU13" s="49">
        <v>0</v>
      </c>
      <c r="BV13" s="49">
        <v>15</v>
      </c>
      <c r="BW13" s="49">
        <v>0</v>
      </c>
    </row>
    <row r="14" spans="1:75" ht="13.5">
      <c r="A14" s="24" t="s">
        <v>105</v>
      </c>
      <c r="B14" s="47" t="s">
        <v>120</v>
      </c>
      <c r="C14" s="48" t="s">
        <v>121</v>
      </c>
      <c r="D14" s="49">
        <f t="shared" si="0"/>
        <v>760</v>
      </c>
      <c r="E14" s="49">
        <f t="shared" si="1"/>
        <v>438</v>
      </c>
      <c r="F14" s="49">
        <f t="shared" si="2"/>
        <v>245</v>
      </c>
      <c r="G14" s="49">
        <f t="shared" si="3"/>
        <v>0</v>
      </c>
      <c r="H14" s="49">
        <f t="shared" si="4"/>
        <v>0</v>
      </c>
      <c r="I14" s="49">
        <f t="shared" si="5"/>
        <v>0</v>
      </c>
      <c r="J14" s="49">
        <f t="shared" si="6"/>
        <v>77</v>
      </c>
      <c r="K14" s="49">
        <f t="shared" si="7"/>
        <v>0</v>
      </c>
      <c r="L14" s="49">
        <f t="shared" si="8"/>
        <v>760</v>
      </c>
      <c r="M14" s="49">
        <v>438</v>
      </c>
      <c r="N14" s="49">
        <v>245</v>
      </c>
      <c r="O14" s="49">
        <v>0</v>
      </c>
      <c r="P14" s="49">
        <v>0</v>
      </c>
      <c r="Q14" s="49">
        <v>0</v>
      </c>
      <c r="R14" s="49">
        <v>77</v>
      </c>
      <c r="S14" s="49">
        <v>0</v>
      </c>
      <c r="T14" s="49">
        <f t="shared" si="9"/>
        <v>0</v>
      </c>
      <c r="U14" s="49">
        <f t="shared" si="10"/>
        <v>0</v>
      </c>
      <c r="V14" s="49">
        <f t="shared" si="11"/>
        <v>0</v>
      </c>
      <c r="W14" s="49">
        <f t="shared" si="12"/>
        <v>0</v>
      </c>
      <c r="X14" s="49">
        <f t="shared" si="13"/>
        <v>0</v>
      </c>
      <c r="Y14" s="49">
        <f t="shared" si="14"/>
        <v>0</v>
      </c>
      <c r="Z14" s="49">
        <f t="shared" si="15"/>
        <v>0</v>
      </c>
      <c r="AA14" s="49">
        <f t="shared" si="16"/>
        <v>0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105</v>
      </c>
      <c r="B15" s="47" t="s">
        <v>122</v>
      </c>
      <c r="C15" s="48" t="s">
        <v>123</v>
      </c>
      <c r="D15" s="49">
        <f t="shared" si="0"/>
        <v>816</v>
      </c>
      <c r="E15" s="49">
        <f t="shared" si="1"/>
        <v>318</v>
      </c>
      <c r="F15" s="49">
        <f t="shared" si="2"/>
        <v>335</v>
      </c>
      <c r="G15" s="49">
        <f t="shared" si="3"/>
        <v>156</v>
      </c>
      <c r="H15" s="49">
        <f t="shared" si="4"/>
        <v>7</v>
      </c>
      <c r="I15" s="49">
        <f t="shared" si="5"/>
        <v>0</v>
      </c>
      <c r="J15" s="49">
        <f t="shared" si="6"/>
        <v>0</v>
      </c>
      <c r="K15" s="49">
        <f t="shared" si="7"/>
        <v>0</v>
      </c>
      <c r="L15" s="49">
        <f t="shared" si="8"/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f t="shared" si="9"/>
        <v>816</v>
      </c>
      <c r="U15" s="49">
        <f t="shared" si="10"/>
        <v>318</v>
      </c>
      <c r="V15" s="49">
        <f t="shared" si="11"/>
        <v>335</v>
      </c>
      <c r="W15" s="49">
        <f t="shared" si="12"/>
        <v>156</v>
      </c>
      <c r="X15" s="49">
        <f t="shared" si="13"/>
        <v>7</v>
      </c>
      <c r="Y15" s="49">
        <f t="shared" si="14"/>
        <v>0</v>
      </c>
      <c r="Z15" s="49">
        <f t="shared" si="15"/>
        <v>0</v>
      </c>
      <c r="AA15" s="49">
        <f t="shared" si="16"/>
        <v>0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491</v>
      </c>
      <c r="AK15" s="49">
        <v>0</v>
      </c>
      <c r="AL15" s="49">
        <v>335</v>
      </c>
      <c r="AM15" s="49">
        <v>156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325</v>
      </c>
      <c r="AS15" s="49">
        <v>318</v>
      </c>
      <c r="AT15" s="49">
        <v>0</v>
      </c>
      <c r="AU15" s="49">
        <v>0</v>
      </c>
      <c r="AV15" s="49">
        <v>7</v>
      </c>
      <c r="AW15" s="49">
        <v>0</v>
      </c>
      <c r="AX15" s="49">
        <v>0</v>
      </c>
      <c r="AY15" s="49">
        <v>0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</row>
    <row r="16" spans="1:75" ht="13.5">
      <c r="A16" s="24" t="s">
        <v>105</v>
      </c>
      <c r="B16" s="47" t="s">
        <v>124</v>
      </c>
      <c r="C16" s="48" t="s">
        <v>125</v>
      </c>
      <c r="D16" s="49">
        <f t="shared" si="0"/>
        <v>645</v>
      </c>
      <c r="E16" s="49">
        <f t="shared" si="1"/>
        <v>0</v>
      </c>
      <c r="F16" s="49">
        <f t="shared" si="2"/>
        <v>414</v>
      </c>
      <c r="G16" s="49">
        <f t="shared" si="3"/>
        <v>231</v>
      </c>
      <c r="H16" s="49">
        <f t="shared" si="4"/>
        <v>0</v>
      </c>
      <c r="I16" s="49">
        <f t="shared" si="5"/>
        <v>0</v>
      </c>
      <c r="J16" s="49">
        <f t="shared" si="6"/>
        <v>0</v>
      </c>
      <c r="K16" s="49">
        <f t="shared" si="7"/>
        <v>0</v>
      </c>
      <c r="L16" s="49">
        <f t="shared" si="8"/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f t="shared" si="9"/>
        <v>645</v>
      </c>
      <c r="U16" s="49">
        <f t="shared" si="10"/>
        <v>0</v>
      </c>
      <c r="V16" s="49">
        <f t="shared" si="11"/>
        <v>414</v>
      </c>
      <c r="W16" s="49">
        <f t="shared" si="12"/>
        <v>231</v>
      </c>
      <c r="X16" s="49">
        <f t="shared" si="13"/>
        <v>0</v>
      </c>
      <c r="Y16" s="49">
        <f t="shared" si="14"/>
        <v>0</v>
      </c>
      <c r="Z16" s="49">
        <f t="shared" si="15"/>
        <v>0</v>
      </c>
      <c r="AA16" s="49">
        <f t="shared" si="16"/>
        <v>0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122</v>
      </c>
      <c r="AK16" s="49">
        <v>0</v>
      </c>
      <c r="AL16" s="49">
        <v>122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523</v>
      </c>
      <c r="AS16" s="49">
        <v>0</v>
      </c>
      <c r="AT16" s="49">
        <v>292</v>
      </c>
      <c r="AU16" s="49">
        <v>231</v>
      </c>
      <c r="AV16" s="49">
        <v>0</v>
      </c>
      <c r="AW16" s="49">
        <v>0</v>
      </c>
      <c r="AX16" s="49">
        <v>0</v>
      </c>
      <c r="AY16" s="49">
        <v>0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</row>
    <row r="17" spans="1:75" ht="13.5">
      <c r="A17" s="24" t="s">
        <v>105</v>
      </c>
      <c r="B17" s="47" t="s">
        <v>126</v>
      </c>
      <c r="C17" s="48" t="s">
        <v>24</v>
      </c>
      <c r="D17" s="49">
        <f t="shared" si="0"/>
        <v>671</v>
      </c>
      <c r="E17" s="49">
        <f t="shared" si="1"/>
        <v>374</v>
      </c>
      <c r="F17" s="49">
        <f t="shared" si="2"/>
        <v>171</v>
      </c>
      <c r="G17" s="49">
        <f t="shared" si="3"/>
        <v>95</v>
      </c>
      <c r="H17" s="49">
        <f t="shared" si="4"/>
        <v>24</v>
      </c>
      <c r="I17" s="49">
        <f t="shared" si="5"/>
        <v>7</v>
      </c>
      <c r="J17" s="49">
        <f t="shared" si="6"/>
        <v>0</v>
      </c>
      <c r="K17" s="49">
        <f t="shared" si="7"/>
        <v>0</v>
      </c>
      <c r="L17" s="49">
        <f t="shared" si="8"/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f t="shared" si="9"/>
        <v>671</v>
      </c>
      <c r="U17" s="49">
        <f t="shared" si="10"/>
        <v>374</v>
      </c>
      <c r="V17" s="49">
        <f t="shared" si="11"/>
        <v>171</v>
      </c>
      <c r="W17" s="49">
        <f t="shared" si="12"/>
        <v>95</v>
      </c>
      <c r="X17" s="49">
        <f t="shared" si="13"/>
        <v>24</v>
      </c>
      <c r="Y17" s="49">
        <f t="shared" si="14"/>
        <v>7</v>
      </c>
      <c r="Z17" s="49">
        <f t="shared" si="15"/>
        <v>0</v>
      </c>
      <c r="AA17" s="49">
        <f t="shared" si="16"/>
        <v>0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51</v>
      </c>
      <c r="AK17" s="49">
        <v>0</v>
      </c>
      <c r="AL17" s="49">
        <v>51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620</v>
      </c>
      <c r="AS17" s="49">
        <v>374</v>
      </c>
      <c r="AT17" s="49">
        <v>120</v>
      </c>
      <c r="AU17" s="49">
        <v>95</v>
      </c>
      <c r="AV17" s="49">
        <v>24</v>
      </c>
      <c r="AW17" s="49">
        <v>7</v>
      </c>
      <c r="AX17" s="49">
        <v>0</v>
      </c>
      <c r="AY17" s="49">
        <v>0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0</v>
      </c>
      <c r="BQ17" s="49">
        <v>0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0</v>
      </c>
    </row>
    <row r="18" spans="1:75" ht="13.5">
      <c r="A18" s="24" t="s">
        <v>105</v>
      </c>
      <c r="B18" s="47" t="s">
        <v>127</v>
      </c>
      <c r="C18" s="48" t="s">
        <v>128</v>
      </c>
      <c r="D18" s="49">
        <f t="shared" si="0"/>
        <v>1910</v>
      </c>
      <c r="E18" s="49">
        <f t="shared" si="1"/>
        <v>1078</v>
      </c>
      <c r="F18" s="49">
        <f t="shared" si="2"/>
        <v>302</v>
      </c>
      <c r="G18" s="49">
        <f t="shared" si="3"/>
        <v>291</v>
      </c>
      <c r="H18" s="49">
        <f t="shared" si="4"/>
        <v>74</v>
      </c>
      <c r="I18" s="49">
        <f t="shared" si="5"/>
        <v>28</v>
      </c>
      <c r="J18" s="49">
        <f t="shared" si="6"/>
        <v>137</v>
      </c>
      <c r="K18" s="49">
        <f t="shared" si="7"/>
        <v>0</v>
      </c>
      <c r="L18" s="49">
        <f t="shared" si="8"/>
        <v>1630</v>
      </c>
      <c r="M18" s="49">
        <v>1078</v>
      </c>
      <c r="N18" s="49">
        <v>124</v>
      </c>
      <c r="O18" s="49">
        <v>291</v>
      </c>
      <c r="P18" s="49">
        <v>0</v>
      </c>
      <c r="Q18" s="49">
        <v>0</v>
      </c>
      <c r="R18" s="49">
        <v>137</v>
      </c>
      <c r="S18" s="49">
        <v>0</v>
      </c>
      <c r="T18" s="49">
        <f t="shared" si="9"/>
        <v>280</v>
      </c>
      <c r="U18" s="49">
        <f t="shared" si="10"/>
        <v>0</v>
      </c>
      <c r="V18" s="49">
        <f t="shared" si="11"/>
        <v>178</v>
      </c>
      <c r="W18" s="49">
        <f t="shared" si="12"/>
        <v>0</v>
      </c>
      <c r="X18" s="49">
        <f t="shared" si="13"/>
        <v>74</v>
      </c>
      <c r="Y18" s="49">
        <f t="shared" si="14"/>
        <v>28</v>
      </c>
      <c r="Z18" s="49">
        <f t="shared" si="15"/>
        <v>0</v>
      </c>
      <c r="AA18" s="49">
        <f t="shared" si="16"/>
        <v>0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280</v>
      </c>
      <c r="AS18" s="49">
        <v>0</v>
      </c>
      <c r="AT18" s="49">
        <v>178</v>
      </c>
      <c r="AU18" s="49">
        <v>0</v>
      </c>
      <c r="AV18" s="49">
        <v>74</v>
      </c>
      <c r="AW18" s="49">
        <v>28</v>
      </c>
      <c r="AX18" s="49">
        <v>0</v>
      </c>
      <c r="AY18" s="49">
        <v>0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105</v>
      </c>
      <c r="B19" s="47" t="s">
        <v>129</v>
      </c>
      <c r="C19" s="48" t="s">
        <v>130</v>
      </c>
      <c r="D19" s="49">
        <f t="shared" si="0"/>
        <v>143</v>
      </c>
      <c r="E19" s="49">
        <f t="shared" si="1"/>
        <v>81</v>
      </c>
      <c r="F19" s="49">
        <f t="shared" si="2"/>
        <v>34</v>
      </c>
      <c r="G19" s="49">
        <f t="shared" si="3"/>
        <v>28</v>
      </c>
      <c r="H19" s="49">
        <f t="shared" si="4"/>
        <v>0</v>
      </c>
      <c r="I19" s="49">
        <f t="shared" si="5"/>
        <v>0</v>
      </c>
      <c r="J19" s="49">
        <f t="shared" si="6"/>
        <v>0</v>
      </c>
      <c r="K19" s="49">
        <f t="shared" si="7"/>
        <v>0</v>
      </c>
      <c r="L19" s="49">
        <f t="shared" si="8"/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f t="shared" si="9"/>
        <v>84</v>
      </c>
      <c r="U19" s="49">
        <f t="shared" si="10"/>
        <v>22</v>
      </c>
      <c r="V19" s="49">
        <f t="shared" si="11"/>
        <v>34</v>
      </c>
      <c r="W19" s="49">
        <f t="shared" si="12"/>
        <v>28</v>
      </c>
      <c r="X19" s="49">
        <f t="shared" si="13"/>
        <v>0</v>
      </c>
      <c r="Y19" s="49">
        <f t="shared" si="14"/>
        <v>0</v>
      </c>
      <c r="Z19" s="49">
        <f t="shared" si="15"/>
        <v>0</v>
      </c>
      <c r="AA19" s="49">
        <f t="shared" si="16"/>
        <v>0</v>
      </c>
      <c r="AB19" s="49">
        <f t="shared" si="17"/>
        <v>22</v>
      </c>
      <c r="AC19" s="49">
        <v>22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18"/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62</v>
      </c>
      <c r="AS19" s="49">
        <v>0</v>
      </c>
      <c r="AT19" s="49">
        <v>34</v>
      </c>
      <c r="AU19" s="49">
        <v>28</v>
      </c>
      <c r="AV19" s="49">
        <v>0</v>
      </c>
      <c r="AW19" s="49">
        <v>0</v>
      </c>
      <c r="AX19" s="49">
        <v>0</v>
      </c>
      <c r="AY19" s="49">
        <v>0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59</v>
      </c>
      <c r="BQ19" s="49">
        <v>59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</row>
    <row r="20" spans="1:75" ht="13.5">
      <c r="A20" s="24" t="s">
        <v>105</v>
      </c>
      <c r="B20" s="47" t="s">
        <v>131</v>
      </c>
      <c r="C20" s="48" t="s">
        <v>223</v>
      </c>
      <c r="D20" s="49">
        <f t="shared" si="0"/>
        <v>529</v>
      </c>
      <c r="E20" s="49">
        <f t="shared" si="1"/>
        <v>378</v>
      </c>
      <c r="F20" s="49">
        <f t="shared" si="2"/>
        <v>55</v>
      </c>
      <c r="G20" s="49">
        <f t="shared" si="3"/>
        <v>96</v>
      </c>
      <c r="H20" s="49">
        <f t="shared" si="4"/>
        <v>0</v>
      </c>
      <c r="I20" s="49">
        <f t="shared" si="5"/>
        <v>0</v>
      </c>
      <c r="J20" s="49">
        <f t="shared" si="6"/>
        <v>0</v>
      </c>
      <c r="K20" s="49">
        <f t="shared" si="7"/>
        <v>0</v>
      </c>
      <c r="L20" s="49">
        <f t="shared" si="8"/>
        <v>529</v>
      </c>
      <c r="M20" s="49">
        <v>378</v>
      </c>
      <c r="N20" s="49">
        <v>55</v>
      </c>
      <c r="O20" s="49">
        <v>96</v>
      </c>
      <c r="P20" s="49">
        <v>0</v>
      </c>
      <c r="Q20" s="49">
        <v>0</v>
      </c>
      <c r="R20" s="49">
        <v>0</v>
      </c>
      <c r="S20" s="49">
        <v>0</v>
      </c>
      <c r="T20" s="49">
        <f t="shared" si="9"/>
        <v>0</v>
      </c>
      <c r="U20" s="49">
        <f t="shared" si="10"/>
        <v>0</v>
      </c>
      <c r="V20" s="49">
        <f t="shared" si="11"/>
        <v>0</v>
      </c>
      <c r="W20" s="49">
        <f t="shared" si="12"/>
        <v>0</v>
      </c>
      <c r="X20" s="49">
        <f t="shared" si="13"/>
        <v>0</v>
      </c>
      <c r="Y20" s="49">
        <f t="shared" si="14"/>
        <v>0</v>
      </c>
      <c r="Z20" s="49">
        <f t="shared" si="15"/>
        <v>0</v>
      </c>
      <c r="AA20" s="49">
        <f t="shared" si="16"/>
        <v>0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</row>
    <row r="21" spans="1:75" ht="13.5">
      <c r="A21" s="24" t="s">
        <v>105</v>
      </c>
      <c r="B21" s="47" t="s">
        <v>132</v>
      </c>
      <c r="C21" s="48" t="s">
        <v>133</v>
      </c>
      <c r="D21" s="49">
        <f t="shared" si="0"/>
        <v>1453</v>
      </c>
      <c r="E21" s="49">
        <f t="shared" si="1"/>
        <v>526</v>
      </c>
      <c r="F21" s="49">
        <f t="shared" si="2"/>
        <v>497</v>
      </c>
      <c r="G21" s="49">
        <f t="shared" si="3"/>
        <v>306</v>
      </c>
      <c r="H21" s="49">
        <f t="shared" si="4"/>
        <v>43</v>
      </c>
      <c r="I21" s="49">
        <f t="shared" si="5"/>
        <v>4</v>
      </c>
      <c r="J21" s="49">
        <f t="shared" si="6"/>
        <v>43</v>
      </c>
      <c r="K21" s="49">
        <f t="shared" si="7"/>
        <v>34</v>
      </c>
      <c r="L21" s="49">
        <f t="shared" si="8"/>
        <v>68</v>
      </c>
      <c r="M21" s="49">
        <v>23</v>
      </c>
      <c r="N21" s="49">
        <v>0</v>
      </c>
      <c r="O21" s="49">
        <v>0</v>
      </c>
      <c r="P21" s="49">
        <v>0</v>
      </c>
      <c r="Q21" s="49">
        <v>0</v>
      </c>
      <c r="R21" s="49">
        <v>11</v>
      </c>
      <c r="S21" s="49">
        <v>34</v>
      </c>
      <c r="T21" s="49">
        <f t="shared" si="9"/>
        <v>615</v>
      </c>
      <c r="U21" s="49">
        <f t="shared" si="10"/>
        <v>0</v>
      </c>
      <c r="V21" s="49">
        <f t="shared" si="11"/>
        <v>415</v>
      </c>
      <c r="W21" s="49">
        <f t="shared" si="12"/>
        <v>153</v>
      </c>
      <c r="X21" s="49">
        <f t="shared" si="13"/>
        <v>43</v>
      </c>
      <c r="Y21" s="49">
        <f t="shared" si="14"/>
        <v>4</v>
      </c>
      <c r="Z21" s="49">
        <f t="shared" si="15"/>
        <v>0</v>
      </c>
      <c r="AA21" s="49">
        <f t="shared" si="16"/>
        <v>0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19"/>
        <v>615</v>
      </c>
      <c r="AS21" s="49">
        <v>0</v>
      </c>
      <c r="AT21" s="49">
        <v>415</v>
      </c>
      <c r="AU21" s="49">
        <v>153</v>
      </c>
      <c r="AV21" s="49">
        <v>43</v>
      </c>
      <c r="AW21" s="49">
        <v>4</v>
      </c>
      <c r="AX21" s="49">
        <v>0</v>
      </c>
      <c r="AY21" s="49">
        <v>0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2"/>
        <v>770</v>
      </c>
      <c r="BQ21" s="49">
        <v>503</v>
      </c>
      <c r="BR21" s="49">
        <v>82</v>
      </c>
      <c r="BS21" s="49">
        <v>153</v>
      </c>
      <c r="BT21" s="49">
        <v>0</v>
      </c>
      <c r="BU21" s="49">
        <v>0</v>
      </c>
      <c r="BV21" s="49">
        <v>32</v>
      </c>
      <c r="BW21" s="49">
        <v>0</v>
      </c>
    </row>
    <row r="22" spans="1:75" ht="13.5">
      <c r="A22" s="24" t="s">
        <v>105</v>
      </c>
      <c r="B22" s="47" t="s">
        <v>134</v>
      </c>
      <c r="C22" s="48" t="s">
        <v>135</v>
      </c>
      <c r="D22" s="49">
        <f t="shared" si="0"/>
        <v>229</v>
      </c>
      <c r="E22" s="49">
        <f t="shared" si="1"/>
        <v>162</v>
      </c>
      <c r="F22" s="49">
        <f t="shared" si="2"/>
        <v>26</v>
      </c>
      <c r="G22" s="49">
        <f t="shared" si="3"/>
        <v>30</v>
      </c>
      <c r="H22" s="49">
        <f t="shared" si="4"/>
        <v>10</v>
      </c>
      <c r="I22" s="49">
        <f t="shared" si="5"/>
        <v>1</v>
      </c>
      <c r="J22" s="49">
        <f t="shared" si="6"/>
        <v>0</v>
      </c>
      <c r="K22" s="49">
        <f t="shared" si="7"/>
        <v>0</v>
      </c>
      <c r="L22" s="49">
        <f t="shared" si="8"/>
        <v>229</v>
      </c>
      <c r="M22" s="49">
        <v>162</v>
      </c>
      <c r="N22" s="49">
        <v>26</v>
      </c>
      <c r="O22" s="49">
        <v>30</v>
      </c>
      <c r="P22" s="49">
        <v>10</v>
      </c>
      <c r="Q22" s="49">
        <v>1</v>
      </c>
      <c r="R22" s="49">
        <v>0</v>
      </c>
      <c r="S22" s="49">
        <v>0</v>
      </c>
      <c r="T22" s="49">
        <f t="shared" si="9"/>
        <v>0</v>
      </c>
      <c r="U22" s="49">
        <f t="shared" si="10"/>
        <v>0</v>
      </c>
      <c r="V22" s="49">
        <f t="shared" si="11"/>
        <v>0</v>
      </c>
      <c r="W22" s="49">
        <f t="shared" si="12"/>
        <v>0</v>
      </c>
      <c r="X22" s="49">
        <f t="shared" si="13"/>
        <v>0</v>
      </c>
      <c r="Y22" s="49">
        <f t="shared" si="14"/>
        <v>0</v>
      </c>
      <c r="Z22" s="49">
        <f t="shared" si="15"/>
        <v>0</v>
      </c>
      <c r="AA22" s="49">
        <f t="shared" si="16"/>
        <v>0</v>
      </c>
      <c r="AB22" s="49">
        <f t="shared" si="17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f t="shared" si="18"/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</row>
    <row r="23" spans="1:75" ht="13.5">
      <c r="A23" s="24" t="s">
        <v>105</v>
      </c>
      <c r="B23" s="47" t="s">
        <v>136</v>
      </c>
      <c r="C23" s="48" t="s">
        <v>137</v>
      </c>
      <c r="D23" s="49">
        <f t="shared" si="0"/>
        <v>0</v>
      </c>
      <c r="E23" s="49">
        <f t="shared" si="1"/>
        <v>0</v>
      </c>
      <c r="F23" s="49">
        <f t="shared" si="2"/>
        <v>0</v>
      </c>
      <c r="G23" s="49">
        <f t="shared" si="3"/>
        <v>0</v>
      </c>
      <c r="H23" s="49">
        <f t="shared" si="4"/>
        <v>0</v>
      </c>
      <c r="I23" s="49">
        <f t="shared" si="5"/>
        <v>0</v>
      </c>
      <c r="J23" s="49">
        <f t="shared" si="6"/>
        <v>0</v>
      </c>
      <c r="K23" s="49">
        <f t="shared" si="7"/>
        <v>0</v>
      </c>
      <c r="L23" s="49">
        <f t="shared" si="8"/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f t="shared" si="9"/>
        <v>0</v>
      </c>
      <c r="U23" s="49">
        <f t="shared" si="10"/>
        <v>0</v>
      </c>
      <c r="V23" s="49">
        <f t="shared" si="11"/>
        <v>0</v>
      </c>
      <c r="W23" s="49">
        <f t="shared" si="12"/>
        <v>0</v>
      </c>
      <c r="X23" s="49">
        <f t="shared" si="13"/>
        <v>0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</row>
    <row r="24" spans="1:75" ht="13.5">
      <c r="A24" s="24" t="s">
        <v>105</v>
      </c>
      <c r="B24" s="47" t="s">
        <v>138</v>
      </c>
      <c r="C24" s="48" t="s">
        <v>317</v>
      </c>
      <c r="D24" s="49">
        <f t="shared" si="0"/>
        <v>281</v>
      </c>
      <c r="E24" s="49">
        <f t="shared" si="1"/>
        <v>171</v>
      </c>
      <c r="F24" s="49">
        <f t="shared" si="2"/>
        <v>40</v>
      </c>
      <c r="G24" s="49">
        <f t="shared" si="3"/>
        <v>70</v>
      </c>
      <c r="H24" s="49">
        <f t="shared" si="4"/>
        <v>0</v>
      </c>
      <c r="I24" s="49">
        <f t="shared" si="5"/>
        <v>0</v>
      </c>
      <c r="J24" s="49">
        <f t="shared" si="6"/>
        <v>0</v>
      </c>
      <c r="K24" s="49">
        <f t="shared" si="7"/>
        <v>0</v>
      </c>
      <c r="L24" s="49">
        <f t="shared" si="8"/>
        <v>281</v>
      </c>
      <c r="M24" s="49">
        <v>171</v>
      </c>
      <c r="N24" s="49">
        <v>40</v>
      </c>
      <c r="O24" s="49">
        <v>70</v>
      </c>
      <c r="P24" s="49">
        <v>0</v>
      </c>
      <c r="Q24" s="49">
        <v>0</v>
      </c>
      <c r="R24" s="49">
        <v>0</v>
      </c>
      <c r="S24" s="49">
        <v>0</v>
      </c>
      <c r="T24" s="49">
        <f t="shared" si="9"/>
        <v>0</v>
      </c>
      <c r="U24" s="49">
        <f t="shared" si="10"/>
        <v>0</v>
      </c>
      <c r="V24" s="49">
        <f t="shared" si="11"/>
        <v>0</v>
      </c>
      <c r="W24" s="49">
        <f t="shared" si="12"/>
        <v>0</v>
      </c>
      <c r="X24" s="49">
        <f t="shared" si="13"/>
        <v>0</v>
      </c>
      <c r="Y24" s="49">
        <f t="shared" si="14"/>
        <v>0</v>
      </c>
      <c r="Z24" s="49">
        <f t="shared" si="15"/>
        <v>0</v>
      </c>
      <c r="AA24" s="49">
        <f t="shared" si="16"/>
        <v>0</v>
      </c>
      <c r="AB24" s="49">
        <f t="shared" si="17"/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t="shared" si="18"/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19"/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t="shared" si="22"/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</row>
    <row r="25" spans="1:75" ht="13.5">
      <c r="A25" s="24" t="s">
        <v>105</v>
      </c>
      <c r="B25" s="47" t="s">
        <v>139</v>
      </c>
      <c r="C25" s="48" t="s">
        <v>140</v>
      </c>
      <c r="D25" s="49">
        <f t="shared" si="0"/>
        <v>363</v>
      </c>
      <c r="E25" s="49">
        <f t="shared" si="1"/>
        <v>175</v>
      </c>
      <c r="F25" s="49">
        <f t="shared" si="2"/>
        <v>113</v>
      </c>
      <c r="G25" s="49">
        <f t="shared" si="3"/>
        <v>62</v>
      </c>
      <c r="H25" s="49">
        <f t="shared" si="4"/>
        <v>12</v>
      </c>
      <c r="I25" s="49">
        <f t="shared" si="5"/>
        <v>0</v>
      </c>
      <c r="J25" s="49">
        <f t="shared" si="6"/>
        <v>0</v>
      </c>
      <c r="K25" s="49">
        <f t="shared" si="7"/>
        <v>1</v>
      </c>
      <c r="L25" s="49">
        <f t="shared" si="8"/>
        <v>363</v>
      </c>
      <c r="M25" s="49">
        <v>175</v>
      </c>
      <c r="N25" s="49">
        <v>113</v>
      </c>
      <c r="O25" s="49">
        <v>62</v>
      </c>
      <c r="P25" s="49">
        <v>12</v>
      </c>
      <c r="Q25" s="49">
        <v>0</v>
      </c>
      <c r="R25" s="49">
        <v>0</v>
      </c>
      <c r="S25" s="49">
        <v>1</v>
      </c>
      <c r="T25" s="49">
        <f t="shared" si="9"/>
        <v>0</v>
      </c>
      <c r="U25" s="49">
        <f t="shared" si="10"/>
        <v>0</v>
      </c>
      <c r="V25" s="49">
        <f t="shared" si="11"/>
        <v>0</v>
      </c>
      <c r="W25" s="49">
        <f t="shared" si="12"/>
        <v>0</v>
      </c>
      <c r="X25" s="49">
        <f t="shared" si="13"/>
        <v>0</v>
      </c>
      <c r="Y25" s="49">
        <f t="shared" si="14"/>
        <v>0</v>
      </c>
      <c r="Z25" s="49">
        <f t="shared" si="15"/>
        <v>0</v>
      </c>
      <c r="AA25" s="49">
        <f t="shared" si="16"/>
        <v>0</v>
      </c>
      <c r="AB25" s="49">
        <f t="shared" si="17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19"/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</row>
    <row r="26" spans="1:75" ht="13.5">
      <c r="A26" s="24" t="s">
        <v>105</v>
      </c>
      <c r="B26" s="47" t="s">
        <v>141</v>
      </c>
      <c r="C26" s="48" t="s">
        <v>142</v>
      </c>
      <c r="D26" s="49">
        <f t="shared" si="0"/>
        <v>276</v>
      </c>
      <c r="E26" s="49">
        <f t="shared" si="1"/>
        <v>101</v>
      </c>
      <c r="F26" s="49">
        <f t="shared" si="2"/>
        <v>65</v>
      </c>
      <c r="G26" s="49">
        <f t="shared" si="3"/>
        <v>93</v>
      </c>
      <c r="H26" s="49">
        <f t="shared" si="4"/>
        <v>17</v>
      </c>
      <c r="I26" s="49">
        <f t="shared" si="5"/>
        <v>0</v>
      </c>
      <c r="J26" s="49">
        <f t="shared" si="6"/>
        <v>0</v>
      </c>
      <c r="K26" s="49">
        <f t="shared" si="7"/>
        <v>0</v>
      </c>
      <c r="L26" s="49">
        <f t="shared" si="8"/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f t="shared" si="9"/>
        <v>276</v>
      </c>
      <c r="U26" s="49">
        <f t="shared" si="10"/>
        <v>101</v>
      </c>
      <c r="V26" s="49">
        <f t="shared" si="11"/>
        <v>65</v>
      </c>
      <c r="W26" s="49">
        <f t="shared" si="12"/>
        <v>93</v>
      </c>
      <c r="X26" s="49">
        <f t="shared" si="13"/>
        <v>17</v>
      </c>
      <c r="Y26" s="49">
        <f t="shared" si="14"/>
        <v>0</v>
      </c>
      <c r="Z26" s="49">
        <f t="shared" si="15"/>
        <v>0</v>
      </c>
      <c r="AA26" s="49">
        <f t="shared" si="16"/>
        <v>0</v>
      </c>
      <c r="AB26" s="49">
        <f t="shared" si="17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18"/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19"/>
        <v>276</v>
      </c>
      <c r="AS26" s="49">
        <v>101</v>
      </c>
      <c r="AT26" s="49">
        <v>65</v>
      </c>
      <c r="AU26" s="49">
        <v>93</v>
      </c>
      <c r="AV26" s="49">
        <v>17</v>
      </c>
      <c r="AW26" s="49">
        <v>0</v>
      </c>
      <c r="AX26" s="49">
        <v>0</v>
      </c>
      <c r="AY26" s="49">
        <v>0</v>
      </c>
      <c r="AZ26" s="49">
        <f t="shared" si="20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21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22"/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</row>
    <row r="27" spans="1:75" ht="13.5">
      <c r="A27" s="24" t="s">
        <v>105</v>
      </c>
      <c r="B27" s="47" t="s">
        <v>143</v>
      </c>
      <c r="C27" s="48" t="s">
        <v>144</v>
      </c>
      <c r="D27" s="49">
        <f t="shared" si="0"/>
        <v>326</v>
      </c>
      <c r="E27" s="49">
        <f t="shared" si="1"/>
        <v>182</v>
      </c>
      <c r="F27" s="49">
        <f t="shared" si="2"/>
        <v>56</v>
      </c>
      <c r="G27" s="49">
        <f t="shared" si="3"/>
        <v>73</v>
      </c>
      <c r="H27" s="49">
        <f t="shared" si="4"/>
        <v>15</v>
      </c>
      <c r="I27" s="49">
        <f t="shared" si="5"/>
        <v>0</v>
      </c>
      <c r="J27" s="49">
        <f t="shared" si="6"/>
        <v>0</v>
      </c>
      <c r="K27" s="49">
        <f t="shared" si="7"/>
        <v>0</v>
      </c>
      <c r="L27" s="49">
        <f t="shared" si="8"/>
        <v>306</v>
      </c>
      <c r="M27" s="49">
        <v>182</v>
      </c>
      <c r="N27" s="49">
        <v>36</v>
      </c>
      <c r="O27" s="49">
        <v>73</v>
      </c>
      <c r="P27" s="49">
        <v>15</v>
      </c>
      <c r="Q27" s="49">
        <v>0</v>
      </c>
      <c r="R27" s="49">
        <v>0</v>
      </c>
      <c r="S27" s="49">
        <v>0</v>
      </c>
      <c r="T27" s="49">
        <f t="shared" si="9"/>
        <v>20</v>
      </c>
      <c r="U27" s="49">
        <f t="shared" si="10"/>
        <v>0</v>
      </c>
      <c r="V27" s="49">
        <f t="shared" si="11"/>
        <v>20</v>
      </c>
      <c r="W27" s="49">
        <f t="shared" si="12"/>
        <v>0</v>
      </c>
      <c r="X27" s="49">
        <f t="shared" si="13"/>
        <v>0</v>
      </c>
      <c r="Y27" s="49">
        <f t="shared" si="14"/>
        <v>0</v>
      </c>
      <c r="Z27" s="49">
        <f t="shared" si="15"/>
        <v>0</v>
      </c>
      <c r="AA27" s="49">
        <f t="shared" si="16"/>
        <v>0</v>
      </c>
      <c r="AB27" s="49">
        <f t="shared" si="17"/>
        <v>20</v>
      </c>
      <c r="AC27" s="49">
        <v>0</v>
      </c>
      <c r="AD27" s="49">
        <v>20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18"/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19"/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f t="shared" si="20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1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2"/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</row>
    <row r="28" spans="1:75" ht="13.5">
      <c r="A28" s="24" t="s">
        <v>105</v>
      </c>
      <c r="B28" s="47" t="s">
        <v>145</v>
      </c>
      <c r="C28" s="48" t="s">
        <v>146</v>
      </c>
      <c r="D28" s="49">
        <f t="shared" si="0"/>
        <v>66</v>
      </c>
      <c r="E28" s="49">
        <f t="shared" si="1"/>
        <v>30</v>
      </c>
      <c r="F28" s="49">
        <f t="shared" si="2"/>
        <v>9</v>
      </c>
      <c r="G28" s="49">
        <f t="shared" si="3"/>
        <v>17</v>
      </c>
      <c r="H28" s="49">
        <f t="shared" si="4"/>
        <v>4</v>
      </c>
      <c r="I28" s="49">
        <f t="shared" si="5"/>
        <v>0</v>
      </c>
      <c r="J28" s="49">
        <f t="shared" si="6"/>
        <v>0</v>
      </c>
      <c r="K28" s="49">
        <f t="shared" si="7"/>
        <v>6</v>
      </c>
      <c r="L28" s="49">
        <f t="shared" si="8"/>
        <v>30</v>
      </c>
      <c r="M28" s="49">
        <v>30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f t="shared" si="9"/>
        <v>36</v>
      </c>
      <c r="U28" s="49">
        <f t="shared" si="10"/>
        <v>0</v>
      </c>
      <c r="V28" s="49">
        <f t="shared" si="11"/>
        <v>9</v>
      </c>
      <c r="W28" s="49">
        <f t="shared" si="12"/>
        <v>17</v>
      </c>
      <c r="X28" s="49">
        <f t="shared" si="13"/>
        <v>4</v>
      </c>
      <c r="Y28" s="49">
        <f t="shared" si="14"/>
        <v>0</v>
      </c>
      <c r="Z28" s="49">
        <f t="shared" si="15"/>
        <v>0</v>
      </c>
      <c r="AA28" s="49">
        <f t="shared" si="16"/>
        <v>6</v>
      </c>
      <c r="AB28" s="49">
        <f t="shared" si="17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18"/>
        <v>6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6</v>
      </c>
      <c r="AR28" s="49">
        <f t="shared" si="19"/>
        <v>30</v>
      </c>
      <c r="AS28" s="49">
        <v>0</v>
      </c>
      <c r="AT28" s="49">
        <v>9</v>
      </c>
      <c r="AU28" s="49">
        <v>17</v>
      </c>
      <c r="AV28" s="49">
        <v>4</v>
      </c>
      <c r="AW28" s="49">
        <v>0</v>
      </c>
      <c r="AX28" s="49">
        <v>0</v>
      </c>
      <c r="AY28" s="49">
        <v>0</v>
      </c>
      <c r="AZ28" s="49">
        <f t="shared" si="20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1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22"/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</row>
    <row r="29" spans="1:75" ht="13.5">
      <c r="A29" s="24" t="s">
        <v>105</v>
      </c>
      <c r="B29" s="47" t="s">
        <v>147</v>
      </c>
      <c r="C29" s="48" t="s">
        <v>148</v>
      </c>
      <c r="D29" s="49">
        <f t="shared" si="0"/>
        <v>1101</v>
      </c>
      <c r="E29" s="49">
        <f t="shared" si="1"/>
        <v>726</v>
      </c>
      <c r="F29" s="49">
        <f t="shared" si="2"/>
        <v>163</v>
      </c>
      <c r="G29" s="49">
        <f t="shared" si="3"/>
        <v>168</v>
      </c>
      <c r="H29" s="49">
        <f t="shared" si="4"/>
        <v>8</v>
      </c>
      <c r="I29" s="49">
        <f t="shared" si="5"/>
        <v>3</v>
      </c>
      <c r="J29" s="49">
        <f t="shared" si="6"/>
        <v>33</v>
      </c>
      <c r="K29" s="49">
        <f t="shared" si="7"/>
        <v>0</v>
      </c>
      <c r="L29" s="49">
        <f t="shared" si="8"/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f t="shared" si="9"/>
        <v>1101</v>
      </c>
      <c r="U29" s="49">
        <f t="shared" si="10"/>
        <v>726</v>
      </c>
      <c r="V29" s="49">
        <f t="shared" si="11"/>
        <v>163</v>
      </c>
      <c r="W29" s="49">
        <f t="shared" si="12"/>
        <v>168</v>
      </c>
      <c r="X29" s="49">
        <f t="shared" si="13"/>
        <v>8</v>
      </c>
      <c r="Y29" s="49">
        <f t="shared" si="14"/>
        <v>3</v>
      </c>
      <c r="Z29" s="49">
        <f t="shared" si="15"/>
        <v>33</v>
      </c>
      <c r="AA29" s="49">
        <f t="shared" si="16"/>
        <v>0</v>
      </c>
      <c r="AB29" s="49">
        <f t="shared" si="17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18"/>
        <v>51</v>
      </c>
      <c r="AK29" s="49">
        <v>0</v>
      </c>
      <c r="AL29" s="49">
        <v>51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f t="shared" si="19"/>
        <v>1050</v>
      </c>
      <c r="AS29" s="49">
        <v>726</v>
      </c>
      <c r="AT29" s="49">
        <v>112</v>
      </c>
      <c r="AU29" s="49">
        <v>168</v>
      </c>
      <c r="AV29" s="49">
        <v>8</v>
      </c>
      <c r="AW29" s="49">
        <v>3</v>
      </c>
      <c r="AX29" s="49">
        <v>33</v>
      </c>
      <c r="AY29" s="49">
        <v>0</v>
      </c>
      <c r="AZ29" s="49">
        <f t="shared" si="20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1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22"/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</row>
    <row r="30" spans="1:75" ht="13.5">
      <c r="A30" s="24" t="s">
        <v>105</v>
      </c>
      <c r="B30" s="47" t="s">
        <v>149</v>
      </c>
      <c r="C30" s="48" t="s">
        <v>150</v>
      </c>
      <c r="D30" s="49">
        <f t="shared" si="0"/>
        <v>2964</v>
      </c>
      <c r="E30" s="49">
        <f t="shared" si="1"/>
        <v>919</v>
      </c>
      <c r="F30" s="49">
        <f t="shared" si="2"/>
        <v>210</v>
      </c>
      <c r="G30" s="49">
        <f t="shared" si="3"/>
        <v>170</v>
      </c>
      <c r="H30" s="49">
        <f t="shared" si="4"/>
        <v>60</v>
      </c>
      <c r="I30" s="49">
        <f t="shared" si="5"/>
        <v>21</v>
      </c>
      <c r="J30" s="49">
        <f t="shared" si="6"/>
        <v>0</v>
      </c>
      <c r="K30" s="49">
        <f t="shared" si="7"/>
        <v>1584</v>
      </c>
      <c r="L30" s="49">
        <f t="shared" si="8"/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f t="shared" si="9"/>
        <v>2964</v>
      </c>
      <c r="U30" s="49">
        <f t="shared" si="10"/>
        <v>919</v>
      </c>
      <c r="V30" s="49">
        <f t="shared" si="11"/>
        <v>210</v>
      </c>
      <c r="W30" s="49">
        <f t="shared" si="12"/>
        <v>170</v>
      </c>
      <c r="X30" s="49">
        <f t="shared" si="13"/>
        <v>60</v>
      </c>
      <c r="Y30" s="49">
        <f t="shared" si="14"/>
        <v>21</v>
      </c>
      <c r="Z30" s="49">
        <f t="shared" si="15"/>
        <v>0</v>
      </c>
      <c r="AA30" s="49">
        <f t="shared" si="16"/>
        <v>1584</v>
      </c>
      <c r="AB30" s="49">
        <f t="shared" si="17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18"/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19"/>
        <v>1380</v>
      </c>
      <c r="AS30" s="49">
        <v>919</v>
      </c>
      <c r="AT30" s="49">
        <v>210</v>
      </c>
      <c r="AU30" s="49">
        <v>170</v>
      </c>
      <c r="AV30" s="49">
        <v>60</v>
      </c>
      <c r="AW30" s="49">
        <v>21</v>
      </c>
      <c r="AX30" s="49">
        <v>0</v>
      </c>
      <c r="AY30" s="49">
        <v>0</v>
      </c>
      <c r="AZ30" s="49">
        <f t="shared" si="20"/>
        <v>1584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1584</v>
      </c>
      <c r="BH30" s="49">
        <f t="shared" si="21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22"/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</row>
    <row r="31" spans="1:75" ht="13.5">
      <c r="A31" s="24" t="s">
        <v>105</v>
      </c>
      <c r="B31" s="47" t="s">
        <v>151</v>
      </c>
      <c r="C31" s="48" t="s">
        <v>152</v>
      </c>
      <c r="D31" s="49">
        <f t="shared" si="0"/>
        <v>913</v>
      </c>
      <c r="E31" s="49">
        <f t="shared" si="1"/>
        <v>236</v>
      </c>
      <c r="F31" s="49">
        <f t="shared" si="2"/>
        <v>75</v>
      </c>
      <c r="G31" s="49">
        <f t="shared" si="3"/>
        <v>48</v>
      </c>
      <c r="H31" s="49">
        <f t="shared" si="4"/>
        <v>11</v>
      </c>
      <c r="I31" s="49">
        <f t="shared" si="5"/>
        <v>5</v>
      </c>
      <c r="J31" s="49">
        <f t="shared" si="6"/>
        <v>0</v>
      </c>
      <c r="K31" s="49">
        <f t="shared" si="7"/>
        <v>538</v>
      </c>
      <c r="L31" s="49">
        <f t="shared" si="8"/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f t="shared" si="9"/>
        <v>913</v>
      </c>
      <c r="U31" s="49">
        <f t="shared" si="10"/>
        <v>236</v>
      </c>
      <c r="V31" s="49">
        <f t="shared" si="11"/>
        <v>75</v>
      </c>
      <c r="W31" s="49">
        <f t="shared" si="12"/>
        <v>48</v>
      </c>
      <c r="X31" s="49">
        <f t="shared" si="13"/>
        <v>11</v>
      </c>
      <c r="Y31" s="49">
        <f t="shared" si="14"/>
        <v>5</v>
      </c>
      <c r="Z31" s="49">
        <f t="shared" si="15"/>
        <v>0</v>
      </c>
      <c r="AA31" s="49">
        <f t="shared" si="16"/>
        <v>538</v>
      </c>
      <c r="AB31" s="49">
        <f t="shared" si="17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18"/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19"/>
        <v>375</v>
      </c>
      <c r="AS31" s="49">
        <v>236</v>
      </c>
      <c r="AT31" s="49">
        <v>75</v>
      </c>
      <c r="AU31" s="49">
        <v>48</v>
      </c>
      <c r="AV31" s="49">
        <v>11</v>
      </c>
      <c r="AW31" s="49">
        <v>5</v>
      </c>
      <c r="AX31" s="49">
        <v>0</v>
      </c>
      <c r="AY31" s="49">
        <v>0</v>
      </c>
      <c r="AZ31" s="49">
        <f t="shared" si="20"/>
        <v>538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538</v>
      </c>
      <c r="BH31" s="49">
        <f t="shared" si="21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22"/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</row>
    <row r="32" spans="1:75" ht="13.5">
      <c r="A32" s="24" t="s">
        <v>105</v>
      </c>
      <c r="B32" s="47" t="s">
        <v>153</v>
      </c>
      <c r="C32" s="48" t="s">
        <v>154</v>
      </c>
      <c r="D32" s="49">
        <f t="shared" si="0"/>
        <v>426</v>
      </c>
      <c r="E32" s="49">
        <f t="shared" si="1"/>
        <v>10</v>
      </c>
      <c r="F32" s="49">
        <f t="shared" si="2"/>
        <v>187</v>
      </c>
      <c r="G32" s="49">
        <f t="shared" si="3"/>
        <v>182</v>
      </c>
      <c r="H32" s="49">
        <f t="shared" si="4"/>
        <v>47</v>
      </c>
      <c r="I32" s="49">
        <f t="shared" si="5"/>
        <v>0</v>
      </c>
      <c r="J32" s="49">
        <f t="shared" si="6"/>
        <v>0</v>
      </c>
      <c r="K32" s="49">
        <f t="shared" si="7"/>
        <v>0</v>
      </c>
      <c r="L32" s="49">
        <f t="shared" si="8"/>
        <v>416</v>
      </c>
      <c r="M32" s="49">
        <v>5</v>
      </c>
      <c r="N32" s="49">
        <v>182</v>
      </c>
      <c r="O32" s="49">
        <v>182</v>
      </c>
      <c r="P32" s="49">
        <v>47</v>
      </c>
      <c r="Q32" s="49">
        <v>0</v>
      </c>
      <c r="R32" s="49">
        <v>0</v>
      </c>
      <c r="S32" s="49">
        <v>0</v>
      </c>
      <c r="T32" s="49">
        <f t="shared" si="9"/>
        <v>0</v>
      </c>
      <c r="U32" s="49">
        <f t="shared" si="10"/>
        <v>0</v>
      </c>
      <c r="V32" s="49">
        <f t="shared" si="11"/>
        <v>0</v>
      </c>
      <c r="W32" s="49">
        <f t="shared" si="12"/>
        <v>0</v>
      </c>
      <c r="X32" s="49">
        <f t="shared" si="13"/>
        <v>0</v>
      </c>
      <c r="Y32" s="49">
        <f t="shared" si="14"/>
        <v>0</v>
      </c>
      <c r="Z32" s="49">
        <f t="shared" si="15"/>
        <v>0</v>
      </c>
      <c r="AA32" s="49">
        <f t="shared" si="16"/>
        <v>0</v>
      </c>
      <c r="AB32" s="49">
        <f t="shared" si="17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18"/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19"/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20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21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22"/>
        <v>10</v>
      </c>
      <c r="BQ32" s="49">
        <v>5</v>
      </c>
      <c r="BR32" s="49">
        <v>5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</row>
    <row r="33" spans="1:75" ht="13.5">
      <c r="A33" s="24" t="s">
        <v>105</v>
      </c>
      <c r="B33" s="47" t="s">
        <v>155</v>
      </c>
      <c r="C33" s="48" t="s">
        <v>156</v>
      </c>
      <c r="D33" s="49">
        <f t="shared" si="0"/>
        <v>580</v>
      </c>
      <c r="E33" s="49">
        <f t="shared" si="1"/>
        <v>224</v>
      </c>
      <c r="F33" s="49">
        <f t="shared" si="2"/>
        <v>181</v>
      </c>
      <c r="G33" s="49">
        <f t="shared" si="3"/>
        <v>175</v>
      </c>
      <c r="H33" s="49">
        <f t="shared" si="4"/>
        <v>0</v>
      </c>
      <c r="I33" s="49">
        <f t="shared" si="5"/>
        <v>0</v>
      </c>
      <c r="J33" s="49">
        <f t="shared" si="6"/>
        <v>0</v>
      </c>
      <c r="K33" s="49">
        <f t="shared" si="7"/>
        <v>0</v>
      </c>
      <c r="L33" s="49">
        <f t="shared" si="8"/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f t="shared" si="9"/>
        <v>356</v>
      </c>
      <c r="U33" s="49">
        <f t="shared" si="10"/>
        <v>0</v>
      </c>
      <c r="V33" s="49">
        <f t="shared" si="11"/>
        <v>181</v>
      </c>
      <c r="W33" s="49">
        <f t="shared" si="12"/>
        <v>175</v>
      </c>
      <c r="X33" s="49">
        <f t="shared" si="13"/>
        <v>0</v>
      </c>
      <c r="Y33" s="49">
        <f t="shared" si="14"/>
        <v>0</v>
      </c>
      <c r="Z33" s="49">
        <f t="shared" si="15"/>
        <v>0</v>
      </c>
      <c r="AA33" s="49">
        <f t="shared" si="16"/>
        <v>0</v>
      </c>
      <c r="AB33" s="49">
        <f t="shared" si="17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18"/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19"/>
        <v>356</v>
      </c>
      <c r="AS33" s="49">
        <v>0</v>
      </c>
      <c r="AT33" s="49">
        <v>181</v>
      </c>
      <c r="AU33" s="49">
        <v>175</v>
      </c>
      <c r="AV33" s="49">
        <v>0</v>
      </c>
      <c r="AW33" s="49">
        <v>0</v>
      </c>
      <c r="AX33" s="49">
        <v>0</v>
      </c>
      <c r="AY33" s="49">
        <v>0</v>
      </c>
      <c r="AZ33" s="49">
        <f t="shared" si="20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21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22"/>
        <v>224</v>
      </c>
      <c r="BQ33" s="49">
        <v>224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</row>
    <row r="34" spans="1:75" ht="13.5">
      <c r="A34" s="24" t="s">
        <v>105</v>
      </c>
      <c r="B34" s="47" t="s">
        <v>157</v>
      </c>
      <c r="C34" s="48" t="s">
        <v>158</v>
      </c>
      <c r="D34" s="49">
        <f t="shared" si="0"/>
        <v>26</v>
      </c>
      <c r="E34" s="49">
        <f t="shared" si="1"/>
        <v>0</v>
      </c>
      <c r="F34" s="49">
        <f t="shared" si="2"/>
        <v>0</v>
      </c>
      <c r="G34" s="49">
        <f t="shared" si="3"/>
        <v>0</v>
      </c>
      <c r="H34" s="49">
        <f t="shared" si="4"/>
        <v>0</v>
      </c>
      <c r="I34" s="49">
        <f t="shared" si="5"/>
        <v>0</v>
      </c>
      <c r="J34" s="49">
        <f t="shared" si="6"/>
        <v>0</v>
      </c>
      <c r="K34" s="49">
        <f t="shared" si="7"/>
        <v>26</v>
      </c>
      <c r="L34" s="49">
        <f t="shared" si="8"/>
        <v>13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13</v>
      </c>
      <c r="T34" s="49">
        <f t="shared" si="9"/>
        <v>0</v>
      </c>
      <c r="U34" s="49">
        <f t="shared" si="10"/>
        <v>0</v>
      </c>
      <c r="V34" s="49">
        <f t="shared" si="11"/>
        <v>0</v>
      </c>
      <c r="W34" s="49">
        <f t="shared" si="12"/>
        <v>0</v>
      </c>
      <c r="X34" s="49">
        <f t="shared" si="13"/>
        <v>0</v>
      </c>
      <c r="Y34" s="49">
        <f t="shared" si="14"/>
        <v>0</v>
      </c>
      <c r="Z34" s="49">
        <f t="shared" si="15"/>
        <v>0</v>
      </c>
      <c r="AA34" s="49">
        <f t="shared" si="16"/>
        <v>0</v>
      </c>
      <c r="AB34" s="49">
        <f t="shared" si="17"/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18"/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19"/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f t="shared" si="20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21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22"/>
        <v>13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13</v>
      </c>
    </row>
    <row r="35" spans="1:75" ht="13.5">
      <c r="A35" s="24" t="s">
        <v>105</v>
      </c>
      <c r="B35" s="47" t="s">
        <v>159</v>
      </c>
      <c r="C35" s="48" t="s">
        <v>160</v>
      </c>
      <c r="D35" s="49">
        <f t="shared" si="0"/>
        <v>61</v>
      </c>
      <c r="E35" s="49">
        <f t="shared" si="1"/>
        <v>17</v>
      </c>
      <c r="F35" s="49">
        <f t="shared" si="2"/>
        <v>28</v>
      </c>
      <c r="G35" s="49">
        <f t="shared" si="3"/>
        <v>16</v>
      </c>
      <c r="H35" s="49">
        <f t="shared" si="4"/>
        <v>0</v>
      </c>
      <c r="I35" s="49">
        <f t="shared" si="5"/>
        <v>0</v>
      </c>
      <c r="J35" s="49">
        <f t="shared" si="6"/>
        <v>0</v>
      </c>
      <c r="K35" s="49">
        <f t="shared" si="7"/>
        <v>0</v>
      </c>
      <c r="L35" s="49">
        <f t="shared" si="8"/>
        <v>44</v>
      </c>
      <c r="M35" s="49">
        <v>0</v>
      </c>
      <c r="N35" s="49">
        <v>28</v>
      </c>
      <c r="O35" s="49">
        <v>16</v>
      </c>
      <c r="P35" s="49">
        <v>0</v>
      </c>
      <c r="Q35" s="49">
        <v>0</v>
      </c>
      <c r="R35" s="49">
        <v>0</v>
      </c>
      <c r="S35" s="49">
        <v>0</v>
      </c>
      <c r="T35" s="49">
        <f t="shared" si="9"/>
        <v>0</v>
      </c>
      <c r="U35" s="49">
        <f t="shared" si="10"/>
        <v>0</v>
      </c>
      <c r="V35" s="49">
        <f t="shared" si="11"/>
        <v>0</v>
      </c>
      <c r="W35" s="49">
        <f t="shared" si="12"/>
        <v>0</v>
      </c>
      <c r="X35" s="49">
        <f t="shared" si="13"/>
        <v>0</v>
      </c>
      <c r="Y35" s="49">
        <f t="shared" si="14"/>
        <v>0</v>
      </c>
      <c r="Z35" s="49">
        <f t="shared" si="15"/>
        <v>0</v>
      </c>
      <c r="AA35" s="49">
        <f t="shared" si="16"/>
        <v>0</v>
      </c>
      <c r="AB35" s="49">
        <f t="shared" si="17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18"/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19"/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  <c r="AZ35" s="49">
        <f t="shared" si="20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21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22"/>
        <v>17</v>
      </c>
      <c r="BQ35" s="49">
        <v>17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</row>
    <row r="36" spans="1:75" ht="13.5">
      <c r="A36" s="24" t="s">
        <v>105</v>
      </c>
      <c r="B36" s="47" t="s">
        <v>161</v>
      </c>
      <c r="C36" s="48" t="s">
        <v>162</v>
      </c>
      <c r="D36" s="49">
        <f t="shared" si="0"/>
        <v>307</v>
      </c>
      <c r="E36" s="49">
        <f t="shared" si="1"/>
        <v>30</v>
      </c>
      <c r="F36" s="49">
        <f t="shared" si="2"/>
        <v>141</v>
      </c>
      <c r="G36" s="49">
        <f t="shared" si="3"/>
        <v>136</v>
      </c>
      <c r="H36" s="49">
        <f t="shared" si="4"/>
        <v>0</v>
      </c>
      <c r="I36" s="49">
        <f t="shared" si="5"/>
        <v>0</v>
      </c>
      <c r="J36" s="49">
        <f t="shared" si="6"/>
        <v>0</v>
      </c>
      <c r="K36" s="49">
        <f t="shared" si="7"/>
        <v>0</v>
      </c>
      <c r="L36" s="49">
        <f t="shared" si="8"/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f t="shared" si="9"/>
        <v>275</v>
      </c>
      <c r="U36" s="49">
        <f t="shared" si="10"/>
        <v>0</v>
      </c>
      <c r="V36" s="49">
        <f t="shared" si="11"/>
        <v>139</v>
      </c>
      <c r="W36" s="49">
        <f t="shared" si="12"/>
        <v>136</v>
      </c>
      <c r="X36" s="49">
        <f t="shared" si="13"/>
        <v>0</v>
      </c>
      <c r="Y36" s="49">
        <f t="shared" si="14"/>
        <v>0</v>
      </c>
      <c r="Z36" s="49">
        <f t="shared" si="15"/>
        <v>0</v>
      </c>
      <c r="AA36" s="49">
        <f t="shared" si="16"/>
        <v>0</v>
      </c>
      <c r="AB36" s="49">
        <f t="shared" si="17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18"/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19"/>
        <v>275</v>
      </c>
      <c r="AS36" s="49">
        <v>0</v>
      </c>
      <c r="AT36" s="49">
        <v>139</v>
      </c>
      <c r="AU36" s="49">
        <v>136</v>
      </c>
      <c r="AV36" s="49">
        <v>0</v>
      </c>
      <c r="AW36" s="49">
        <v>0</v>
      </c>
      <c r="AX36" s="49">
        <v>0</v>
      </c>
      <c r="AY36" s="49">
        <v>0</v>
      </c>
      <c r="AZ36" s="49">
        <f t="shared" si="20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21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22"/>
        <v>32</v>
      </c>
      <c r="BQ36" s="49">
        <v>30</v>
      </c>
      <c r="BR36" s="49">
        <v>2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</row>
    <row r="37" spans="1:75" ht="13.5">
      <c r="A37" s="24" t="s">
        <v>105</v>
      </c>
      <c r="B37" s="47" t="s">
        <v>163</v>
      </c>
      <c r="C37" s="48" t="s">
        <v>164</v>
      </c>
      <c r="D37" s="49">
        <f t="shared" si="0"/>
        <v>411</v>
      </c>
      <c r="E37" s="49">
        <f t="shared" si="1"/>
        <v>202</v>
      </c>
      <c r="F37" s="49">
        <f t="shared" si="2"/>
        <v>119</v>
      </c>
      <c r="G37" s="49">
        <f t="shared" si="3"/>
        <v>90</v>
      </c>
      <c r="H37" s="49">
        <f t="shared" si="4"/>
        <v>0</v>
      </c>
      <c r="I37" s="49">
        <f t="shared" si="5"/>
        <v>0</v>
      </c>
      <c r="J37" s="49">
        <f t="shared" si="6"/>
        <v>0</v>
      </c>
      <c r="K37" s="49">
        <f t="shared" si="7"/>
        <v>0</v>
      </c>
      <c r="L37" s="49">
        <f t="shared" si="8"/>
        <v>411</v>
      </c>
      <c r="M37" s="49">
        <v>202</v>
      </c>
      <c r="N37" s="49">
        <v>119</v>
      </c>
      <c r="O37" s="49">
        <v>90</v>
      </c>
      <c r="P37" s="49">
        <v>0</v>
      </c>
      <c r="Q37" s="49">
        <v>0</v>
      </c>
      <c r="R37" s="49">
        <v>0</v>
      </c>
      <c r="S37" s="49">
        <v>0</v>
      </c>
      <c r="T37" s="49">
        <f t="shared" si="9"/>
        <v>0</v>
      </c>
      <c r="U37" s="49">
        <f t="shared" si="10"/>
        <v>0</v>
      </c>
      <c r="V37" s="49">
        <f t="shared" si="11"/>
        <v>0</v>
      </c>
      <c r="W37" s="49">
        <f t="shared" si="12"/>
        <v>0</v>
      </c>
      <c r="X37" s="49">
        <f t="shared" si="13"/>
        <v>0</v>
      </c>
      <c r="Y37" s="49">
        <f t="shared" si="14"/>
        <v>0</v>
      </c>
      <c r="Z37" s="49">
        <f t="shared" si="15"/>
        <v>0</v>
      </c>
      <c r="AA37" s="49">
        <f t="shared" si="16"/>
        <v>0</v>
      </c>
      <c r="AB37" s="49">
        <f t="shared" si="17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18"/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19"/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f t="shared" si="20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21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22"/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</row>
    <row r="38" spans="1:75" ht="13.5">
      <c r="A38" s="24" t="s">
        <v>105</v>
      </c>
      <c r="B38" s="47" t="s">
        <v>165</v>
      </c>
      <c r="C38" s="48" t="s">
        <v>166</v>
      </c>
      <c r="D38" s="49">
        <f t="shared" si="0"/>
        <v>564</v>
      </c>
      <c r="E38" s="49">
        <f t="shared" si="1"/>
        <v>313</v>
      </c>
      <c r="F38" s="49">
        <f t="shared" si="2"/>
        <v>158</v>
      </c>
      <c r="G38" s="49">
        <f t="shared" si="3"/>
        <v>92</v>
      </c>
      <c r="H38" s="49">
        <f t="shared" si="4"/>
        <v>0</v>
      </c>
      <c r="I38" s="49">
        <f t="shared" si="5"/>
        <v>0</v>
      </c>
      <c r="J38" s="49">
        <f t="shared" si="6"/>
        <v>1</v>
      </c>
      <c r="K38" s="49">
        <f t="shared" si="7"/>
        <v>0</v>
      </c>
      <c r="L38" s="49">
        <f t="shared" si="8"/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f t="shared" si="9"/>
        <v>458</v>
      </c>
      <c r="U38" s="49">
        <f t="shared" si="10"/>
        <v>306</v>
      </c>
      <c r="V38" s="49">
        <f t="shared" si="11"/>
        <v>59</v>
      </c>
      <c r="W38" s="49">
        <f t="shared" si="12"/>
        <v>92</v>
      </c>
      <c r="X38" s="49">
        <f t="shared" si="13"/>
        <v>0</v>
      </c>
      <c r="Y38" s="49">
        <f t="shared" si="14"/>
        <v>0</v>
      </c>
      <c r="Z38" s="49">
        <f t="shared" si="15"/>
        <v>1</v>
      </c>
      <c r="AA38" s="49">
        <f t="shared" si="16"/>
        <v>0</v>
      </c>
      <c r="AB38" s="49">
        <f t="shared" si="17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18"/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19"/>
        <v>458</v>
      </c>
      <c r="AS38" s="49">
        <v>306</v>
      </c>
      <c r="AT38" s="49">
        <v>59</v>
      </c>
      <c r="AU38" s="49">
        <v>92</v>
      </c>
      <c r="AV38" s="49">
        <v>0</v>
      </c>
      <c r="AW38" s="49">
        <v>0</v>
      </c>
      <c r="AX38" s="49">
        <v>1</v>
      </c>
      <c r="AY38" s="49">
        <v>0</v>
      </c>
      <c r="AZ38" s="49">
        <f t="shared" si="20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21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22"/>
        <v>106</v>
      </c>
      <c r="BQ38" s="49">
        <v>7</v>
      </c>
      <c r="BR38" s="49">
        <v>99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</row>
    <row r="39" spans="1:75" ht="13.5">
      <c r="A39" s="24" t="s">
        <v>105</v>
      </c>
      <c r="B39" s="47" t="s">
        <v>167</v>
      </c>
      <c r="C39" s="48" t="s">
        <v>222</v>
      </c>
      <c r="D39" s="49">
        <f t="shared" si="0"/>
        <v>136</v>
      </c>
      <c r="E39" s="49">
        <f t="shared" si="1"/>
        <v>58</v>
      </c>
      <c r="F39" s="49">
        <f t="shared" si="2"/>
        <v>56</v>
      </c>
      <c r="G39" s="49">
        <f t="shared" si="3"/>
        <v>18</v>
      </c>
      <c r="H39" s="49">
        <f t="shared" si="4"/>
        <v>3</v>
      </c>
      <c r="I39" s="49">
        <f t="shared" si="5"/>
        <v>0</v>
      </c>
      <c r="J39" s="49">
        <f t="shared" si="6"/>
        <v>1</v>
      </c>
      <c r="K39" s="49">
        <f t="shared" si="7"/>
        <v>0</v>
      </c>
      <c r="L39" s="49">
        <f t="shared" si="8"/>
        <v>42</v>
      </c>
      <c r="M39" s="49">
        <v>0</v>
      </c>
      <c r="N39" s="49">
        <v>30</v>
      </c>
      <c r="O39" s="49">
        <v>8</v>
      </c>
      <c r="P39" s="49">
        <v>3</v>
      </c>
      <c r="Q39" s="49">
        <v>0</v>
      </c>
      <c r="R39" s="49">
        <v>1</v>
      </c>
      <c r="S39" s="49">
        <v>0</v>
      </c>
      <c r="T39" s="49">
        <f t="shared" si="9"/>
        <v>36</v>
      </c>
      <c r="U39" s="49">
        <f t="shared" si="10"/>
        <v>0</v>
      </c>
      <c r="V39" s="49">
        <f t="shared" si="11"/>
        <v>26</v>
      </c>
      <c r="W39" s="49">
        <f t="shared" si="12"/>
        <v>10</v>
      </c>
      <c r="X39" s="49">
        <f t="shared" si="13"/>
        <v>0</v>
      </c>
      <c r="Y39" s="49">
        <f t="shared" si="14"/>
        <v>0</v>
      </c>
      <c r="Z39" s="49">
        <f t="shared" si="15"/>
        <v>0</v>
      </c>
      <c r="AA39" s="49">
        <f t="shared" si="16"/>
        <v>0</v>
      </c>
      <c r="AB39" s="49">
        <f t="shared" si="17"/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18"/>
        <v>26</v>
      </c>
      <c r="AK39" s="49">
        <v>0</v>
      </c>
      <c r="AL39" s="49">
        <v>26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19"/>
        <v>10</v>
      </c>
      <c r="AS39" s="49">
        <v>0</v>
      </c>
      <c r="AT39" s="49">
        <v>0</v>
      </c>
      <c r="AU39" s="49">
        <v>10</v>
      </c>
      <c r="AV39" s="49">
        <v>0</v>
      </c>
      <c r="AW39" s="49">
        <v>0</v>
      </c>
      <c r="AX39" s="49">
        <v>0</v>
      </c>
      <c r="AY39" s="49">
        <v>0</v>
      </c>
      <c r="AZ39" s="49">
        <f t="shared" si="20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21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22"/>
        <v>58</v>
      </c>
      <c r="BQ39" s="49">
        <v>58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</row>
    <row r="40" spans="1:75" ht="13.5">
      <c r="A40" s="24" t="s">
        <v>105</v>
      </c>
      <c r="B40" s="47" t="s">
        <v>168</v>
      </c>
      <c r="C40" s="48" t="s">
        <v>316</v>
      </c>
      <c r="D40" s="49">
        <f t="shared" si="0"/>
        <v>253</v>
      </c>
      <c r="E40" s="49">
        <f t="shared" si="1"/>
        <v>67</v>
      </c>
      <c r="F40" s="49">
        <f t="shared" si="2"/>
        <v>15</v>
      </c>
      <c r="G40" s="49">
        <f t="shared" si="3"/>
        <v>18</v>
      </c>
      <c r="H40" s="49">
        <f t="shared" si="4"/>
        <v>1</v>
      </c>
      <c r="I40" s="49">
        <f t="shared" si="5"/>
        <v>0</v>
      </c>
      <c r="J40" s="49">
        <f t="shared" si="6"/>
        <v>3</v>
      </c>
      <c r="K40" s="49">
        <f t="shared" si="7"/>
        <v>149</v>
      </c>
      <c r="L40" s="49">
        <f t="shared" si="8"/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f t="shared" si="9"/>
        <v>253</v>
      </c>
      <c r="U40" s="49">
        <f t="shared" si="10"/>
        <v>67</v>
      </c>
      <c r="V40" s="49">
        <f t="shared" si="11"/>
        <v>15</v>
      </c>
      <c r="W40" s="49">
        <f t="shared" si="12"/>
        <v>18</v>
      </c>
      <c r="X40" s="49">
        <f t="shared" si="13"/>
        <v>1</v>
      </c>
      <c r="Y40" s="49">
        <f t="shared" si="14"/>
        <v>0</v>
      </c>
      <c r="Z40" s="49">
        <f t="shared" si="15"/>
        <v>3</v>
      </c>
      <c r="AA40" s="49">
        <f t="shared" si="16"/>
        <v>149</v>
      </c>
      <c r="AB40" s="49">
        <f t="shared" si="17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18"/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19"/>
        <v>253</v>
      </c>
      <c r="AS40" s="49">
        <v>67</v>
      </c>
      <c r="AT40" s="49">
        <v>15</v>
      </c>
      <c r="AU40" s="49">
        <v>18</v>
      </c>
      <c r="AV40" s="49">
        <v>1</v>
      </c>
      <c r="AW40" s="49">
        <v>0</v>
      </c>
      <c r="AX40" s="49">
        <v>3</v>
      </c>
      <c r="AY40" s="49">
        <v>149</v>
      </c>
      <c r="AZ40" s="49">
        <f t="shared" si="20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21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22"/>
        <v>0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</row>
    <row r="41" spans="1:75" ht="13.5">
      <c r="A41" s="24" t="s">
        <v>105</v>
      </c>
      <c r="B41" s="47" t="s">
        <v>169</v>
      </c>
      <c r="C41" s="48" t="s">
        <v>225</v>
      </c>
      <c r="D41" s="49">
        <f t="shared" si="0"/>
        <v>102</v>
      </c>
      <c r="E41" s="49">
        <f t="shared" si="1"/>
        <v>69</v>
      </c>
      <c r="F41" s="49">
        <f t="shared" si="2"/>
        <v>10</v>
      </c>
      <c r="G41" s="49">
        <f t="shared" si="3"/>
        <v>18</v>
      </c>
      <c r="H41" s="49">
        <f t="shared" si="4"/>
        <v>0</v>
      </c>
      <c r="I41" s="49">
        <f t="shared" si="5"/>
        <v>0</v>
      </c>
      <c r="J41" s="49">
        <f t="shared" si="6"/>
        <v>5</v>
      </c>
      <c r="K41" s="49">
        <f t="shared" si="7"/>
        <v>0</v>
      </c>
      <c r="L41" s="49">
        <f t="shared" si="8"/>
        <v>102</v>
      </c>
      <c r="M41" s="49">
        <v>69</v>
      </c>
      <c r="N41" s="49">
        <v>10</v>
      </c>
      <c r="O41" s="49">
        <v>18</v>
      </c>
      <c r="P41" s="49">
        <v>0</v>
      </c>
      <c r="Q41" s="49">
        <v>0</v>
      </c>
      <c r="R41" s="49">
        <v>5</v>
      </c>
      <c r="S41" s="49">
        <v>0</v>
      </c>
      <c r="T41" s="49">
        <f t="shared" si="9"/>
        <v>0</v>
      </c>
      <c r="U41" s="49">
        <f t="shared" si="10"/>
        <v>0</v>
      </c>
      <c r="V41" s="49">
        <f t="shared" si="11"/>
        <v>0</v>
      </c>
      <c r="W41" s="49">
        <f t="shared" si="12"/>
        <v>0</v>
      </c>
      <c r="X41" s="49">
        <f t="shared" si="13"/>
        <v>0</v>
      </c>
      <c r="Y41" s="49">
        <f t="shared" si="14"/>
        <v>0</v>
      </c>
      <c r="Z41" s="49">
        <f t="shared" si="15"/>
        <v>0</v>
      </c>
      <c r="AA41" s="49">
        <f t="shared" si="16"/>
        <v>0</v>
      </c>
      <c r="AB41" s="49">
        <f t="shared" si="17"/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18"/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19"/>
        <v>0</v>
      </c>
      <c r="AS41" s="49">
        <v>0</v>
      </c>
      <c r="AT41" s="49">
        <v>0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f t="shared" si="20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21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22"/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0</v>
      </c>
      <c r="BW41" s="49">
        <v>0</v>
      </c>
    </row>
    <row r="42" spans="1:75" ht="13.5">
      <c r="A42" s="24" t="s">
        <v>105</v>
      </c>
      <c r="B42" s="47" t="s">
        <v>170</v>
      </c>
      <c r="C42" s="48" t="s">
        <v>171</v>
      </c>
      <c r="D42" s="49">
        <f t="shared" si="0"/>
        <v>142</v>
      </c>
      <c r="E42" s="49">
        <f t="shared" si="1"/>
        <v>52</v>
      </c>
      <c r="F42" s="49">
        <f t="shared" si="2"/>
        <v>11</v>
      </c>
      <c r="G42" s="49">
        <f t="shared" si="3"/>
        <v>15</v>
      </c>
      <c r="H42" s="49">
        <f t="shared" si="4"/>
        <v>1</v>
      </c>
      <c r="I42" s="49">
        <f t="shared" si="5"/>
        <v>0</v>
      </c>
      <c r="J42" s="49">
        <f t="shared" si="6"/>
        <v>0</v>
      </c>
      <c r="K42" s="49">
        <f t="shared" si="7"/>
        <v>63</v>
      </c>
      <c r="L42" s="49">
        <f t="shared" si="8"/>
        <v>79</v>
      </c>
      <c r="M42" s="49">
        <v>52</v>
      </c>
      <c r="N42" s="49">
        <v>11</v>
      </c>
      <c r="O42" s="49">
        <v>15</v>
      </c>
      <c r="P42" s="49">
        <v>1</v>
      </c>
      <c r="Q42" s="49">
        <v>0</v>
      </c>
      <c r="R42" s="49">
        <v>0</v>
      </c>
      <c r="S42" s="49">
        <v>0</v>
      </c>
      <c r="T42" s="49">
        <f t="shared" si="9"/>
        <v>63</v>
      </c>
      <c r="U42" s="49">
        <f t="shared" si="10"/>
        <v>0</v>
      </c>
      <c r="V42" s="49">
        <f t="shared" si="11"/>
        <v>0</v>
      </c>
      <c r="W42" s="49">
        <f t="shared" si="12"/>
        <v>0</v>
      </c>
      <c r="X42" s="49">
        <f t="shared" si="13"/>
        <v>0</v>
      </c>
      <c r="Y42" s="49">
        <f t="shared" si="14"/>
        <v>0</v>
      </c>
      <c r="Z42" s="49">
        <f t="shared" si="15"/>
        <v>0</v>
      </c>
      <c r="AA42" s="49">
        <f t="shared" si="16"/>
        <v>63</v>
      </c>
      <c r="AB42" s="49">
        <f t="shared" si="17"/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t="shared" si="18"/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t="shared" si="19"/>
        <v>28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28</v>
      </c>
      <c r="AZ42" s="49">
        <f t="shared" si="20"/>
        <v>35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35</v>
      </c>
      <c r="BH42" s="49">
        <f t="shared" si="21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22"/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</row>
    <row r="43" spans="1:75" ht="13.5">
      <c r="A43" s="24" t="s">
        <v>105</v>
      </c>
      <c r="B43" s="47" t="s">
        <v>172</v>
      </c>
      <c r="C43" s="48" t="s">
        <v>212</v>
      </c>
      <c r="D43" s="49">
        <f t="shared" si="0"/>
        <v>176</v>
      </c>
      <c r="E43" s="49">
        <f t="shared" si="1"/>
        <v>105</v>
      </c>
      <c r="F43" s="49">
        <f t="shared" si="2"/>
        <v>46</v>
      </c>
      <c r="G43" s="49">
        <f t="shared" si="3"/>
        <v>23</v>
      </c>
      <c r="H43" s="49">
        <f t="shared" si="4"/>
        <v>0</v>
      </c>
      <c r="I43" s="49">
        <f t="shared" si="5"/>
        <v>0</v>
      </c>
      <c r="J43" s="49">
        <f t="shared" si="6"/>
        <v>2</v>
      </c>
      <c r="K43" s="49">
        <f t="shared" si="7"/>
        <v>0</v>
      </c>
      <c r="L43" s="49">
        <f t="shared" si="8"/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f t="shared" si="9"/>
        <v>176</v>
      </c>
      <c r="U43" s="49">
        <f t="shared" si="10"/>
        <v>105</v>
      </c>
      <c r="V43" s="49">
        <f t="shared" si="11"/>
        <v>46</v>
      </c>
      <c r="W43" s="49">
        <f t="shared" si="12"/>
        <v>23</v>
      </c>
      <c r="X43" s="49">
        <f t="shared" si="13"/>
        <v>0</v>
      </c>
      <c r="Y43" s="49">
        <f t="shared" si="14"/>
        <v>0</v>
      </c>
      <c r="Z43" s="49">
        <f t="shared" si="15"/>
        <v>2</v>
      </c>
      <c r="AA43" s="49">
        <f t="shared" si="16"/>
        <v>0</v>
      </c>
      <c r="AB43" s="49">
        <f t="shared" si="17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18"/>
        <v>24</v>
      </c>
      <c r="AK43" s="49">
        <v>0</v>
      </c>
      <c r="AL43" s="49">
        <v>24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19"/>
        <v>152</v>
      </c>
      <c r="AS43" s="49">
        <v>105</v>
      </c>
      <c r="AT43" s="49">
        <v>22</v>
      </c>
      <c r="AU43" s="49">
        <v>23</v>
      </c>
      <c r="AV43" s="49">
        <v>0</v>
      </c>
      <c r="AW43" s="49">
        <v>0</v>
      </c>
      <c r="AX43" s="49">
        <v>2</v>
      </c>
      <c r="AY43" s="49">
        <v>0</v>
      </c>
      <c r="AZ43" s="49">
        <f t="shared" si="20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21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22"/>
        <v>0</v>
      </c>
      <c r="BQ43" s="49">
        <v>0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105</v>
      </c>
      <c r="B44" s="47" t="s">
        <v>173</v>
      </c>
      <c r="C44" s="48" t="s">
        <v>174</v>
      </c>
      <c r="D44" s="49">
        <f t="shared" si="0"/>
        <v>133</v>
      </c>
      <c r="E44" s="49">
        <f t="shared" si="1"/>
        <v>66</v>
      </c>
      <c r="F44" s="49">
        <f t="shared" si="2"/>
        <v>41</v>
      </c>
      <c r="G44" s="49">
        <f t="shared" si="3"/>
        <v>24</v>
      </c>
      <c r="H44" s="49">
        <f t="shared" si="4"/>
        <v>0</v>
      </c>
      <c r="I44" s="49">
        <f t="shared" si="5"/>
        <v>0</v>
      </c>
      <c r="J44" s="49">
        <f t="shared" si="6"/>
        <v>2</v>
      </c>
      <c r="K44" s="49">
        <f t="shared" si="7"/>
        <v>0</v>
      </c>
      <c r="L44" s="49">
        <f t="shared" si="8"/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f t="shared" si="9"/>
        <v>133</v>
      </c>
      <c r="U44" s="49">
        <f t="shared" si="10"/>
        <v>66</v>
      </c>
      <c r="V44" s="49">
        <f t="shared" si="11"/>
        <v>41</v>
      </c>
      <c r="W44" s="49">
        <f t="shared" si="12"/>
        <v>24</v>
      </c>
      <c r="X44" s="49">
        <f t="shared" si="13"/>
        <v>0</v>
      </c>
      <c r="Y44" s="49">
        <f t="shared" si="14"/>
        <v>0</v>
      </c>
      <c r="Z44" s="49">
        <f t="shared" si="15"/>
        <v>2</v>
      </c>
      <c r="AA44" s="49">
        <f t="shared" si="16"/>
        <v>0</v>
      </c>
      <c r="AB44" s="49">
        <f t="shared" si="17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18"/>
        <v>18</v>
      </c>
      <c r="AK44" s="49">
        <v>0</v>
      </c>
      <c r="AL44" s="49">
        <v>18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19"/>
        <v>115</v>
      </c>
      <c r="AS44" s="49">
        <v>66</v>
      </c>
      <c r="AT44" s="49">
        <v>23</v>
      </c>
      <c r="AU44" s="49">
        <v>24</v>
      </c>
      <c r="AV44" s="49">
        <v>0</v>
      </c>
      <c r="AW44" s="49">
        <v>0</v>
      </c>
      <c r="AX44" s="49">
        <v>2</v>
      </c>
      <c r="AY44" s="49">
        <v>0</v>
      </c>
      <c r="AZ44" s="49">
        <f t="shared" si="20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21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22"/>
        <v>0</v>
      </c>
      <c r="BQ44" s="49">
        <v>0</v>
      </c>
      <c r="BR44" s="49">
        <v>0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</row>
    <row r="45" spans="1:75" ht="13.5">
      <c r="A45" s="24" t="s">
        <v>105</v>
      </c>
      <c r="B45" s="47" t="s">
        <v>175</v>
      </c>
      <c r="C45" s="48" t="s">
        <v>226</v>
      </c>
      <c r="D45" s="49">
        <f t="shared" si="0"/>
        <v>243</v>
      </c>
      <c r="E45" s="49">
        <f t="shared" si="1"/>
        <v>174</v>
      </c>
      <c r="F45" s="49">
        <f t="shared" si="2"/>
        <v>62</v>
      </c>
      <c r="G45" s="49">
        <f t="shared" si="3"/>
        <v>0</v>
      </c>
      <c r="H45" s="49">
        <f t="shared" si="4"/>
        <v>0</v>
      </c>
      <c r="I45" s="49">
        <f t="shared" si="5"/>
        <v>0</v>
      </c>
      <c r="J45" s="49">
        <f t="shared" si="6"/>
        <v>7</v>
      </c>
      <c r="K45" s="49">
        <f t="shared" si="7"/>
        <v>0</v>
      </c>
      <c r="L45" s="49">
        <f t="shared" si="8"/>
        <v>156</v>
      </c>
      <c r="M45" s="49">
        <v>87</v>
      </c>
      <c r="N45" s="49">
        <v>62</v>
      </c>
      <c r="O45" s="49">
        <v>0</v>
      </c>
      <c r="P45" s="49">
        <v>0</v>
      </c>
      <c r="Q45" s="49">
        <v>0</v>
      </c>
      <c r="R45" s="49">
        <v>7</v>
      </c>
      <c r="S45" s="49">
        <v>0</v>
      </c>
      <c r="T45" s="49">
        <f t="shared" si="9"/>
        <v>87</v>
      </c>
      <c r="U45" s="49">
        <f t="shared" si="10"/>
        <v>87</v>
      </c>
      <c r="V45" s="49">
        <f t="shared" si="11"/>
        <v>0</v>
      </c>
      <c r="W45" s="49">
        <f t="shared" si="12"/>
        <v>0</v>
      </c>
      <c r="X45" s="49">
        <f t="shared" si="13"/>
        <v>0</v>
      </c>
      <c r="Y45" s="49">
        <f t="shared" si="14"/>
        <v>0</v>
      </c>
      <c r="Z45" s="49">
        <f t="shared" si="15"/>
        <v>0</v>
      </c>
      <c r="AA45" s="49">
        <f t="shared" si="16"/>
        <v>0</v>
      </c>
      <c r="AB45" s="49">
        <f t="shared" si="17"/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18"/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19"/>
        <v>87</v>
      </c>
      <c r="AS45" s="49">
        <v>87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f t="shared" si="20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21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22"/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</row>
    <row r="46" spans="1:75" ht="13.5">
      <c r="A46" s="24" t="s">
        <v>105</v>
      </c>
      <c r="B46" s="47" t="s">
        <v>176</v>
      </c>
      <c r="C46" s="48" t="s">
        <v>177</v>
      </c>
      <c r="D46" s="49">
        <f t="shared" si="0"/>
        <v>59</v>
      </c>
      <c r="E46" s="49">
        <f>M46+U46+BQ46</f>
        <v>34</v>
      </c>
      <c r="F46" s="49">
        <f>N46+V46+BR46</f>
        <v>21</v>
      </c>
      <c r="G46" s="49">
        <f>O46+W46+BS46</f>
        <v>0</v>
      </c>
      <c r="H46" s="49">
        <f>P46+X46+BT46</f>
        <v>4</v>
      </c>
      <c r="I46" s="49">
        <f>Q46+Y46+BU46</f>
        <v>0</v>
      </c>
      <c r="J46" s="49">
        <f>R46+Z46+BV46</f>
        <v>0</v>
      </c>
      <c r="K46" s="49">
        <f>S46+AA46+BW46</f>
        <v>0</v>
      </c>
      <c r="L46" s="49">
        <f>SUM(M46:S46)</f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f>SUM(U46:AA46)</f>
        <v>59</v>
      </c>
      <c r="U46" s="49">
        <f>AC46+AK46+AS46+BA46+BI46</f>
        <v>34</v>
      </c>
      <c r="V46" s="49">
        <f>AD46+AL46+AT46+BB46+BJ46</f>
        <v>21</v>
      </c>
      <c r="W46" s="49">
        <f>AE46+AM46+AU46+BC46+BK46</f>
        <v>0</v>
      </c>
      <c r="X46" s="49">
        <f>AF46+AN46+AV46+BD46+BL46</f>
        <v>4</v>
      </c>
      <c r="Y46" s="49">
        <f>AG46+AO46+AW46+BE46+BM46</f>
        <v>0</v>
      </c>
      <c r="Z46" s="49">
        <f>AH46+AP46+AX46+BF46+BN46</f>
        <v>0</v>
      </c>
      <c r="AA46" s="49">
        <f>AI46+AQ46+AY46+BG46+BO46</f>
        <v>0</v>
      </c>
      <c r="AB46" s="49">
        <f>SUM(AC46:AI46)</f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>SUM(AK46:AQ46)</f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>SUM(AS46:AY46)</f>
        <v>59</v>
      </c>
      <c r="AS46" s="49">
        <v>34</v>
      </c>
      <c r="AT46" s="49">
        <v>21</v>
      </c>
      <c r="AU46" s="49">
        <v>0</v>
      </c>
      <c r="AV46" s="49">
        <v>4</v>
      </c>
      <c r="AW46" s="49">
        <v>0</v>
      </c>
      <c r="AX46" s="49">
        <v>0</v>
      </c>
      <c r="AY46" s="49">
        <v>0</v>
      </c>
      <c r="AZ46" s="49">
        <f>SUM(BA46:BG46)</f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>SUM(BI46:BO46)</f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>SUM(BQ46:BW46)</f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</row>
    <row r="47" spans="1:75" ht="13.5">
      <c r="A47" s="24" t="s">
        <v>105</v>
      </c>
      <c r="B47" s="47" t="s">
        <v>178</v>
      </c>
      <c r="C47" s="48" t="s">
        <v>179</v>
      </c>
      <c r="D47" s="49">
        <f t="shared" si="0"/>
        <v>132</v>
      </c>
      <c r="E47" s="49">
        <f>M47+U47+BQ47</f>
        <v>58</v>
      </c>
      <c r="F47" s="49">
        <f>N47+V47+BR47</f>
        <v>55</v>
      </c>
      <c r="G47" s="49">
        <f>O47+W47+BS47</f>
        <v>19</v>
      </c>
      <c r="H47" s="49">
        <f>P47+X47+BT47</f>
        <v>0</v>
      </c>
      <c r="I47" s="49">
        <f>Q47+Y47+BU47</f>
        <v>0</v>
      </c>
      <c r="J47" s="49">
        <f>R47+Z47+BV47</f>
        <v>0</v>
      </c>
      <c r="K47" s="49">
        <f>S47+AA47+BW47</f>
        <v>0</v>
      </c>
      <c r="L47" s="49">
        <f>SUM(M47:S47)</f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f>SUM(U47:AA47)</f>
        <v>132</v>
      </c>
      <c r="U47" s="49">
        <f>AC47+AK47+AS47+BA47+BI47</f>
        <v>58</v>
      </c>
      <c r="V47" s="49">
        <f>AD47+AL47+AT47+BB47+BJ47</f>
        <v>55</v>
      </c>
      <c r="W47" s="49">
        <f>AE47+AM47+AU47+BC47+BK47</f>
        <v>19</v>
      </c>
      <c r="X47" s="49">
        <f>AF47+AN47+AV47+BD47+BL47</f>
        <v>0</v>
      </c>
      <c r="Y47" s="49">
        <f>AG47+AO47+AW47+BE47+BM47</f>
        <v>0</v>
      </c>
      <c r="Z47" s="49">
        <f>AH47+AP47+AX47+BF47+BN47</f>
        <v>0</v>
      </c>
      <c r="AA47" s="49">
        <f>AI47+AQ47+AY47+BG47+BO47</f>
        <v>0</v>
      </c>
      <c r="AB47" s="49">
        <f>SUM(AC47:AI47)</f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>SUM(AK47:AQ47)</f>
        <v>37</v>
      </c>
      <c r="AK47" s="49">
        <v>0</v>
      </c>
      <c r="AL47" s="49">
        <v>37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>SUM(AS47:AY47)</f>
        <v>95</v>
      </c>
      <c r="AS47" s="49">
        <v>58</v>
      </c>
      <c r="AT47" s="49">
        <v>18</v>
      </c>
      <c r="AU47" s="49">
        <v>19</v>
      </c>
      <c r="AV47" s="49">
        <v>0</v>
      </c>
      <c r="AW47" s="49">
        <v>0</v>
      </c>
      <c r="AX47" s="49">
        <v>0</v>
      </c>
      <c r="AY47" s="49">
        <v>0</v>
      </c>
      <c r="AZ47" s="49">
        <f>SUM(BA47:BG47)</f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>SUM(BI47:BO47)</f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f>SUM(BQ47:BW47)</f>
        <v>0</v>
      </c>
      <c r="BQ47" s="49">
        <v>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</row>
    <row r="48" spans="1:75" ht="13.5">
      <c r="A48" s="24" t="s">
        <v>105</v>
      </c>
      <c r="B48" s="47" t="s">
        <v>180</v>
      </c>
      <c r="C48" s="48" t="s">
        <v>181</v>
      </c>
      <c r="D48" s="49">
        <f t="shared" si="0"/>
        <v>752</v>
      </c>
      <c r="E48" s="49">
        <f>M48+U48+BQ48</f>
        <v>491</v>
      </c>
      <c r="F48" s="49">
        <f>N48+V48+BR48</f>
        <v>153</v>
      </c>
      <c r="G48" s="49">
        <f>O48+W48+BS48</f>
        <v>108</v>
      </c>
      <c r="H48" s="49">
        <f>P48+X48+BT48</f>
        <v>0</v>
      </c>
      <c r="I48" s="49">
        <f>Q48+Y48+BU48</f>
        <v>0</v>
      </c>
      <c r="J48" s="49">
        <f>R48+Z48+BV48</f>
        <v>0</v>
      </c>
      <c r="K48" s="49">
        <f>S48+AA48+BW48</f>
        <v>0</v>
      </c>
      <c r="L48" s="49">
        <f>SUM(M48:S48)</f>
        <v>491</v>
      </c>
      <c r="M48" s="49">
        <v>491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f>SUM(U48:AA48)</f>
        <v>261</v>
      </c>
      <c r="U48" s="49">
        <f>AC48+AK48+AS48+BA48+BI48</f>
        <v>0</v>
      </c>
      <c r="V48" s="49">
        <f>AD48+AL48+AT48+BB48+BJ48</f>
        <v>153</v>
      </c>
      <c r="W48" s="49">
        <f>AE48+AM48+AU48+BC48+BK48</f>
        <v>108</v>
      </c>
      <c r="X48" s="49">
        <f>AF48+AN48+AV48+BD48+BL48</f>
        <v>0</v>
      </c>
      <c r="Y48" s="49">
        <f>AG48+AO48+AW48+BE48+BM48</f>
        <v>0</v>
      </c>
      <c r="Z48" s="49">
        <f>AH48+AP48+AX48+BF48+BN48</f>
        <v>0</v>
      </c>
      <c r="AA48" s="49">
        <f>AI48+AQ48+AY48+BG48+BO48</f>
        <v>0</v>
      </c>
      <c r="AB48" s="49">
        <f>SUM(AC48:AI48)</f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f>SUM(AK48:AQ48)</f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>SUM(AS48:AY48)</f>
        <v>261</v>
      </c>
      <c r="AS48" s="49">
        <v>0</v>
      </c>
      <c r="AT48" s="49">
        <v>153</v>
      </c>
      <c r="AU48" s="49">
        <v>108</v>
      </c>
      <c r="AV48" s="49">
        <v>0</v>
      </c>
      <c r="AW48" s="49">
        <v>0</v>
      </c>
      <c r="AX48" s="49">
        <v>0</v>
      </c>
      <c r="AY48" s="49">
        <v>0</v>
      </c>
      <c r="AZ48" s="49">
        <f>SUM(BA48:BG48)</f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>SUM(BI48:BO48)</f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f>SUM(BQ48:BW48)</f>
        <v>0</v>
      </c>
      <c r="BQ48" s="49">
        <v>0</v>
      </c>
      <c r="BR48" s="49">
        <v>0</v>
      </c>
      <c r="BS48" s="49">
        <v>0</v>
      </c>
      <c r="BT48" s="49">
        <v>0</v>
      </c>
      <c r="BU48" s="49">
        <v>0</v>
      </c>
      <c r="BV48" s="49">
        <v>0</v>
      </c>
      <c r="BW48" s="49">
        <v>0</v>
      </c>
    </row>
    <row r="49" spans="1:75" ht="13.5">
      <c r="A49" s="24" t="s">
        <v>105</v>
      </c>
      <c r="B49" s="47" t="s">
        <v>182</v>
      </c>
      <c r="C49" s="48" t="s">
        <v>183</v>
      </c>
      <c r="D49" s="49">
        <f t="shared" si="0"/>
        <v>155</v>
      </c>
      <c r="E49" s="49">
        <f>M49+U49+BQ49</f>
        <v>92</v>
      </c>
      <c r="F49" s="49">
        <f>N49+V49+BR49</f>
        <v>26</v>
      </c>
      <c r="G49" s="49">
        <f>O49+W49+BS49</f>
        <v>37</v>
      </c>
      <c r="H49" s="49">
        <f>P49+X49+BT49</f>
        <v>0</v>
      </c>
      <c r="I49" s="49">
        <f>Q49+Y49+BU49</f>
        <v>0</v>
      </c>
      <c r="J49" s="49">
        <f>R49+Z49+BV49</f>
        <v>0</v>
      </c>
      <c r="K49" s="49">
        <f>S49+AA49+BW49</f>
        <v>0</v>
      </c>
      <c r="L49" s="49">
        <f>SUM(M49:S49)</f>
        <v>92</v>
      </c>
      <c r="M49" s="49">
        <v>92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f>SUM(U49:AA49)</f>
        <v>63</v>
      </c>
      <c r="U49" s="49">
        <f>AC49+AK49+AS49+BA49+BI49</f>
        <v>0</v>
      </c>
      <c r="V49" s="49">
        <f>AD49+AL49+AT49+BB49+BJ49</f>
        <v>26</v>
      </c>
      <c r="W49" s="49">
        <f>AE49+AM49+AU49+BC49+BK49</f>
        <v>37</v>
      </c>
      <c r="X49" s="49">
        <f>AF49+AN49+AV49+BD49+BL49</f>
        <v>0</v>
      </c>
      <c r="Y49" s="49">
        <f>AG49+AO49+AW49+BE49+BM49</f>
        <v>0</v>
      </c>
      <c r="Z49" s="49">
        <f>AH49+AP49+AX49+BF49+BN49</f>
        <v>0</v>
      </c>
      <c r="AA49" s="49">
        <f>AI49+AQ49+AY49+BG49+BO49</f>
        <v>0</v>
      </c>
      <c r="AB49" s="49">
        <f>SUM(AC49:AI49)</f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f>SUM(AK49:AQ49)</f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f>SUM(AS49:AY49)</f>
        <v>63</v>
      </c>
      <c r="AS49" s="49">
        <v>0</v>
      </c>
      <c r="AT49" s="49">
        <v>26</v>
      </c>
      <c r="AU49" s="49">
        <v>37</v>
      </c>
      <c r="AV49" s="49">
        <v>0</v>
      </c>
      <c r="AW49" s="49">
        <v>0</v>
      </c>
      <c r="AX49" s="49">
        <v>0</v>
      </c>
      <c r="AY49" s="49">
        <v>0</v>
      </c>
      <c r="AZ49" s="49">
        <f>SUM(BA49:BG49)</f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>SUM(BI49:BO49)</f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f>SUM(BQ49:BW49)</f>
        <v>0</v>
      </c>
      <c r="BQ49" s="49">
        <v>0</v>
      </c>
      <c r="BR49" s="49">
        <v>0</v>
      </c>
      <c r="BS49" s="49">
        <v>0</v>
      </c>
      <c r="BT49" s="49">
        <v>0</v>
      </c>
      <c r="BU49" s="49">
        <v>0</v>
      </c>
      <c r="BV49" s="49">
        <v>0</v>
      </c>
      <c r="BW49" s="49">
        <v>0</v>
      </c>
    </row>
    <row r="50" spans="1:75" ht="13.5">
      <c r="A50" s="24" t="s">
        <v>105</v>
      </c>
      <c r="B50" s="47" t="s">
        <v>184</v>
      </c>
      <c r="C50" s="48" t="s">
        <v>185</v>
      </c>
      <c r="D50" s="49">
        <f t="shared" si="0"/>
        <v>129</v>
      </c>
      <c r="E50" s="49">
        <f>M50+U50+BQ50</f>
        <v>64</v>
      </c>
      <c r="F50" s="49">
        <f>N50+V50+BR50</f>
        <v>26</v>
      </c>
      <c r="G50" s="49">
        <f>O50+W50+BS50</f>
        <v>39</v>
      </c>
      <c r="H50" s="49">
        <f>P50+X50+BT50</f>
        <v>0</v>
      </c>
      <c r="I50" s="49">
        <f>Q50+Y50+BU50</f>
        <v>0</v>
      </c>
      <c r="J50" s="49">
        <f>R50+Z50+BV50</f>
        <v>0</v>
      </c>
      <c r="K50" s="49">
        <f>S50+AA50+BW50</f>
        <v>0</v>
      </c>
      <c r="L50" s="49">
        <f>SUM(M50:S50)</f>
        <v>64</v>
      </c>
      <c r="M50" s="49">
        <v>64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f>SUM(U50:AA50)</f>
        <v>65</v>
      </c>
      <c r="U50" s="49">
        <f>AC50+AK50+AS50+BA50+BI50</f>
        <v>0</v>
      </c>
      <c r="V50" s="49">
        <f>AD50+AL50+AT50+BB50+BJ50</f>
        <v>26</v>
      </c>
      <c r="W50" s="49">
        <f>AE50+AM50+AU50+BC50+BK50</f>
        <v>39</v>
      </c>
      <c r="X50" s="49">
        <f>AF50+AN50+AV50+BD50+BL50</f>
        <v>0</v>
      </c>
      <c r="Y50" s="49">
        <f>AG50+AO50+AW50+BE50+BM50</f>
        <v>0</v>
      </c>
      <c r="Z50" s="49">
        <f>AH50+AP50+AX50+BF50+BN50</f>
        <v>0</v>
      </c>
      <c r="AA50" s="49">
        <f>AI50+AQ50+AY50+BG50+BO50</f>
        <v>0</v>
      </c>
      <c r="AB50" s="49">
        <f>SUM(AC50:AI50)</f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>SUM(AK50:AQ50)</f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f>SUM(AS50:AY50)</f>
        <v>65</v>
      </c>
      <c r="AS50" s="49">
        <v>0</v>
      </c>
      <c r="AT50" s="49">
        <v>26</v>
      </c>
      <c r="AU50" s="49">
        <v>39</v>
      </c>
      <c r="AV50" s="49">
        <v>0</v>
      </c>
      <c r="AW50" s="49">
        <v>0</v>
      </c>
      <c r="AX50" s="49">
        <v>0</v>
      </c>
      <c r="AY50" s="49">
        <v>0</v>
      </c>
      <c r="AZ50" s="49">
        <f>SUM(BA50:BG50)</f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>SUM(BI50:BO50)</f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f>SUM(BQ50:BW50)</f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</row>
    <row r="51" spans="1:75" ht="13.5">
      <c r="A51" s="193" t="s">
        <v>281</v>
      </c>
      <c r="B51" s="188"/>
      <c r="C51" s="189"/>
      <c r="D51" s="49">
        <f>SUM(D7:D50)</f>
        <v>69079</v>
      </c>
      <c r="E51" s="49">
        <f aca="true" t="shared" si="23" ref="E51:BP51">SUM(E7:E50)</f>
        <v>40496</v>
      </c>
      <c r="F51" s="49">
        <f t="shared" si="23"/>
        <v>13014</v>
      </c>
      <c r="G51" s="49">
        <f t="shared" si="23"/>
        <v>8195</v>
      </c>
      <c r="H51" s="49">
        <f t="shared" si="23"/>
        <v>1582</v>
      </c>
      <c r="I51" s="49">
        <f t="shared" si="23"/>
        <v>590</v>
      </c>
      <c r="J51" s="49">
        <f t="shared" si="23"/>
        <v>1766</v>
      </c>
      <c r="K51" s="49">
        <f t="shared" si="23"/>
        <v>3436</v>
      </c>
      <c r="L51" s="49">
        <f t="shared" si="23"/>
        <v>20709</v>
      </c>
      <c r="M51" s="49">
        <f t="shared" si="23"/>
        <v>14878</v>
      </c>
      <c r="N51" s="49">
        <f t="shared" si="23"/>
        <v>2623</v>
      </c>
      <c r="O51" s="49">
        <f t="shared" si="23"/>
        <v>2515</v>
      </c>
      <c r="P51" s="49">
        <f t="shared" si="23"/>
        <v>160</v>
      </c>
      <c r="Q51" s="49">
        <f t="shared" si="23"/>
        <v>13</v>
      </c>
      <c r="R51" s="49">
        <f t="shared" si="23"/>
        <v>242</v>
      </c>
      <c r="S51" s="49">
        <f t="shared" si="23"/>
        <v>278</v>
      </c>
      <c r="T51" s="49">
        <f t="shared" si="23"/>
        <v>40706</v>
      </c>
      <c r="U51" s="49">
        <f t="shared" si="23"/>
        <v>20266</v>
      </c>
      <c r="V51" s="49">
        <f t="shared" si="23"/>
        <v>9649</v>
      </c>
      <c r="W51" s="49">
        <f t="shared" si="23"/>
        <v>4222</v>
      </c>
      <c r="X51" s="49">
        <f t="shared" si="23"/>
        <v>1404</v>
      </c>
      <c r="Y51" s="49">
        <f t="shared" si="23"/>
        <v>577</v>
      </c>
      <c r="Z51" s="49">
        <f t="shared" si="23"/>
        <v>1455</v>
      </c>
      <c r="AA51" s="49">
        <f t="shared" si="23"/>
        <v>3133</v>
      </c>
      <c r="AB51" s="49">
        <f t="shared" si="23"/>
        <v>519</v>
      </c>
      <c r="AC51" s="49">
        <f t="shared" si="23"/>
        <v>499</v>
      </c>
      <c r="AD51" s="49">
        <f t="shared" si="23"/>
        <v>20</v>
      </c>
      <c r="AE51" s="49">
        <f t="shared" si="23"/>
        <v>0</v>
      </c>
      <c r="AF51" s="49">
        <f t="shared" si="23"/>
        <v>0</v>
      </c>
      <c r="AG51" s="49">
        <f t="shared" si="23"/>
        <v>0</v>
      </c>
      <c r="AH51" s="49">
        <f t="shared" si="23"/>
        <v>0</v>
      </c>
      <c r="AI51" s="49">
        <f t="shared" si="23"/>
        <v>0</v>
      </c>
      <c r="AJ51" s="49">
        <f t="shared" si="23"/>
        <v>2717</v>
      </c>
      <c r="AK51" s="49">
        <f t="shared" si="23"/>
        <v>0</v>
      </c>
      <c r="AL51" s="49">
        <f t="shared" si="23"/>
        <v>2516</v>
      </c>
      <c r="AM51" s="49">
        <f t="shared" si="23"/>
        <v>195</v>
      </c>
      <c r="AN51" s="49">
        <f t="shared" si="23"/>
        <v>0</v>
      </c>
      <c r="AO51" s="49">
        <f t="shared" si="23"/>
        <v>0</v>
      </c>
      <c r="AP51" s="49">
        <f t="shared" si="23"/>
        <v>0</v>
      </c>
      <c r="AQ51" s="49">
        <f t="shared" si="23"/>
        <v>6</v>
      </c>
      <c r="AR51" s="49">
        <f t="shared" si="23"/>
        <v>35313</v>
      </c>
      <c r="AS51" s="49">
        <f t="shared" si="23"/>
        <v>19767</v>
      </c>
      <c r="AT51" s="49">
        <f t="shared" si="23"/>
        <v>7113</v>
      </c>
      <c r="AU51" s="49">
        <f t="shared" si="23"/>
        <v>4027</v>
      </c>
      <c r="AV51" s="49">
        <f t="shared" si="23"/>
        <v>1404</v>
      </c>
      <c r="AW51" s="49">
        <f t="shared" si="23"/>
        <v>577</v>
      </c>
      <c r="AX51" s="49">
        <f t="shared" si="23"/>
        <v>1455</v>
      </c>
      <c r="AY51" s="49">
        <f t="shared" si="23"/>
        <v>970</v>
      </c>
      <c r="AZ51" s="49">
        <f t="shared" si="23"/>
        <v>2157</v>
      </c>
      <c r="BA51" s="49">
        <f t="shared" si="23"/>
        <v>0</v>
      </c>
      <c r="BB51" s="49">
        <f t="shared" si="23"/>
        <v>0</v>
      </c>
      <c r="BC51" s="49">
        <f t="shared" si="23"/>
        <v>0</v>
      </c>
      <c r="BD51" s="49">
        <f t="shared" si="23"/>
        <v>0</v>
      </c>
      <c r="BE51" s="49">
        <f t="shared" si="23"/>
        <v>0</v>
      </c>
      <c r="BF51" s="49">
        <f t="shared" si="23"/>
        <v>0</v>
      </c>
      <c r="BG51" s="49">
        <f t="shared" si="23"/>
        <v>2157</v>
      </c>
      <c r="BH51" s="49">
        <f t="shared" si="23"/>
        <v>0</v>
      </c>
      <c r="BI51" s="49">
        <f t="shared" si="23"/>
        <v>0</v>
      </c>
      <c r="BJ51" s="49">
        <f t="shared" si="23"/>
        <v>0</v>
      </c>
      <c r="BK51" s="49">
        <f t="shared" si="23"/>
        <v>0</v>
      </c>
      <c r="BL51" s="49">
        <f t="shared" si="23"/>
        <v>0</v>
      </c>
      <c r="BM51" s="49">
        <f t="shared" si="23"/>
        <v>0</v>
      </c>
      <c r="BN51" s="49">
        <f t="shared" si="23"/>
        <v>0</v>
      </c>
      <c r="BO51" s="49">
        <f t="shared" si="23"/>
        <v>0</v>
      </c>
      <c r="BP51" s="49">
        <f t="shared" si="23"/>
        <v>7664</v>
      </c>
      <c r="BQ51" s="49">
        <f aca="true" t="shared" si="24" ref="BQ51:BW51">SUM(BQ7:BQ50)</f>
        <v>5352</v>
      </c>
      <c r="BR51" s="49">
        <f t="shared" si="24"/>
        <v>742</v>
      </c>
      <c r="BS51" s="49">
        <f t="shared" si="24"/>
        <v>1458</v>
      </c>
      <c r="BT51" s="49">
        <f t="shared" si="24"/>
        <v>18</v>
      </c>
      <c r="BU51" s="49">
        <f t="shared" si="24"/>
        <v>0</v>
      </c>
      <c r="BV51" s="49">
        <f t="shared" si="24"/>
        <v>69</v>
      </c>
      <c r="BW51" s="49">
        <f t="shared" si="24"/>
        <v>25</v>
      </c>
    </row>
  </sheetData>
  <mergeCells count="85">
    <mergeCell ref="A51:C51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66</v>
      </c>
    </row>
    <row r="2" spans="6:13" s="52" customFormat="1" ht="15" customHeight="1">
      <c r="F2" s="260" t="s">
        <v>67</v>
      </c>
      <c r="G2" s="261"/>
      <c r="H2" s="261"/>
      <c r="I2" s="261"/>
      <c r="J2" s="258" t="s">
        <v>68</v>
      </c>
      <c r="K2" s="255" t="s">
        <v>69</v>
      </c>
      <c r="L2" s="256"/>
      <c r="M2" s="257"/>
    </row>
    <row r="3" spans="1:13" s="52" customFormat="1" ht="15" customHeight="1" thickBot="1">
      <c r="A3" s="285" t="s">
        <v>70</v>
      </c>
      <c r="B3" s="286"/>
      <c r="C3" s="284"/>
      <c r="D3" s="54">
        <f>SUMIF('ごみ処理概要'!$A$7:$C$51,'ごみ集計結果'!$A$1,'ごみ処理概要'!$E$7:$E$51)</f>
        <v>1186703</v>
      </c>
      <c r="F3" s="262"/>
      <c r="G3" s="263"/>
      <c r="H3" s="263"/>
      <c r="I3" s="263"/>
      <c r="J3" s="259"/>
      <c r="K3" s="55" t="s">
        <v>71</v>
      </c>
      <c r="L3" s="56" t="s">
        <v>72</v>
      </c>
      <c r="M3" s="57" t="s">
        <v>73</v>
      </c>
    </row>
    <row r="4" spans="1:13" s="52" customFormat="1" ht="15" customHeight="1" thickBot="1">
      <c r="A4" s="285" t="s">
        <v>74</v>
      </c>
      <c r="B4" s="286"/>
      <c r="C4" s="284"/>
      <c r="D4" s="54">
        <f>D5-D3</f>
        <v>879</v>
      </c>
      <c r="F4" s="252" t="s">
        <v>75</v>
      </c>
      <c r="G4" s="249" t="s">
        <v>78</v>
      </c>
      <c r="H4" s="58" t="s">
        <v>76</v>
      </c>
      <c r="J4" s="168">
        <f>SUMIF('ごみ処理量内訳'!$A$7:$C$51,'ごみ集計結果'!$A$1,'ごみ処理量内訳'!$E$7:$E$51)</f>
        <v>323793</v>
      </c>
      <c r="K4" s="59" t="s">
        <v>273</v>
      </c>
      <c r="L4" s="60" t="s">
        <v>273</v>
      </c>
      <c r="M4" s="61" t="s">
        <v>273</v>
      </c>
    </row>
    <row r="5" spans="1:13" s="52" customFormat="1" ht="15" customHeight="1">
      <c r="A5" s="287" t="s">
        <v>77</v>
      </c>
      <c r="B5" s="288"/>
      <c r="C5" s="289"/>
      <c r="D5" s="54">
        <f>SUMIF('ごみ処理概要'!$A$7:$C$51,'ごみ集計結果'!$A$1,'ごみ処理概要'!$D$7:$D$51)</f>
        <v>1187582</v>
      </c>
      <c r="F5" s="253"/>
      <c r="G5" s="250"/>
      <c r="H5" s="264" t="s">
        <v>79</v>
      </c>
      <c r="I5" s="62" t="s">
        <v>80</v>
      </c>
      <c r="J5" s="63">
        <f>SUMIF('ごみ処理量内訳'!$A$7:$C$51,'ごみ集計結果'!$A$1,'ごみ処理量内訳'!$W$7:$W$51)</f>
        <v>2373</v>
      </c>
      <c r="K5" s="64" t="s">
        <v>274</v>
      </c>
      <c r="L5" s="65" t="s">
        <v>274</v>
      </c>
      <c r="M5" s="66" t="s">
        <v>274</v>
      </c>
    </row>
    <row r="6" spans="4:13" s="52" customFormat="1" ht="15" customHeight="1">
      <c r="D6" s="67"/>
      <c r="F6" s="253"/>
      <c r="G6" s="250"/>
      <c r="H6" s="265"/>
      <c r="I6" s="68" t="s">
        <v>81</v>
      </c>
      <c r="J6" s="69">
        <f>SUMIF('ごみ処理量内訳'!$A$7:$C$51,'ごみ集計結果'!$A$1,'ごみ処理量内訳'!$X$7:$X$51)</f>
        <v>249</v>
      </c>
      <c r="K6" s="53" t="s">
        <v>282</v>
      </c>
      <c r="L6" s="70" t="s">
        <v>282</v>
      </c>
      <c r="M6" s="71" t="s">
        <v>282</v>
      </c>
    </row>
    <row r="7" spans="1:13" s="52" customFormat="1" ht="15" customHeight="1">
      <c r="A7" s="281" t="s">
        <v>82</v>
      </c>
      <c r="B7" s="290" t="s">
        <v>313</v>
      </c>
      <c r="C7" s="72" t="s">
        <v>83</v>
      </c>
      <c r="D7" s="54">
        <f>SUMIF('ごみ搬入量内訳'!$A$7:$C$51,'ごみ集計結果'!$A$1,'ごみ搬入量内訳'!$I$7:$I$51)</f>
        <v>19</v>
      </c>
      <c r="F7" s="253"/>
      <c r="G7" s="250"/>
      <c r="H7" s="265"/>
      <c r="I7" s="68" t="s">
        <v>84</v>
      </c>
      <c r="J7" s="69">
        <f>SUMIF('ごみ処理量内訳'!$A$7:$C$51,'ごみ集計結果'!$A$1,'ごみ処理量内訳'!$Y$7:$Y$51)</f>
        <v>0</v>
      </c>
      <c r="K7" s="53" t="s">
        <v>275</v>
      </c>
      <c r="L7" s="70" t="s">
        <v>275</v>
      </c>
      <c r="M7" s="71" t="s">
        <v>275</v>
      </c>
    </row>
    <row r="8" spans="1:13" s="52" customFormat="1" ht="15" customHeight="1">
      <c r="A8" s="282"/>
      <c r="B8" s="291"/>
      <c r="C8" s="72" t="s">
        <v>85</v>
      </c>
      <c r="D8" s="54">
        <f>SUMIF('ごみ搬入量内訳'!$A$7:$C$51,'ごみ集計結果'!$A$1,'ごみ搬入量内訳'!$M$7:$M$51)</f>
        <v>281540</v>
      </c>
      <c r="F8" s="253"/>
      <c r="G8" s="250"/>
      <c r="H8" s="265"/>
      <c r="I8" s="68" t="s">
        <v>86</v>
      </c>
      <c r="J8" s="69">
        <f>SUMIF('ごみ処理量内訳'!$A$7:$C$51,'ごみ集計結果'!$A$1,'ごみ処理量内訳'!$Z$7:$Z$51)</f>
        <v>0</v>
      </c>
      <c r="K8" s="53" t="s">
        <v>276</v>
      </c>
      <c r="L8" s="70" t="s">
        <v>276</v>
      </c>
      <c r="M8" s="71" t="s">
        <v>276</v>
      </c>
    </row>
    <row r="9" spans="1:13" s="52" customFormat="1" ht="15" customHeight="1" thickBot="1">
      <c r="A9" s="282"/>
      <c r="B9" s="291"/>
      <c r="C9" s="72" t="s">
        <v>87</v>
      </c>
      <c r="D9" s="54">
        <f>SUMIF('ごみ搬入量内訳'!$A$7:$C$51,'ごみ集計結果'!$A$1,'ごみ搬入量内訳'!$Q$7:$Q$51)</f>
        <v>44793</v>
      </c>
      <c r="F9" s="253"/>
      <c r="G9" s="250"/>
      <c r="H9" s="266"/>
      <c r="I9" s="73" t="s">
        <v>88</v>
      </c>
      <c r="J9" s="74">
        <f>SUMIF('ごみ処理量内訳'!$A$7:$C$51,'ごみ集計結果'!$A$1,'ごみ処理量内訳'!$AA$7:$AA$51)</f>
        <v>0</v>
      </c>
      <c r="K9" s="75" t="s">
        <v>277</v>
      </c>
      <c r="L9" s="56" t="s">
        <v>277</v>
      </c>
      <c r="M9" s="57" t="s">
        <v>277</v>
      </c>
    </row>
    <row r="10" spans="1:13" s="52" customFormat="1" ht="15" customHeight="1" thickBot="1">
      <c r="A10" s="282"/>
      <c r="B10" s="291"/>
      <c r="C10" s="72" t="s">
        <v>89</v>
      </c>
      <c r="D10" s="54">
        <f>SUMIF('ごみ搬入量内訳'!$A$7:$C$51,'ごみ集計結果'!$A$1,'ごみ搬入量内訳'!$U$7:$U$51)</f>
        <v>59916</v>
      </c>
      <c r="F10" s="253"/>
      <c r="G10" s="251"/>
      <c r="H10" s="76" t="s">
        <v>90</v>
      </c>
      <c r="I10" s="77"/>
      <c r="J10" s="169">
        <f>SUM(J4:J9)</f>
        <v>326415</v>
      </c>
      <c r="K10" s="78" t="s">
        <v>282</v>
      </c>
      <c r="L10" s="170">
        <f>SUMIF('ごみ処理量内訳'!$A$7:$C$51,'ごみ集計結果'!$A$1,'ごみ処理量内訳'!$AD$7:$AD$51)</f>
        <v>35130</v>
      </c>
      <c r="M10" s="171">
        <f>SUMIF('資源化量内訳'!$A$7:$C$51,'ごみ集計結果'!$A$1,'資源化量内訳'!$AB$7:$AB$51)</f>
        <v>519</v>
      </c>
    </row>
    <row r="11" spans="1:13" s="52" customFormat="1" ht="15" customHeight="1">
      <c r="A11" s="282"/>
      <c r="B11" s="291"/>
      <c r="C11" s="72" t="s">
        <v>91</v>
      </c>
      <c r="D11" s="54">
        <f>SUMIF('ごみ搬入量内訳'!$A$7:$C$51,'ごみ集計結果'!$A$1,'ごみ搬入量内訳'!$Y$7:$Y$51)</f>
        <v>3469</v>
      </c>
      <c r="F11" s="253"/>
      <c r="G11" s="267" t="s">
        <v>92</v>
      </c>
      <c r="H11" s="156" t="s">
        <v>80</v>
      </c>
      <c r="I11" s="153"/>
      <c r="J11" s="79">
        <f>SUMIF('ごみ処理量内訳'!$A$7:$C$51,'ごみ集計結果'!$A$1,'ごみ処理量内訳'!$G$7:$G$51)</f>
        <v>11317</v>
      </c>
      <c r="K11" s="63">
        <f>SUMIF('ごみ処理量内訳'!$A$7:$C$51,'ごみ集計結果'!$A$1,'ごみ処理量内訳'!$W$7:$W$51)</f>
        <v>2373</v>
      </c>
      <c r="L11" s="80">
        <f>SUMIF('ごみ処理量内訳'!$A$7:$C$51,'ごみ集計結果'!$A$1,'ごみ処理量内訳'!$AF$7:$AF$51)</f>
        <v>5850</v>
      </c>
      <c r="M11" s="81">
        <f>SUMIF('資源化量内訳'!$A$7:$C$51,'ごみ集計結果'!$A$1,'資源化量内訳'!$AJ$7:$AJ$51)</f>
        <v>2717</v>
      </c>
    </row>
    <row r="12" spans="1:13" s="52" customFormat="1" ht="15" customHeight="1">
      <c r="A12" s="282"/>
      <c r="B12" s="291"/>
      <c r="C12" s="72" t="s">
        <v>93</v>
      </c>
      <c r="D12" s="54">
        <f>SUMIF('ごみ搬入量内訳'!$A$7:$C$51,'ごみ集計結果'!$A$1,'ごみ搬入量内訳'!$AC$7:$AC$51)</f>
        <v>1273</v>
      </c>
      <c r="F12" s="253"/>
      <c r="G12" s="268"/>
      <c r="H12" s="154" t="s">
        <v>81</v>
      </c>
      <c r="I12" s="154"/>
      <c r="J12" s="69">
        <f>SUMIF('ごみ処理量内訳'!$A$7:$C$51,'ごみ集計結果'!$A$1,'ごみ処理量内訳'!$H$7:$H$51)</f>
        <v>40698</v>
      </c>
      <c r="K12" s="69">
        <f>SUMIF('ごみ処理量内訳'!$A$7:$C$51,'ごみ集計結果'!$A$1,'ごみ処理量内訳'!$X$7:$X$51)</f>
        <v>249</v>
      </c>
      <c r="L12" s="54">
        <f>SUMIF('ごみ処理量内訳'!$A$7:$C$51,'ごみ集計結果'!$A$1,'ごみ処理量内訳'!$AG$7:$AG$51)</f>
        <v>2193</v>
      </c>
      <c r="M12" s="82">
        <f>SUMIF('資源化量内訳'!$A$7:$C$51,'ごみ集計結果'!$A$1,'資源化量内訳'!$AR$7:$AR$51)</f>
        <v>35313</v>
      </c>
    </row>
    <row r="13" spans="1:13" s="52" customFormat="1" ht="15" customHeight="1">
      <c r="A13" s="282"/>
      <c r="B13" s="292"/>
      <c r="C13" s="83" t="s">
        <v>90</v>
      </c>
      <c r="D13" s="54">
        <f>SUM(D7:D12)</f>
        <v>391010</v>
      </c>
      <c r="F13" s="253"/>
      <c r="G13" s="268"/>
      <c r="H13" s="154" t="s">
        <v>84</v>
      </c>
      <c r="I13" s="154"/>
      <c r="J13" s="69">
        <f>SUMIF('ごみ処理量内訳'!$A$7:$C$51,'ごみ集計結果'!$A$1,'ごみ処理量内訳'!$I$7:$I$51)</f>
        <v>2158</v>
      </c>
      <c r="K13" s="69">
        <f>SUMIF('ごみ処理量内訳'!$A$7:$C$51,'ごみ集計結果'!$A$1,'ごみ処理量内訳'!$Y$7:$Y$51)</f>
        <v>0</v>
      </c>
      <c r="L13" s="54">
        <f>SUMIF('ごみ処理量内訳'!$A$7:$C$51,'ごみ集計結果'!$A$1,'ごみ処理量内訳'!$AH$7:$AH$51)</f>
        <v>1</v>
      </c>
      <c r="M13" s="82">
        <f>SUMIF('資源化量内訳'!$A$7:$C$51,'ごみ集計結果'!$A$1,'資源化量内訳'!$AZ$7:$AZ$51)</f>
        <v>2157</v>
      </c>
    </row>
    <row r="14" spans="1:13" s="52" customFormat="1" ht="15" customHeight="1">
      <c r="A14" s="282"/>
      <c r="B14" s="247" t="s">
        <v>94</v>
      </c>
      <c r="C14" s="247"/>
      <c r="D14" s="54">
        <f>SUMIF('ごみ搬入量内訳'!$A$7:$C$51,'ごみ集計結果'!$A$1,'ごみ搬入量内訳'!$AG$7:$AG$51)</f>
        <v>57143</v>
      </c>
      <c r="F14" s="253"/>
      <c r="G14" s="268"/>
      <c r="H14" s="154" t="s">
        <v>86</v>
      </c>
      <c r="I14" s="154"/>
      <c r="J14" s="69">
        <f>SUMIF('ごみ処理量内訳'!$A$7:$C$51,'ごみ集計結果'!$A$1,'ごみ処理量内訳'!$J$7:$J$51)</f>
        <v>0</v>
      </c>
      <c r="K14" s="69">
        <f>SUMIF('ごみ処理量内訳'!$A$7:$C$51,'ごみ集計結果'!$A$1,'ごみ処理量内訳'!$Z$7:$Z$51)</f>
        <v>0</v>
      </c>
      <c r="L14" s="54">
        <f>SUMIF('ごみ処理量内訳'!$A$7:$C$51,'ごみ集計結果'!$A$1,'ごみ処理量内訳'!$AI$7:$AI$51)</f>
        <v>0</v>
      </c>
      <c r="M14" s="82">
        <f>SUMIF('資源化量内訳'!$A$7:$C$51,'ごみ集計結果'!$A$1,'資源化量内訳'!$BH$7:$BH$51)</f>
        <v>0</v>
      </c>
    </row>
    <row r="15" spans="1:13" s="52" customFormat="1" ht="15" customHeight="1" thickBot="1">
      <c r="A15" s="282"/>
      <c r="B15" s="247" t="s">
        <v>95</v>
      </c>
      <c r="C15" s="247"/>
      <c r="D15" s="54">
        <f>SUMIF('ごみ搬入量内訳'!$A$7:$C$51,'ごみ集計結果'!$A$1,'ごみ搬入量内訳'!$AH$7:$AH$51)</f>
        <v>3982</v>
      </c>
      <c r="F15" s="253"/>
      <c r="G15" s="268"/>
      <c r="H15" s="155" t="s">
        <v>88</v>
      </c>
      <c r="I15" s="155"/>
      <c r="J15" s="74">
        <f>SUMIF('ごみ処理量内訳'!$A$7:$C$51,'ごみ集計結果'!$A$1,'ごみ処理量内訳'!$K$7:$K$51)</f>
        <v>1011</v>
      </c>
      <c r="K15" s="74">
        <f>SUMIF('ごみ処理量内訳'!$A$7:$C$51,'ごみ集計結果'!$A$1,'ごみ処理量内訳'!$AA$7:$AA$51)</f>
        <v>0</v>
      </c>
      <c r="L15" s="84">
        <f>SUMIF('ごみ処理量内訳'!$A$7:$C$51,'ごみ集計結果'!$A$1,'ごみ処理量内訳'!$AJ$7:$AJ$51)</f>
        <v>931</v>
      </c>
      <c r="M15" s="57" t="s">
        <v>277</v>
      </c>
    </row>
    <row r="16" spans="1:13" s="52" customFormat="1" ht="15" customHeight="1" thickBot="1">
      <c r="A16" s="283"/>
      <c r="B16" s="284" t="s">
        <v>203</v>
      </c>
      <c r="C16" s="247"/>
      <c r="D16" s="54">
        <f>SUM(D13:D15)</f>
        <v>452135</v>
      </c>
      <c r="F16" s="253"/>
      <c r="G16" s="251"/>
      <c r="H16" s="86" t="s">
        <v>90</v>
      </c>
      <c r="I16" s="85"/>
      <c r="J16" s="172">
        <f>SUM(J11:J15)</f>
        <v>55184</v>
      </c>
      <c r="K16" s="173">
        <f>SUM(K11:K15)</f>
        <v>2622</v>
      </c>
      <c r="L16" s="174">
        <f>SUM(L11:L15)</f>
        <v>8975</v>
      </c>
      <c r="M16" s="175">
        <f>SUM(M11:M15)</f>
        <v>40187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378977</v>
      </c>
      <c r="K17" s="176">
        <f>K16</f>
        <v>2622</v>
      </c>
      <c r="L17" s="177">
        <f>L10+L16</f>
        <v>44105</v>
      </c>
      <c r="M17" s="178">
        <f>M10+M16</f>
        <v>40706</v>
      </c>
    </row>
    <row r="18" spans="1:13" s="52" customFormat="1" ht="15" customHeight="1">
      <c r="A18" s="247" t="s">
        <v>96</v>
      </c>
      <c r="B18" s="247"/>
      <c r="C18" s="247"/>
      <c r="D18" s="54">
        <f>SUMIF('ごみ搬入量内訳'!$A$7:$C$51,'ごみ集計結果'!$A$1,'ごみ搬入量内訳'!$E$7:$E$51)</f>
        <v>319205</v>
      </c>
      <c r="F18" s="277" t="s">
        <v>97</v>
      </c>
      <c r="G18" s="278"/>
      <c r="H18" s="278"/>
      <c r="I18" s="279"/>
      <c r="J18" s="79">
        <f>SUMIF('資源化量内訳'!$A$7:$C$51,'ごみ集計結果'!$A$1,'資源化量内訳'!$L$7:$L$51)</f>
        <v>20709</v>
      </c>
      <c r="K18" s="87" t="s">
        <v>273</v>
      </c>
      <c r="L18" s="88" t="s">
        <v>273</v>
      </c>
      <c r="M18" s="81">
        <f>J18</f>
        <v>20709</v>
      </c>
    </row>
    <row r="19" spans="1:13" s="52" customFormat="1" ht="15" customHeight="1" thickBot="1">
      <c r="A19" s="248" t="s">
        <v>98</v>
      </c>
      <c r="B19" s="247"/>
      <c r="C19" s="247"/>
      <c r="D19" s="54">
        <f>SUMIF('ごみ搬入量内訳'!$A$7:$C$51,'ごみ集計結果'!$A$1,'ごみ搬入量内訳'!$F$7:$F$51)</f>
        <v>128948</v>
      </c>
      <c r="F19" s="274" t="s">
        <v>99</v>
      </c>
      <c r="G19" s="275"/>
      <c r="H19" s="275"/>
      <c r="I19" s="276"/>
      <c r="J19" s="179">
        <f>SUMIF('ごみ処理量内訳'!$A$7:$C$51,'ごみ集計結果'!$A$1,'ごみ処理量内訳'!$AC$7:$AC$51)</f>
        <v>46101</v>
      </c>
      <c r="K19" s="89" t="s">
        <v>273</v>
      </c>
      <c r="L19" s="90">
        <f>J19</f>
        <v>46101</v>
      </c>
      <c r="M19" s="91" t="s">
        <v>273</v>
      </c>
    </row>
    <row r="20" spans="1:13" s="52" customFormat="1" ht="15" customHeight="1" thickBot="1">
      <c r="A20" s="248" t="s">
        <v>100</v>
      </c>
      <c r="B20" s="247"/>
      <c r="C20" s="247"/>
      <c r="D20" s="54">
        <f>D15</f>
        <v>3982</v>
      </c>
      <c r="F20" s="271" t="s">
        <v>203</v>
      </c>
      <c r="G20" s="272"/>
      <c r="H20" s="272"/>
      <c r="I20" s="273"/>
      <c r="J20" s="180">
        <f>J4+J11+J12+J13+J14+J15+J18+J19</f>
        <v>445787</v>
      </c>
      <c r="K20" s="181">
        <f>SUM(K17:K19)</f>
        <v>2622</v>
      </c>
      <c r="L20" s="182">
        <f>SUM(L17:L19)</f>
        <v>90206</v>
      </c>
      <c r="M20" s="183">
        <f>SUM(M17:M19)</f>
        <v>61415</v>
      </c>
    </row>
    <row r="21" spans="1:9" s="52" customFormat="1" ht="15" customHeight="1">
      <c r="A21" s="248" t="s">
        <v>187</v>
      </c>
      <c r="B21" s="247"/>
      <c r="C21" s="247"/>
      <c r="D21" s="54">
        <f>SUM(D18:D20)</f>
        <v>452135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101</v>
      </c>
      <c r="M22" s="94" t="s">
        <v>102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収集ごみ（混合ごみ＋可燃ごみ＋不燃ごみ＋資源ごみ＋その他＋その他）＝391,010t/年</v>
      </c>
      <c r="K23" s="94" t="s">
        <v>103</v>
      </c>
      <c r="L23" s="97">
        <f>SUMIF('資源化量内訳'!$A$7:$C$51,'ごみ集計結果'!$A$1,'資源化量内訳'!$M$7:M$51)+SUMIF('資源化量内訳'!$A$7:$C$51,'ごみ集計結果'!$A$1,'資源化量内訳'!$U$7:U$51)</f>
        <v>35144</v>
      </c>
      <c r="M23" s="54">
        <f>SUMIF('資源化量内訳'!$A$7:$C$51,'ごみ集計結果'!$A$1,'資源化量内訳'!BQ$7:BQ$51)</f>
        <v>5352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計画収集量（収集ごみ＋直接搬入ごみ）＝448,153t/年</v>
      </c>
      <c r="K24" s="94" t="s">
        <v>104</v>
      </c>
      <c r="L24" s="97">
        <f>SUMIF('資源化量内訳'!$A$7:$C$51,'ごみ集計結果'!$A$1,'資源化量内訳'!$N$7:N$51)+SUMIF('資源化量内訳'!$A$7:$C$51,'ごみ集計結果'!$A$1,'資源化量内訳'!V$7:V$51)</f>
        <v>12272</v>
      </c>
      <c r="M24" s="54">
        <f>SUMIF('資源化量内訳'!$A$7:$C$51,'ごみ集計結果'!$A$1,'資源化量内訳'!BR$7:BR$51)</f>
        <v>742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ごみ総排出量（計画収集量＋自家処理量）＝452,135t/年</v>
      </c>
      <c r="K25" s="94" t="s">
        <v>278</v>
      </c>
      <c r="L25" s="97">
        <f>SUMIF('資源化量内訳'!$A$7:$C$51,'ごみ集計結果'!$A$1,'資源化量内訳'!O$7:O$51)+SUMIF('資源化量内訳'!$A$7:$C$51,'ごみ集計結果'!$A$1,'資源化量内訳'!W$7:W$51)</f>
        <v>6737</v>
      </c>
      <c r="M25" s="54">
        <f>SUMIF('資源化量内訳'!$A$7:$C$51,'ごみ集計結果'!$A$1,'資源化量内訳'!BS$7:BS$51)</f>
        <v>1458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ごみ処理量（直接最終処分量＋直接焼却量＋焼却以外の中間処理量＋直接資源化量）＝445,787t/年</v>
      </c>
      <c r="K26" s="94" t="s">
        <v>279</v>
      </c>
      <c r="L26" s="97">
        <f>SUMIF('資源化量内訳'!$A$7:$C$51,'ごみ集計結果'!$A$1,'資源化量内訳'!P$7:P$51)+SUMIF('資源化量内訳'!$A$7:$C$51,'ごみ集計結果'!$A$1,'資源化量内訳'!X$7:X$51)</f>
        <v>1564</v>
      </c>
      <c r="M26" s="54">
        <f>SUMIF('資源化量内訳'!$A$7:$C$51,'ごみ集計結果'!$A$1,'資源化量内訳'!BT$7:BT$51)</f>
        <v>18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１人１日あたりごみ排出量（ごみ総排出量/総人口）＝1,043g/人日</v>
      </c>
      <c r="K27" s="94" t="s">
        <v>280</v>
      </c>
      <c r="L27" s="97">
        <f>SUMIF('資源化量内訳'!$A$7:$C$51,'ごみ集計結果'!$A$1,'資源化量内訳'!Q$7:Q$51)+SUMIF('資源化量内訳'!$A$7:$C$51,'ごみ集計結果'!$A$1,'資源化量内訳'!Y$7:Y$51)</f>
        <v>590</v>
      </c>
      <c r="M27" s="54">
        <f>SUMIF('資源化量内訳'!$A$7:$C$51,'ごみ集計結果'!$A$1,'資源化量内訳'!BU$7:BU$51)</f>
        <v>0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リサイクル率（[資源化量合計＋集団回収量]/[ごみ処理量＋集団回収量]）＝15.23％</v>
      </c>
      <c r="K28" s="94" t="s">
        <v>31</v>
      </c>
      <c r="L28" s="97">
        <f>SUMIF('資源化量内訳'!$A$7:$C$51,'ごみ集計結果'!$A$1,'資源化量内訳'!R$7:R$51)+SUMIF('資源化量内訳'!$A$7:$C$51,'ごみ集計結果'!$A$1,'資源化量内訳'!Z$7:Z$51)</f>
        <v>1697</v>
      </c>
      <c r="M28" s="54">
        <f>SUMIF('資源化量内訳'!$A$7:$C$51,'ごみ集計結果'!$A$1,'資源化量内訳'!BV$7:BV$51)</f>
        <v>69</v>
      </c>
    </row>
    <row r="29" spans="1:13" s="96" customFormat="1" ht="15" customHeight="1">
      <c r="A29" s="98"/>
      <c r="K29" s="94" t="s">
        <v>91</v>
      </c>
      <c r="L29" s="97">
        <f>SUMIF('資源化量内訳'!$A$7:$C$51,'ごみ集計結果'!$A$1,'資源化量内訳'!S$7:S$51)+SUMIF('資源化量内訳'!$A$7:$C$51,'ごみ集計結果'!$A$1,'資源化量内訳'!AA$7:AA$51)</f>
        <v>3411</v>
      </c>
      <c r="M29" s="54">
        <f>SUMIF('資源化量内訳'!$A$7:$C$51,'ごみ集計結果'!$A$1,'資源化量内訳'!BW$7:BW$51)</f>
        <v>25</v>
      </c>
    </row>
    <row r="30" spans="11:13" ht="15" customHeight="1">
      <c r="K30" s="94" t="s">
        <v>203</v>
      </c>
      <c r="L30" s="184">
        <f>SUM(L23:L29)</f>
        <v>61415</v>
      </c>
      <c r="M30" s="185">
        <f>SUM(M23:M29)</f>
        <v>7664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宮崎県のごみ処理フローシート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186</v>
      </c>
      <c r="B2" s="297"/>
      <c r="C2" s="297"/>
      <c r="D2" s="297"/>
      <c r="E2" s="106"/>
      <c r="F2" s="107" t="s">
        <v>283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284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41</v>
      </c>
      <c r="G3" s="117">
        <f>'ごみ集計結果'!J19</f>
        <v>46101</v>
      </c>
      <c r="H3" s="106"/>
      <c r="I3" s="109"/>
      <c r="J3" s="110"/>
      <c r="K3" s="106"/>
      <c r="L3" s="106"/>
      <c r="M3" s="110"/>
      <c r="N3" s="110"/>
      <c r="O3" s="106"/>
      <c r="P3" s="116" t="s">
        <v>51</v>
      </c>
      <c r="Q3" s="117">
        <f>G3+N5+Q9</f>
        <v>90206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285</v>
      </c>
      <c r="G5" s="112"/>
      <c r="H5" s="106"/>
      <c r="I5" s="120" t="s">
        <v>286</v>
      </c>
      <c r="J5" s="112"/>
      <c r="K5" s="106"/>
      <c r="L5" s="121" t="s">
        <v>287</v>
      </c>
      <c r="M5" s="158" t="s">
        <v>53</v>
      </c>
      <c r="N5" s="122">
        <f>'ごみ集計結果'!L10</f>
        <v>35130</v>
      </c>
      <c r="O5" s="106"/>
      <c r="P5" s="106"/>
      <c r="Q5" s="106"/>
    </row>
    <row r="6" spans="1:17" s="113" customFormat="1" ht="21.75" customHeight="1" thickBot="1">
      <c r="A6" s="119"/>
      <c r="B6" s="294" t="s">
        <v>288</v>
      </c>
      <c r="C6" s="294"/>
      <c r="D6" s="294"/>
      <c r="E6" s="106"/>
      <c r="F6" s="116" t="s">
        <v>42</v>
      </c>
      <c r="G6" s="117">
        <f>'ごみ集計結果'!J4</f>
        <v>323793</v>
      </c>
      <c r="H6" s="106"/>
      <c r="I6" s="116" t="s">
        <v>45</v>
      </c>
      <c r="J6" s="117">
        <f>G6+N8</f>
        <v>326415</v>
      </c>
      <c r="K6" s="106"/>
      <c r="L6" s="123" t="s">
        <v>289</v>
      </c>
      <c r="M6" s="160" t="s">
        <v>54</v>
      </c>
      <c r="N6" s="124">
        <f>'ごみ集計結果'!M10</f>
        <v>519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290</v>
      </c>
      <c r="C8" s="126" t="s">
        <v>37</v>
      </c>
      <c r="D8" s="127">
        <f>'ごみ集計結果'!D7</f>
        <v>19</v>
      </c>
      <c r="E8" s="106"/>
      <c r="F8" s="106"/>
      <c r="G8" s="119"/>
      <c r="H8" s="106"/>
      <c r="I8" s="128"/>
      <c r="L8" s="129" t="s">
        <v>291</v>
      </c>
      <c r="M8" s="132" t="s">
        <v>44</v>
      </c>
      <c r="N8" s="127">
        <f>N10+N14+N18+N22+N26</f>
        <v>2622</v>
      </c>
      <c r="O8" s="106"/>
      <c r="P8" s="111" t="s">
        <v>292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52</v>
      </c>
      <c r="Q9" s="117">
        <f>N11+N15+N19+N23+N27</f>
        <v>8975</v>
      </c>
    </row>
    <row r="10" spans="1:17" s="113" customFormat="1" ht="21.75" customHeight="1" thickBot="1">
      <c r="A10" s="119"/>
      <c r="B10" s="125" t="s">
        <v>293</v>
      </c>
      <c r="C10" s="157" t="s">
        <v>32</v>
      </c>
      <c r="D10" s="127">
        <f>'ごみ集計結果'!D8</f>
        <v>281540</v>
      </c>
      <c r="E10" s="106"/>
      <c r="F10" s="106"/>
      <c r="G10" s="119"/>
      <c r="H10" s="106"/>
      <c r="I10" s="120" t="s">
        <v>294</v>
      </c>
      <c r="J10" s="112"/>
      <c r="K10" s="106"/>
      <c r="L10" s="121" t="s">
        <v>291</v>
      </c>
      <c r="M10" s="158" t="s">
        <v>55</v>
      </c>
      <c r="N10" s="122">
        <f>'ごみ集計結果'!K11</f>
        <v>2373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46</v>
      </c>
      <c r="J11" s="117">
        <f>'ごみ集計結果'!J11</f>
        <v>11317</v>
      </c>
      <c r="K11" s="106"/>
      <c r="L11" s="133" t="s">
        <v>292</v>
      </c>
      <c r="M11" s="162" t="s">
        <v>56</v>
      </c>
      <c r="N11" s="134">
        <f>'ごみ集計結果'!L11</f>
        <v>5850</v>
      </c>
      <c r="O11" s="106"/>
      <c r="P11" s="106"/>
      <c r="Q11" s="106"/>
    </row>
    <row r="12" spans="1:17" s="113" customFormat="1" ht="21.75" customHeight="1" thickBot="1">
      <c r="A12" s="119"/>
      <c r="B12" s="125" t="s">
        <v>295</v>
      </c>
      <c r="C12" s="157" t="s">
        <v>33</v>
      </c>
      <c r="D12" s="127">
        <f>'ごみ集計結果'!D9</f>
        <v>44793</v>
      </c>
      <c r="E12" s="106"/>
      <c r="F12" s="106"/>
      <c r="G12" s="119"/>
      <c r="H12" s="106"/>
      <c r="I12" s="109"/>
      <c r="J12" s="119"/>
      <c r="K12" s="106"/>
      <c r="L12" s="135" t="s">
        <v>289</v>
      </c>
      <c r="M12" s="161" t="s">
        <v>57</v>
      </c>
      <c r="N12" s="117">
        <f>'ごみ集計結果'!M11</f>
        <v>2717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296</v>
      </c>
      <c r="C14" s="157" t="s">
        <v>34</v>
      </c>
      <c r="D14" s="127">
        <f>'ごみ集計結果'!D10</f>
        <v>59916</v>
      </c>
      <c r="E14" s="106"/>
      <c r="F14" s="106"/>
      <c r="G14" s="119"/>
      <c r="H14" s="106"/>
      <c r="I14" s="107" t="s">
        <v>297</v>
      </c>
      <c r="J14" s="112"/>
      <c r="K14" s="106"/>
      <c r="L14" s="121" t="s">
        <v>291</v>
      </c>
      <c r="M14" s="158" t="s">
        <v>58</v>
      </c>
      <c r="N14" s="122">
        <f>'ごみ集計結果'!K12</f>
        <v>249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47</v>
      </c>
      <c r="J15" s="117">
        <f>'ごみ集計結果'!J12</f>
        <v>40698</v>
      </c>
      <c r="K15" s="106"/>
      <c r="L15" s="133" t="s">
        <v>292</v>
      </c>
      <c r="M15" s="162" t="s">
        <v>59</v>
      </c>
      <c r="N15" s="134">
        <f>'ごみ集計結果'!L12</f>
        <v>2193</v>
      </c>
      <c r="O15" s="106"/>
    </row>
    <row r="16" spans="1:15" s="113" customFormat="1" ht="21.75" customHeight="1" thickBot="1">
      <c r="A16" s="119"/>
      <c r="B16" s="141" t="s">
        <v>298</v>
      </c>
      <c r="C16" s="157" t="s">
        <v>35</v>
      </c>
      <c r="D16" s="127">
        <f>'ごみ集計結果'!D11</f>
        <v>3469</v>
      </c>
      <c r="E16" s="106"/>
      <c r="H16" s="106"/>
      <c r="I16" s="109"/>
      <c r="J16" s="119"/>
      <c r="K16" s="106"/>
      <c r="L16" s="135" t="s">
        <v>289</v>
      </c>
      <c r="M16" s="161" t="s">
        <v>60</v>
      </c>
      <c r="N16" s="117">
        <f>'ごみ集計結果'!M12</f>
        <v>35313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299</v>
      </c>
      <c r="C18" s="157" t="s">
        <v>36</v>
      </c>
      <c r="D18" s="127">
        <f>'ごみ集計結果'!D12</f>
        <v>1273</v>
      </c>
      <c r="E18" s="106"/>
      <c r="F18" s="120" t="s">
        <v>300</v>
      </c>
      <c r="G18" s="108"/>
      <c r="H18" s="106"/>
      <c r="I18" s="120" t="s">
        <v>301</v>
      </c>
      <c r="J18" s="112"/>
      <c r="K18" s="106"/>
      <c r="L18" s="121" t="s">
        <v>291</v>
      </c>
      <c r="M18" s="158" t="s">
        <v>61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55184</v>
      </c>
      <c r="H19" s="106"/>
      <c r="I19" s="116" t="s">
        <v>48</v>
      </c>
      <c r="J19" s="117">
        <f>'ごみ集計結果'!J13</f>
        <v>2158</v>
      </c>
      <c r="K19" s="106"/>
      <c r="L19" s="133" t="s">
        <v>292</v>
      </c>
      <c r="M19" s="162" t="s">
        <v>62</v>
      </c>
      <c r="N19" s="134">
        <f>'ごみ集計結果'!L13</f>
        <v>1</v>
      </c>
      <c r="O19" s="106"/>
    </row>
    <row r="20" spans="1:15" s="113" customFormat="1" ht="21.75" customHeight="1" thickBot="1">
      <c r="A20" s="119"/>
      <c r="B20" s="141" t="s">
        <v>302</v>
      </c>
      <c r="C20" s="157" t="s">
        <v>38</v>
      </c>
      <c r="D20" s="127">
        <f>'ごみ集計結果'!D14</f>
        <v>57143</v>
      </c>
      <c r="E20" s="106"/>
      <c r="F20" s="106"/>
      <c r="G20" s="119"/>
      <c r="H20" s="106"/>
      <c r="I20" s="109"/>
      <c r="J20" s="119"/>
      <c r="K20" s="106"/>
      <c r="L20" s="135" t="s">
        <v>289</v>
      </c>
      <c r="M20" s="161" t="s">
        <v>63</v>
      </c>
      <c r="N20" s="117">
        <f>'ごみ集計結果'!M13</f>
        <v>2157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303</v>
      </c>
      <c r="C22" s="132" t="s">
        <v>39</v>
      </c>
      <c r="D22" s="127">
        <f>'ごみ集計結果'!D15</f>
        <v>3982</v>
      </c>
      <c r="E22" s="106"/>
      <c r="F22" s="106"/>
      <c r="G22" s="119"/>
      <c r="H22" s="106"/>
      <c r="I22" s="120" t="s">
        <v>304</v>
      </c>
      <c r="J22" s="112"/>
      <c r="K22" s="106"/>
      <c r="L22" s="121" t="s">
        <v>291</v>
      </c>
      <c r="M22" s="158" t="s">
        <v>64</v>
      </c>
      <c r="N22" s="122">
        <f>'ごみ集計結果'!K14</f>
        <v>0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49</v>
      </c>
      <c r="J23" s="117">
        <f>'ごみ集計結果'!J14</f>
        <v>0</v>
      </c>
      <c r="K23" s="106"/>
      <c r="L23" s="133" t="s">
        <v>292</v>
      </c>
      <c r="M23" s="162" t="s">
        <v>65</v>
      </c>
      <c r="N23" s="134">
        <f>'ごみ集計結果'!L14</f>
        <v>0</v>
      </c>
      <c r="O23" s="106"/>
      <c r="Q23" s="106"/>
    </row>
    <row r="24" spans="1:16" s="113" customFormat="1" ht="21.75" customHeight="1" thickBot="1">
      <c r="A24" s="119"/>
      <c r="B24" s="145" t="s">
        <v>305</v>
      </c>
      <c r="C24" s="132" t="s">
        <v>40</v>
      </c>
      <c r="D24" s="127">
        <f>'ごみ集計結果'!M30</f>
        <v>7664</v>
      </c>
      <c r="E24" s="106"/>
      <c r="F24" s="106"/>
      <c r="G24" s="119"/>
      <c r="H24" s="106"/>
      <c r="I24" s="109"/>
      <c r="J24" s="110"/>
      <c r="K24" s="106"/>
      <c r="L24" s="135" t="s">
        <v>289</v>
      </c>
      <c r="M24" s="161" t="s">
        <v>307</v>
      </c>
      <c r="N24" s="117">
        <f>'ごみ集計結果'!M14</f>
        <v>0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306</v>
      </c>
      <c r="J26" s="112"/>
      <c r="K26" s="106"/>
      <c r="L26" s="147" t="s">
        <v>291</v>
      </c>
      <c r="M26" s="159" t="s">
        <v>308</v>
      </c>
      <c r="N26" s="122">
        <f>'ごみ集計結果'!K15</f>
        <v>0</v>
      </c>
      <c r="O26" s="146"/>
      <c r="P26" s="106" t="s">
        <v>25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50</v>
      </c>
      <c r="J27" s="117">
        <f>'ごみ集計結果'!J15</f>
        <v>1011</v>
      </c>
      <c r="K27" s="106"/>
      <c r="L27" s="135" t="s">
        <v>292</v>
      </c>
      <c r="M27" s="161" t="s">
        <v>309</v>
      </c>
      <c r="N27" s="124">
        <f>'ごみ集計結果'!L15</f>
        <v>931</v>
      </c>
      <c r="O27" s="106"/>
      <c r="P27" s="295">
        <f>N12+N16+N20+N24+N6</f>
        <v>40706</v>
      </c>
      <c r="Q27" s="295"/>
    </row>
    <row r="28" spans="1:17" s="113" customFormat="1" ht="21.75" customHeight="1" thickBot="1">
      <c r="A28" s="106"/>
      <c r="B28" s="163" t="s">
        <v>27</v>
      </c>
      <c r="C28" s="148" t="s">
        <v>310</v>
      </c>
      <c r="D28" s="149">
        <f>'ごみ集計結果'!D3</f>
        <v>1186703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28</v>
      </c>
      <c r="C29" s="165" t="s">
        <v>311</v>
      </c>
      <c r="D29" s="151">
        <f>'ごみ集計結果'!D4</f>
        <v>879</v>
      </c>
      <c r="E29" s="106"/>
      <c r="F29" s="120" t="s">
        <v>29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30</v>
      </c>
      <c r="Q29" s="130"/>
    </row>
    <row r="30" spans="1:17" s="113" customFormat="1" ht="21.75" customHeight="1" thickBot="1">
      <c r="A30" s="106"/>
      <c r="B30" s="164" t="s">
        <v>26</v>
      </c>
      <c r="C30" s="166" t="s">
        <v>312</v>
      </c>
      <c r="D30" s="152">
        <f>'ごみ集計結果'!D5</f>
        <v>1187582</v>
      </c>
      <c r="E30" s="106"/>
      <c r="F30" s="116" t="s">
        <v>43</v>
      </c>
      <c r="G30" s="117">
        <f>'ごみ集計結果'!J18</f>
        <v>20709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61415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2005-02-15T03:07:27Z</dcterms:modified>
  <cp:category/>
  <cp:version/>
  <cp:contentType/>
  <cp:contentStatus/>
</cp:coreProperties>
</file>