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'ごみ処理概要'!$A$2:$AQ$46</definedName>
    <definedName name="_xlnm.Print_Area" localSheetId="2">'ごみ処理量内訳'!$A$2:$AJ$46</definedName>
    <definedName name="_xlnm.Print_Area" localSheetId="1">'ごみ搬入量内訳'!$A$2:$AH$46</definedName>
    <definedName name="_xlnm.Print_Area" localSheetId="3">'資源化量内訳'!$A$2:$BW$46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<sst xmlns="http://schemas.openxmlformats.org/spreadsheetml/2006/main" count="1081" uniqueCount="308">
  <si>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</si>
  <si>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</si>
  <si>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</si>
  <si>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</si>
  <si>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</si>
  <si>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</si>
  <si>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</si>
  <si>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</si>
  <si>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</si>
  <si>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</si>
  <si>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鳥取県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</si>
  <si>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</si>
  <si>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</si>
  <si>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</si>
  <si>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</si>
  <si>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</si>
  <si>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</si>
  <si>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</si>
  <si>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</si>
  <si>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</si>
  <si>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</si>
  <si>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</si>
  <si>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</si>
  <si>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</si>
  <si>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大栄町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</si>
  <si>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</si>
  <si>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</si>
  <si>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</si>
  <si>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</si>
  <si>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</si>
  <si>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</si>
  <si>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</si>
  <si>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</si>
  <si>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</si>
  <si>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</si>
  <si>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</si>
  <si>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</si>
  <si>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</si>
  <si>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</si>
  <si>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</si>
  <si>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</si>
  <si>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</si>
  <si>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</si>
  <si>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</si>
  <si>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</si>
  <si>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</si>
  <si>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</si>
  <si>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</si>
  <si>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</si>
  <si>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</si>
  <si>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</si>
  <si>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</si>
  <si>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</si>
  <si>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</si>
  <si>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</si>
  <si>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</si>
  <si>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</si>
  <si>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</si>
  <si>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</si>
  <si>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</si>
  <si>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</si>
  <si>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</si>
  <si>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</si>
  <si>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</si>
  <si>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</si>
  <si>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</si>
  <si>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</si>
  <si>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</si>
  <si>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</si>
  <si>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</si>
  <si>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</si>
  <si>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</si>
  <si>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</si>
  <si>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</si>
  <si>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</si>
  <si>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</si>
  <si>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</si>
  <si>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</si>
  <si>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</si>
  <si>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</si>
  <si>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</si>
  <si>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</si>
  <si>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</si>
  <si>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</si>
  <si>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</si>
  <si>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</si>
  <si>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</si>
  <si>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</si>
  <si>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</si>
  <si>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</si>
  <si>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</si>
  <si>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</si>
  <si>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</si>
  <si>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</si>
  <si>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</si>
  <si>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</si>
  <si>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</si>
  <si>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</si>
  <si>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</si>
  <si>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</si>
  <si>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</si>
  <si>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</si>
  <si>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</si>
  <si>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</si>
  <si>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</si>
  <si>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</si>
  <si>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</si>
  <si>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</si>
  <si>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</si>
  <si>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</si>
  <si>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</si>
  <si>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</si>
  <si>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</si>
  <si>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</si>
  <si>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</si>
  <si>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</si>
  <si>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</si>
  <si>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</si>
  <si>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</si>
  <si>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</si>
  <si>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</si>
  <si>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</si>
  <si>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</si>
  <si>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</si>
  <si>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</si>
  <si>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</si>
  <si>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</si>
  <si>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</si>
  <si>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</si>
  <si>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</si>
  <si>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</si>
  <si>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溝口町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</si>
  <si>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</si>
  <si>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</si>
  <si>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</si>
  <si>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</si>
  <si>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</si>
  <si>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</si>
  <si>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</si>
  <si>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</si>
  <si>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</si>
  <si>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東郷町</t>
  </si>
  <si>
    <t>ごみ処理の概要（平成１４年度実績）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</si>
  <si>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</si>
  <si>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</si>
  <si>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</si>
  <si>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</si>
  <si>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</si>
  <si>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</si>
  <si>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</si>
  <si>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</si>
  <si>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</si>
  <si>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</si>
  <si>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</si>
  <si>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</si>
  <si>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</si>
  <si>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</si>
  <si>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</si>
  <si>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</si>
  <si>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</si>
  <si>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</si>
  <si>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</si>
  <si>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</si>
  <si>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</si>
  <si>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</si>
  <si>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</si>
  <si>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</si>
  <si>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</si>
  <si>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</si>
  <si>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</si>
  <si>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</si>
  <si>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</si>
  <si>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</si>
  <si>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</si>
  <si>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</si>
  <si>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</si>
  <si>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</si>
  <si>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</si>
  <si>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</si>
  <si>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</si>
  <si>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</si>
  <si>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</si>
  <si>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</si>
  <si>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</si>
  <si>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</si>
  <si>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</si>
  <si>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</si>
  <si>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</si>
  <si>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</si>
  <si>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</si>
  <si>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</si>
  <si>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</si>
  <si>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</si>
  <si>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</si>
  <si>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</si>
  <si>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</si>
  <si>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</si>
  <si>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</si>
  <si>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</si>
  <si>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</si>
  <si>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</si>
  <si>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</si>
  <si>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</si>
  <si>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</si>
  <si>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</si>
  <si>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</si>
  <si>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</si>
  <si>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</si>
  <si>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</si>
  <si>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</si>
  <si>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</si>
  <si>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</si>
  <si>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</si>
  <si>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</si>
  <si>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</si>
  <si>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</si>
  <si>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</si>
  <si>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</si>
  <si>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</si>
  <si>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</si>
  <si>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</si>
  <si>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</si>
  <si>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</si>
  <si>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</si>
  <si>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</si>
  <si>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</si>
  <si>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</si>
  <si>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</si>
  <si>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</si>
  <si>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</si>
  <si>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</si>
  <si>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</si>
  <si>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</si>
  <si>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</si>
  <si>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</si>
  <si>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</si>
  <si>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</si>
  <si>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</si>
  <si>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</si>
  <si>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</si>
  <si>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</si>
  <si>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</si>
  <si>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</si>
  <si>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</si>
  <si>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</si>
  <si>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</si>
  <si>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</si>
  <si>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</si>
  <si>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</si>
  <si>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</si>
  <si>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</si>
  <si>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</si>
  <si>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</si>
  <si>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</si>
  <si>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</si>
  <si>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</si>
  <si>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</si>
  <si>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</si>
  <si>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</si>
  <si>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</si>
  <si>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</si>
  <si>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</si>
  <si>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</si>
  <si>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</si>
  <si>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</si>
  <si>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</si>
  <si>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</si>
  <si>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</si>
  <si>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鳥取県合計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</si>
  <si>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</si>
  <si>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</si>
  <si>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</si>
  <si>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</si>
  <si>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</si>
  <si>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</si>
  <si>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</si>
  <si>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</si>
  <si>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</si>
  <si>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</si>
  <si>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</si>
  <si>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</si>
  <si>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</si>
  <si>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</si>
  <si>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</si>
  <si>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</si>
  <si>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</si>
  <si>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</si>
  <si>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</si>
  <si>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</si>
  <si>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</si>
  <si>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</si>
  <si>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</si>
  <si>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</si>
  <si>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</si>
  <si>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大山町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</si>
  <si>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</si>
  <si>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</si>
  <si>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</si>
  <si>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</si>
  <si>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</si>
  <si>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</si>
  <si>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</si>
  <si>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国府町</t>
  </si>
  <si>
    <t>ﾍﾟｯﾄﾎﾞﾄﾙ</t>
  </si>
  <si>
    <t>ﾌﾟﾗｽﾁｯｸ類</t>
  </si>
  <si>
    <t>泊村</t>
  </si>
  <si>
    <t>日野町</t>
  </si>
  <si>
    <t>中山町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</si>
</sst>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142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247</v>
      </c>
      <c r="B2" s="196" t="s">
        <v>248</v>
      </c>
      <c r="C2" s="201" t="s">
        <v>249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120</v>
      </c>
      <c r="K2" s="208"/>
      <c r="L2" s="209"/>
      <c r="M2" s="201" t="s">
        <v>121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214</v>
      </c>
      <c r="AG2" s="191"/>
      <c r="AH2" s="191"/>
      <c r="AI2" s="191"/>
      <c r="AJ2" s="191"/>
      <c r="AK2" s="191"/>
      <c r="AL2" s="192"/>
      <c r="AM2" s="211" t="s">
        <v>215</v>
      </c>
      <c r="AN2" s="204" t="s">
        <v>216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217</v>
      </c>
      <c r="F3" s="201" t="s">
        <v>218</v>
      </c>
      <c r="G3" s="201" t="s">
        <v>219</v>
      </c>
      <c r="H3" s="201" t="s">
        <v>220</v>
      </c>
      <c r="I3" s="12" t="s">
        <v>122</v>
      </c>
      <c r="J3" s="211" t="s">
        <v>221</v>
      </c>
      <c r="K3" s="211" t="s">
        <v>222</v>
      </c>
      <c r="L3" s="211" t="s">
        <v>223</v>
      </c>
      <c r="M3" s="206"/>
      <c r="N3" s="201" t="s">
        <v>224</v>
      </c>
      <c r="O3" s="201" t="s">
        <v>235</v>
      </c>
      <c r="P3" s="194" t="s">
        <v>123</v>
      </c>
      <c r="Q3" s="195"/>
      <c r="R3" s="195"/>
      <c r="S3" s="195"/>
      <c r="T3" s="195"/>
      <c r="U3" s="190"/>
      <c r="V3" s="14" t="s">
        <v>124</v>
      </c>
      <c r="W3" s="8"/>
      <c r="X3" s="8"/>
      <c r="Y3" s="8"/>
      <c r="Z3" s="8"/>
      <c r="AA3" s="8"/>
      <c r="AB3" s="8"/>
      <c r="AC3" s="15"/>
      <c r="AD3" s="12" t="s">
        <v>122</v>
      </c>
      <c r="AE3" s="216"/>
      <c r="AF3" s="201" t="s">
        <v>250</v>
      </c>
      <c r="AG3" s="201" t="s">
        <v>132</v>
      </c>
      <c r="AH3" s="201" t="s">
        <v>251</v>
      </c>
      <c r="AI3" s="201" t="s">
        <v>252</v>
      </c>
      <c r="AJ3" s="201" t="s">
        <v>253</v>
      </c>
      <c r="AK3" s="201" t="s">
        <v>254</v>
      </c>
      <c r="AL3" s="12" t="s">
        <v>125</v>
      </c>
      <c r="AM3" s="216"/>
      <c r="AN3" s="201" t="s">
        <v>255</v>
      </c>
      <c r="AO3" s="201" t="s">
        <v>256</v>
      </c>
      <c r="AP3" s="201" t="s">
        <v>257</v>
      </c>
      <c r="AQ3" s="12" t="s">
        <v>122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122</v>
      </c>
      <c r="Q4" s="6" t="s">
        <v>258</v>
      </c>
      <c r="R4" s="6" t="s">
        <v>259</v>
      </c>
      <c r="S4" s="6" t="s">
        <v>19</v>
      </c>
      <c r="T4" s="6" t="s">
        <v>20</v>
      </c>
      <c r="U4" s="6" t="s">
        <v>21</v>
      </c>
      <c r="V4" s="12" t="s">
        <v>122</v>
      </c>
      <c r="W4" s="6" t="s">
        <v>126</v>
      </c>
      <c r="X4" s="6" t="s">
        <v>230</v>
      </c>
      <c r="Y4" s="6" t="s">
        <v>127</v>
      </c>
      <c r="Z4" s="18" t="s">
        <v>237</v>
      </c>
      <c r="AA4" s="6" t="s">
        <v>128</v>
      </c>
      <c r="AB4" s="18" t="s">
        <v>18</v>
      </c>
      <c r="AC4" s="6" t="s">
        <v>231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129</v>
      </c>
      <c r="E6" s="21" t="s">
        <v>129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130</v>
      </c>
      <c r="K6" s="23" t="s">
        <v>130</v>
      </c>
      <c r="L6" s="23" t="s">
        <v>130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143</v>
      </c>
      <c r="B7" s="47" t="s">
        <v>144</v>
      </c>
      <c r="C7" s="48" t="s">
        <v>145</v>
      </c>
      <c r="D7" s="49">
        <v>149438</v>
      </c>
      <c r="E7" s="49">
        <v>149438</v>
      </c>
      <c r="F7" s="49">
        <f>'ごみ搬入量内訳'!H7</f>
        <v>63495</v>
      </c>
      <c r="G7" s="49">
        <f>'ごみ搬入量内訳'!AG7</f>
        <v>4747</v>
      </c>
      <c r="H7" s="49">
        <f>'ごみ搬入量内訳'!AH7</f>
        <v>0</v>
      </c>
      <c r="I7" s="49">
        <f>SUM(F7:H7)</f>
        <v>68242</v>
      </c>
      <c r="J7" s="49">
        <f>I7/D7/365*1000000</f>
        <v>1251.116741134409</v>
      </c>
      <c r="K7" s="49">
        <f>('ごみ搬入量内訳'!E7+'ごみ搬入量内訳'!AH7)/'ごみ処理概要'!D7/365*1000000</f>
        <v>742.012951905468</v>
      </c>
      <c r="L7" s="49">
        <f>'ごみ搬入量内訳'!F7/'ごみ処理概要'!D7/365*1000000</f>
        <v>509.1037892289412</v>
      </c>
      <c r="M7" s="49">
        <f>'資源化量内訳'!BP7</f>
        <v>2678</v>
      </c>
      <c r="N7" s="49">
        <f>'ごみ処理量内訳'!E7</f>
        <v>60729</v>
      </c>
      <c r="O7" s="49">
        <f>'ごみ処理量内訳'!L7</f>
        <v>362</v>
      </c>
      <c r="P7" s="49">
        <f>SUM(Q7:U7)</f>
        <v>7106</v>
      </c>
      <c r="Q7" s="49">
        <f>'ごみ処理量内訳'!G7</f>
        <v>0</v>
      </c>
      <c r="R7" s="49">
        <f>'ごみ処理量内訳'!H7</f>
        <v>7106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>SUM(W7:AC7)</f>
        <v>45</v>
      </c>
      <c r="W7" s="49">
        <f>'資源化量内訳'!M7</f>
        <v>0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45</v>
      </c>
      <c r="AB7" s="49">
        <f>'資源化量内訳'!R7</f>
        <v>0</v>
      </c>
      <c r="AC7" s="49">
        <f>'資源化量内訳'!S7</f>
        <v>0</v>
      </c>
      <c r="AD7" s="49">
        <f>N7+O7+P7+V7</f>
        <v>68242</v>
      </c>
      <c r="AE7" s="50">
        <f>(N7+P7+V7)/AD7*100</f>
        <v>99.46953489053662</v>
      </c>
      <c r="AF7" s="49">
        <f>'資源化量内訳'!AB7</f>
        <v>0</v>
      </c>
      <c r="AG7" s="49">
        <f>'資源化量内訳'!AJ7</f>
        <v>0</v>
      </c>
      <c r="AH7" s="49">
        <f>'資源化量内訳'!AR7</f>
        <v>2722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>SUM(AF7:AJ7)</f>
        <v>2722</v>
      </c>
      <c r="AM7" s="50">
        <f>(V7+AL7+M7)/(M7+AD7)*100</f>
        <v>7.677664974619288</v>
      </c>
      <c r="AN7" s="49">
        <f>'ごみ処理量内訳'!AC7</f>
        <v>362</v>
      </c>
      <c r="AO7" s="49">
        <f>'ごみ処理量内訳'!AD7</f>
        <v>5864</v>
      </c>
      <c r="AP7" s="49">
        <f>'ごみ処理量内訳'!AE7</f>
        <v>4384</v>
      </c>
      <c r="AQ7" s="49">
        <f>SUM(AN7:AP7)</f>
        <v>10610</v>
      </c>
    </row>
    <row r="8" spans="1:43" ht="13.5" customHeight="1">
      <c r="A8" s="24" t="s">
        <v>143</v>
      </c>
      <c r="B8" s="47" t="s">
        <v>146</v>
      </c>
      <c r="C8" s="48" t="s">
        <v>147</v>
      </c>
      <c r="D8" s="49">
        <v>141614</v>
      </c>
      <c r="E8" s="49">
        <v>136039</v>
      </c>
      <c r="F8" s="49">
        <f>'ごみ搬入量内訳'!H8</f>
        <v>61114</v>
      </c>
      <c r="G8" s="49">
        <f>'ごみ搬入量内訳'!AG8</f>
        <v>5841</v>
      </c>
      <c r="H8" s="49">
        <f>'ごみ搬入量内訳'!AH8</f>
        <v>2184</v>
      </c>
      <c r="I8" s="49">
        <f>SUM(F8:H8)</f>
        <v>69139</v>
      </c>
      <c r="J8" s="49">
        <f>I8/D8/365*1000000</f>
        <v>1337.5931603388026</v>
      </c>
      <c r="K8" s="49">
        <f>('ごみ搬入量内訳'!E8+'ごみ搬入量内訳'!AH8)/'ごみ処理概要'!D8/365*1000000</f>
        <v>871.15061567127</v>
      </c>
      <c r="L8" s="49">
        <f>'ごみ搬入量内訳'!F8/'ごみ処理概要'!D8/365*1000000</f>
        <v>466.4425446675325</v>
      </c>
      <c r="M8" s="49">
        <f>'資源化量内訳'!BP8</f>
        <v>761</v>
      </c>
      <c r="N8" s="49">
        <f>'ごみ処理量内訳'!E8</f>
        <v>52970</v>
      </c>
      <c r="O8" s="49">
        <f>'ごみ処理量内訳'!L8</f>
        <v>2</v>
      </c>
      <c r="P8" s="49">
        <f>SUM(Q8:U8)</f>
        <v>13311</v>
      </c>
      <c r="Q8" s="49">
        <f>'ごみ処理量内訳'!G8</f>
        <v>0</v>
      </c>
      <c r="R8" s="49">
        <f>'ごみ処理量内訳'!H8</f>
        <v>13311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>SUM(W8:AC8)</f>
        <v>351</v>
      </c>
      <c r="W8" s="49">
        <f>'資源化量内訳'!M8</f>
        <v>0</v>
      </c>
      <c r="X8" s="49">
        <f>'資源化量内訳'!N8</f>
        <v>0</v>
      </c>
      <c r="Y8" s="49">
        <f>'資源化量内訳'!O8</f>
        <v>0</v>
      </c>
      <c r="Z8" s="49">
        <f>'資源化量内訳'!P8</f>
        <v>0</v>
      </c>
      <c r="AA8" s="49">
        <f>'資源化量内訳'!Q8</f>
        <v>282</v>
      </c>
      <c r="AB8" s="49">
        <f>'資源化量内訳'!R8</f>
        <v>0</v>
      </c>
      <c r="AC8" s="49">
        <f>'資源化量内訳'!S8</f>
        <v>69</v>
      </c>
      <c r="AD8" s="49">
        <f>N8+O8+P8+V8</f>
        <v>66634</v>
      </c>
      <c r="AE8" s="50">
        <f>(N8+P8+V8)/AD8*100</f>
        <v>99.99699852927935</v>
      </c>
      <c r="AF8" s="49">
        <f>'資源化量内訳'!AB8</f>
        <v>0</v>
      </c>
      <c r="AG8" s="49">
        <f>'資源化量内訳'!AJ8</f>
        <v>0</v>
      </c>
      <c r="AH8" s="49">
        <f>'資源化量内訳'!AR8</f>
        <v>9214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>SUM(AF8:AJ8)</f>
        <v>9214</v>
      </c>
      <c r="AM8" s="50">
        <f>(V8+AL8+M8)/(M8+AD8)*100</f>
        <v>15.321611395504117</v>
      </c>
      <c r="AN8" s="49">
        <f>'ごみ処理量内訳'!AC8</f>
        <v>2</v>
      </c>
      <c r="AO8" s="49">
        <f>'ごみ処理量内訳'!AD8</f>
        <v>4932</v>
      </c>
      <c r="AP8" s="49">
        <f>'ごみ処理量内訳'!AE8</f>
        <v>3774</v>
      </c>
      <c r="AQ8" s="49">
        <f>SUM(AN8:AP8)</f>
        <v>8708</v>
      </c>
    </row>
    <row r="9" spans="1:43" ht="13.5" customHeight="1">
      <c r="A9" s="24" t="s">
        <v>143</v>
      </c>
      <c r="B9" s="47" t="s">
        <v>148</v>
      </c>
      <c r="C9" s="48" t="s">
        <v>149</v>
      </c>
      <c r="D9" s="49">
        <v>49567</v>
      </c>
      <c r="E9" s="49">
        <v>49567</v>
      </c>
      <c r="F9" s="49">
        <f>'ごみ搬入量内訳'!H9</f>
        <v>18830</v>
      </c>
      <c r="G9" s="49">
        <f>'ごみ搬入量内訳'!AG9</f>
        <v>1936</v>
      </c>
      <c r="H9" s="49">
        <f>'ごみ搬入量内訳'!AH9</f>
        <v>0</v>
      </c>
      <c r="I9" s="49">
        <f>SUM(F9:H9)</f>
        <v>20766</v>
      </c>
      <c r="J9" s="49">
        <f>I9/D9/365*1000000</f>
        <v>1147.802987570995</v>
      </c>
      <c r="K9" s="49">
        <f>('ごみ搬入量内訳'!E9+'ごみ搬入量内訳'!AH9)/'ごみ処理概要'!D9/365*1000000</f>
        <v>777.1962731501378</v>
      </c>
      <c r="L9" s="49">
        <f>'ごみ搬入量内訳'!F9/'ごみ処理概要'!D9/365*1000000</f>
        <v>370.6067144208572</v>
      </c>
      <c r="M9" s="49">
        <f>'資源化量内訳'!BP9</f>
        <v>895</v>
      </c>
      <c r="N9" s="49">
        <f>'ごみ処理量内訳'!E9</f>
        <v>17565</v>
      </c>
      <c r="O9" s="49">
        <f>'ごみ処理量内訳'!L9</f>
        <v>0</v>
      </c>
      <c r="P9" s="49">
        <f>SUM(Q9:U9)</f>
        <v>1866</v>
      </c>
      <c r="Q9" s="49">
        <f>'ごみ処理量内訳'!G9</f>
        <v>1866</v>
      </c>
      <c r="R9" s="49">
        <f>'ごみ処理量内訳'!H9</f>
        <v>0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>SUM(W9:AC9)</f>
        <v>1335</v>
      </c>
      <c r="W9" s="49">
        <f>'資源化量内訳'!M9</f>
        <v>1251</v>
      </c>
      <c r="X9" s="49">
        <f>'資源化量内訳'!N9</f>
        <v>0</v>
      </c>
      <c r="Y9" s="49">
        <f>'資源化量内訳'!O9</f>
        <v>0</v>
      </c>
      <c r="Z9" s="49">
        <f>'資源化量内訳'!P9</f>
        <v>0</v>
      </c>
      <c r="AA9" s="49">
        <f>'資源化量内訳'!Q9</f>
        <v>12</v>
      </c>
      <c r="AB9" s="49">
        <f>'資源化量内訳'!R9</f>
        <v>72</v>
      </c>
      <c r="AC9" s="49">
        <f>'資源化量内訳'!S9</f>
        <v>0</v>
      </c>
      <c r="AD9" s="49">
        <f>N9+O9+P9+V9</f>
        <v>20766</v>
      </c>
      <c r="AE9" s="50">
        <f>(N9+P9+V9)/AD9*100</f>
        <v>100</v>
      </c>
      <c r="AF9" s="49">
        <f>'資源化量内訳'!AB9</f>
        <v>0</v>
      </c>
      <c r="AG9" s="49">
        <f>'資源化量内訳'!AJ9</f>
        <v>1001</v>
      </c>
      <c r="AH9" s="49">
        <f>'資源化量内訳'!AR9</f>
        <v>0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>SUM(AF9:AJ9)</f>
        <v>1001</v>
      </c>
      <c r="AM9" s="50">
        <f>(V9+AL9+M9)/(M9+AD9)*100</f>
        <v>14.916208854623516</v>
      </c>
      <c r="AN9" s="49">
        <f>'ごみ処理量内訳'!AC9</f>
        <v>0</v>
      </c>
      <c r="AO9" s="49">
        <f>'ごみ処理量内訳'!AD9</f>
        <v>2428</v>
      </c>
      <c r="AP9" s="49">
        <f>'ごみ処理量内訳'!AE9</f>
        <v>497</v>
      </c>
      <c r="AQ9" s="49">
        <f>SUM(AN9:AP9)</f>
        <v>2925</v>
      </c>
    </row>
    <row r="10" spans="1:43" ht="13.5" customHeight="1">
      <c r="A10" s="24" t="s">
        <v>143</v>
      </c>
      <c r="B10" s="47" t="s">
        <v>150</v>
      </c>
      <c r="C10" s="48" t="s">
        <v>151</v>
      </c>
      <c r="D10" s="49">
        <v>37797</v>
      </c>
      <c r="E10" s="49">
        <v>37797</v>
      </c>
      <c r="F10" s="49">
        <f>'ごみ搬入量内訳'!H10</f>
        <v>14924</v>
      </c>
      <c r="G10" s="49">
        <f>'ごみ搬入量内訳'!AG10</f>
        <v>2452</v>
      </c>
      <c r="H10" s="49">
        <f>'ごみ搬入量内訳'!AH10</f>
        <v>0</v>
      </c>
      <c r="I10" s="49">
        <f>SUM(F10:H10)</f>
        <v>17376</v>
      </c>
      <c r="J10" s="49">
        <f>I10/D10/365*1000000</f>
        <v>1259.5041789574516</v>
      </c>
      <c r="K10" s="49">
        <f>('ごみ搬入量内訳'!E10+'ごみ搬入量内訳'!AH10)/'ごみ処理概要'!D10/365*1000000</f>
        <v>1083.7273814222408</v>
      </c>
      <c r="L10" s="49">
        <f>'ごみ搬入量内訳'!F10/'ごみ処理概要'!D10/365*1000000</f>
        <v>175.77679753521065</v>
      </c>
      <c r="M10" s="49">
        <f>'資源化量内訳'!BP10</f>
        <v>68</v>
      </c>
      <c r="N10" s="49">
        <f>'ごみ処理量内訳'!E10</f>
        <v>14033</v>
      </c>
      <c r="O10" s="49">
        <f>'ごみ処理量内訳'!L10</f>
        <v>0</v>
      </c>
      <c r="P10" s="49">
        <f>SUM(Q10:U10)</f>
        <v>1696</v>
      </c>
      <c r="Q10" s="49">
        <f>'ごみ処理量内訳'!G10</f>
        <v>0</v>
      </c>
      <c r="R10" s="49">
        <f>'ごみ処理量内訳'!H10</f>
        <v>1696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>SUM(W10:AC10)</f>
        <v>1647</v>
      </c>
      <c r="W10" s="49">
        <f>'資源化量内訳'!M10</f>
        <v>1573</v>
      </c>
      <c r="X10" s="49">
        <f>'資源化量内訳'!N10</f>
        <v>0</v>
      </c>
      <c r="Y10" s="49">
        <f>'資源化量内訳'!O10</f>
        <v>49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25</v>
      </c>
      <c r="AD10" s="49">
        <f>N10+O10+P10+V10</f>
        <v>17376</v>
      </c>
      <c r="AE10" s="50">
        <f>(N10+P10+V10)/AD10*100</f>
        <v>100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973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>SUM(AF10:AJ10)</f>
        <v>973</v>
      </c>
      <c r="AM10" s="50">
        <f>(V10+AL10+M10)/(M10+AD10)*100</f>
        <v>15.409309791332262</v>
      </c>
      <c r="AN10" s="49">
        <f>'ごみ処理量内訳'!AC10</f>
        <v>0</v>
      </c>
      <c r="AO10" s="49">
        <f>'ごみ処理量内訳'!AD10</f>
        <v>1559</v>
      </c>
      <c r="AP10" s="49">
        <f>'ごみ処理量内訳'!AE10</f>
        <v>516</v>
      </c>
      <c r="AQ10" s="49">
        <f>SUM(AN10:AP10)</f>
        <v>2075</v>
      </c>
    </row>
    <row r="11" spans="1:43" ht="13.5" customHeight="1">
      <c r="A11" s="24" t="s">
        <v>143</v>
      </c>
      <c r="B11" s="47" t="s">
        <v>152</v>
      </c>
      <c r="C11" s="48" t="s">
        <v>302</v>
      </c>
      <c r="D11" s="49">
        <v>8617</v>
      </c>
      <c r="E11" s="49">
        <v>8617</v>
      </c>
      <c r="F11" s="49">
        <f>'ごみ搬入量内訳'!H11</f>
        <v>2371</v>
      </c>
      <c r="G11" s="49">
        <f>'ごみ搬入量内訳'!AG11</f>
        <v>378</v>
      </c>
      <c r="H11" s="49">
        <f>'ごみ搬入量内訳'!AH11</f>
        <v>219</v>
      </c>
      <c r="I11" s="49">
        <f aca="true" t="shared" si="0" ref="I11:I45">SUM(F11:H11)</f>
        <v>2968</v>
      </c>
      <c r="J11" s="49">
        <f aca="true" t="shared" si="1" ref="J11:J45">I11/D11/365*1000000</f>
        <v>943.6586804357745</v>
      </c>
      <c r="K11" s="49">
        <f>('ごみ搬入量内訳'!E11+'ごみ搬入量内訳'!AH11)/'ごみ処理概要'!D11/365*1000000</f>
        <v>742.7178832540327</v>
      </c>
      <c r="L11" s="49">
        <f>'ごみ搬入量内訳'!F11/'ごみ処理概要'!D11/365*1000000</f>
        <v>200.94079718174171</v>
      </c>
      <c r="M11" s="49">
        <f>'資源化量内訳'!BP11</f>
        <v>210</v>
      </c>
      <c r="N11" s="49">
        <f>'ごみ処理量内訳'!E11</f>
        <v>2254</v>
      </c>
      <c r="O11" s="49">
        <f>'ごみ処理量内訳'!L11</f>
        <v>11</v>
      </c>
      <c r="P11" s="49">
        <f aca="true" t="shared" si="2" ref="P11:P45">SUM(Q11:U11)</f>
        <v>355</v>
      </c>
      <c r="Q11" s="49">
        <f>'ごみ処理量内訳'!G11</f>
        <v>0</v>
      </c>
      <c r="R11" s="49">
        <f>'ごみ処理量内訳'!H11</f>
        <v>355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aca="true" t="shared" si="3" ref="V11:V45">SUM(W11:AC11)</f>
        <v>0</v>
      </c>
      <c r="W11" s="49">
        <f>'資源化量内訳'!M11</f>
        <v>0</v>
      </c>
      <c r="X11" s="49">
        <f>'資源化量内訳'!N11</f>
        <v>0</v>
      </c>
      <c r="Y11" s="49">
        <f>'資源化量内訳'!O11</f>
        <v>0</v>
      </c>
      <c r="Z11" s="49">
        <f>'資源化量内訳'!P11</f>
        <v>0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aca="true" t="shared" si="4" ref="AD11:AD45">N11+O11+P11+V11</f>
        <v>2620</v>
      </c>
      <c r="AE11" s="50">
        <f aca="true" t="shared" si="5" ref="AE11:AE46">(N11+P11+V11)/AD11*100</f>
        <v>99.58015267175573</v>
      </c>
      <c r="AF11" s="49">
        <f>'資源化量内訳'!AB11</f>
        <v>0</v>
      </c>
      <c r="AG11" s="49">
        <f>'資源化量内訳'!AJ11</f>
        <v>0</v>
      </c>
      <c r="AH11" s="49">
        <f>'資源化量内訳'!AR11</f>
        <v>131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aca="true" t="shared" si="6" ref="AL11:AL45">SUM(AF11:AJ11)</f>
        <v>131</v>
      </c>
      <c r="AM11" s="50">
        <f aca="true" t="shared" si="7" ref="AM11:AM45">(V11+AL11+M11)/(M11+AD11)*100</f>
        <v>12.049469964664311</v>
      </c>
      <c r="AN11" s="49">
        <f>'ごみ処理量内訳'!AC11</f>
        <v>11</v>
      </c>
      <c r="AO11" s="49">
        <f>'ごみ処理量内訳'!AD11</f>
        <v>287</v>
      </c>
      <c r="AP11" s="49">
        <f>'ごみ処理量内訳'!AE11</f>
        <v>224</v>
      </c>
      <c r="AQ11" s="49">
        <f aca="true" t="shared" si="8" ref="AQ11:AQ45">SUM(AN11:AP11)</f>
        <v>522</v>
      </c>
    </row>
    <row r="12" spans="1:43" ht="13.5" customHeight="1">
      <c r="A12" s="24" t="s">
        <v>143</v>
      </c>
      <c r="B12" s="47" t="s">
        <v>153</v>
      </c>
      <c r="C12" s="48" t="s">
        <v>154</v>
      </c>
      <c r="D12" s="49">
        <v>14281</v>
      </c>
      <c r="E12" s="49">
        <v>14228</v>
      </c>
      <c r="F12" s="49">
        <f>'ごみ搬入量内訳'!H12</f>
        <v>3290</v>
      </c>
      <c r="G12" s="49">
        <f>'ごみ搬入量内訳'!AG12</f>
        <v>0</v>
      </c>
      <c r="H12" s="49">
        <f>'ごみ搬入量内訳'!AH12</f>
        <v>12</v>
      </c>
      <c r="I12" s="49">
        <f t="shared" si="0"/>
        <v>3302</v>
      </c>
      <c r="J12" s="49">
        <f t="shared" si="1"/>
        <v>633.4693188478225</v>
      </c>
      <c r="K12" s="49">
        <f>('ごみ搬入量内訳'!E12+'ごみ搬入量内訳'!AH12)/'ごみ処理概要'!D12/365*1000000</f>
        <v>633.4693188478225</v>
      </c>
      <c r="L12" s="49">
        <f>'ごみ搬入量内訳'!F12/'ごみ処理概要'!D12/365*1000000</f>
        <v>0</v>
      </c>
      <c r="M12" s="49">
        <f>'資源化量内訳'!BP12</f>
        <v>427</v>
      </c>
      <c r="N12" s="49">
        <f>'ごみ処理量内訳'!E12</f>
        <v>2611</v>
      </c>
      <c r="O12" s="49">
        <f>'ごみ処理量内訳'!L12</f>
        <v>0</v>
      </c>
      <c r="P12" s="49">
        <f t="shared" si="2"/>
        <v>679</v>
      </c>
      <c r="Q12" s="49">
        <f>'ごみ処理量内訳'!G12</f>
        <v>0</v>
      </c>
      <c r="R12" s="49">
        <f>'ごみ処理量内訳'!H12</f>
        <v>679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0</v>
      </c>
      <c r="W12" s="49">
        <f>'資源化量内訳'!M12</f>
        <v>0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3290</v>
      </c>
      <c r="AE12" s="50">
        <f t="shared" si="5"/>
        <v>100</v>
      </c>
      <c r="AF12" s="49">
        <f>'資源化量内訳'!AB12</f>
        <v>0</v>
      </c>
      <c r="AG12" s="49">
        <f>'資源化量内訳'!AJ12</f>
        <v>0</v>
      </c>
      <c r="AH12" s="49">
        <f>'資源化量内訳'!AR12</f>
        <v>234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234</v>
      </c>
      <c r="AM12" s="50">
        <f t="shared" si="7"/>
        <v>17.78315846112456</v>
      </c>
      <c r="AN12" s="49">
        <f>'ごみ処理量内訳'!AC12</f>
        <v>0</v>
      </c>
      <c r="AO12" s="49">
        <f>'ごみ処理量内訳'!AD12</f>
        <v>269</v>
      </c>
      <c r="AP12" s="49">
        <f>'ごみ処理量内訳'!AE12</f>
        <v>430</v>
      </c>
      <c r="AQ12" s="49">
        <f t="shared" si="8"/>
        <v>699</v>
      </c>
    </row>
    <row r="13" spans="1:43" ht="13.5" customHeight="1">
      <c r="A13" s="24" t="s">
        <v>143</v>
      </c>
      <c r="B13" s="47" t="s">
        <v>155</v>
      </c>
      <c r="C13" s="48" t="s">
        <v>156</v>
      </c>
      <c r="D13" s="49">
        <v>3534</v>
      </c>
      <c r="E13" s="49">
        <v>3534</v>
      </c>
      <c r="F13" s="49">
        <f>'ごみ搬入量内訳'!H13</f>
        <v>1007</v>
      </c>
      <c r="G13" s="49">
        <f>'ごみ搬入量内訳'!AG13</f>
        <v>156</v>
      </c>
      <c r="H13" s="49">
        <f>'ごみ搬入量内訳'!AH13</f>
        <v>28</v>
      </c>
      <c r="I13" s="49">
        <f t="shared" si="0"/>
        <v>1191</v>
      </c>
      <c r="J13" s="49">
        <f t="shared" si="1"/>
        <v>923.3202316440683</v>
      </c>
      <c r="K13" s="49">
        <f>('ごみ搬入量内訳'!E13+'ごみ搬入量内訳'!AH13)/'ごみ処理概要'!D13/365*1000000</f>
        <v>758.1924320301417</v>
      </c>
      <c r="L13" s="49">
        <f>'ごみ搬入量内訳'!F13/'ごみ処理概要'!D13/365*1000000</f>
        <v>165.12779961392656</v>
      </c>
      <c r="M13" s="49">
        <f>'資源化量内訳'!BP13</f>
        <v>100</v>
      </c>
      <c r="N13" s="49">
        <f>'ごみ処理量内訳'!E13</f>
        <v>984</v>
      </c>
      <c r="O13" s="49">
        <f>'ごみ処理量内訳'!L13</f>
        <v>0</v>
      </c>
      <c r="P13" s="49">
        <f t="shared" si="2"/>
        <v>175</v>
      </c>
      <c r="Q13" s="49">
        <f>'ごみ処理量内訳'!G13</f>
        <v>0</v>
      </c>
      <c r="R13" s="49">
        <f>'ごみ処理量内訳'!H13</f>
        <v>175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0</v>
      </c>
      <c r="W13" s="49">
        <f>'資源化量内訳'!M13</f>
        <v>0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1159</v>
      </c>
      <c r="AE13" s="50">
        <f t="shared" si="5"/>
        <v>100</v>
      </c>
      <c r="AF13" s="49">
        <f>'資源化量内訳'!AB13</f>
        <v>0</v>
      </c>
      <c r="AG13" s="49">
        <f>'資源化量内訳'!AJ13</f>
        <v>0</v>
      </c>
      <c r="AH13" s="49">
        <f>'資源化量内訳'!AR13</f>
        <v>67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67</v>
      </c>
      <c r="AM13" s="50">
        <f t="shared" si="7"/>
        <v>13.264495631453535</v>
      </c>
      <c r="AN13" s="49">
        <f>'ごみ処理量内訳'!AC13</f>
        <v>0</v>
      </c>
      <c r="AO13" s="49">
        <f>'ごみ処理量内訳'!AD13</f>
        <v>129</v>
      </c>
      <c r="AP13" s="49">
        <f>'ごみ処理量内訳'!AE13</f>
        <v>108</v>
      </c>
      <c r="AQ13" s="49">
        <f t="shared" si="8"/>
        <v>237</v>
      </c>
    </row>
    <row r="14" spans="1:43" ht="13.5" customHeight="1">
      <c r="A14" s="24" t="s">
        <v>143</v>
      </c>
      <c r="B14" s="47" t="s">
        <v>157</v>
      </c>
      <c r="C14" s="48" t="s">
        <v>158</v>
      </c>
      <c r="D14" s="49">
        <v>10416</v>
      </c>
      <c r="E14" s="49">
        <v>10416</v>
      </c>
      <c r="F14" s="49">
        <f>'ごみ搬入量内訳'!H14</f>
        <v>2492</v>
      </c>
      <c r="G14" s="49">
        <f>'ごみ搬入量内訳'!AG14</f>
        <v>79</v>
      </c>
      <c r="H14" s="49">
        <f>'ごみ搬入量内訳'!AH14</f>
        <v>0</v>
      </c>
      <c r="I14" s="49">
        <f t="shared" si="0"/>
        <v>2571</v>
      </c>
      <c r="J14" s="49">
        <f t="shared" si="1"/>
        <v>676.2514992740357</v>
      </c>
      <c r="K14" s="49">
        <f>('ごみ搬入量内訳'!E14+'ごみ搬入量内訳'!AH14)/'ごみ処理概要'!D14/365*1000000</f>
        <v>594.7120341729268</v>
      </c>
      <c r="L14" s="49">
        <f>'ごみ搬入量内訳'!F14/'ごみ処理概要'!D14/365*1000000</f>
        <v>81.53946510110893</v>
      </c>
      <c r="M14" s="49">
        <f>'資源化量内訳'!BP14</f>
        <v>288</v>
      </c>
      <c r="N14" s="49">
        <f>'ごみ処理量内訳'!E14</f>
        <v>2017</v>
      </c>
      <c r="O14" s="49">
        <f>'ごみ処理量内訳'!L14</f>
        <v>0</v>
      </c>
      <c r="P14" s="49">
        <f t="shared" si="2"/>
        <v>475</v>
      </c>
      <c r="Q14" s="49">
        <f>'ごみ処理量内訳'!G14</f>
        <v>0</v>
      </c>
      <c r="R14" s="49">
        <f>'ごみ処理量内訳'!H14</f>
        <v>475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0</v>
      </c>
      <c r="W14" s="49">
        <f>'資源化量内訳'!M14</f>
        <v>0</v>
      </c>
      <c r="X14" s="49">
        <f>'資源化量内訳'!N14</f>
        <v>0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2492</v>
      </c>
      <c r="AE14" s="50">
        <f t="shared" si="5"/>
        <v>100</v>
      </c>
      <c r="AF14" s="49">
        <f>'資源化量内訳'!AB14</f>
        <v>0</v>
      </c>
      <c r="AG14" s="49">
        <f>'資源化量内訳'!AJ14</f>
        <v>0</v>
      </c>
      <c r="AH14" s="49">
        <f>'資源化量内訳'!AR14</f>
        <v>171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171</v>
      </c>
      <c r="AM14" s="50">
        <f t="shared" si="7"/>
        <v>16.510791366906474</v>
      </c>
      <c r="AN14" s="49">
        <f>'ごみ処理量内訳'!AC14</f>
        <v>0</v>
      </c>
      <c r="AO14" s="49">
        <f>'ごみ処理量内訳'!AD14</f>
        <v>210</v>
      </c>
      <c r="AP14" s="49">
        <f>'ごみ処理量内訳'!AE14</f>
        <v>301</v>
      </c>
      <c r="AQ14" s="49">
        <f t="shared" si="8"/>
        <v>511</v>
      </c>
    </row>
    <row r="15" spans="1:43" ht="13.5" customHeight="1">
      <c r="A15" s="24" t="s">
        <v>143</v>
      </c>
      <c r="B15" s="47" t="s">
        <v>159</v>
      </c>
      <c r="C15" s="48" t="s">
        <v>160</v>
      </c>
      <c r="D15" s="49">
        <v>4699</v>
      </c>
      <c r="E15" s="49">
        <v>4699</v>
      </c>
      <c r="F15" s="49">
        <f>'ごみ搬入量内訳'!H15</f>
        <v>926</v>
      </c>
      <c r="G15" s="49">
        <f>'ごみ搬入量内訳'!AG15</f>
        <v>38</v>
      </c>
      <c r="H15" s="49">
        <f>'ごみ搬入量内訳'!AH15</f>
        <v>0</v>
      </c>
      <c r="I15" s="49">
        <f t="shared" si="0"/>
        <v>964</v>
      </c>
      <c r="J15" s="49">
        <f t="shared" si="1"/>
        <v>562.0548819772204</v>
      </c>
      <c r="K15" s="49">
        <f>('ごみ搬入量内訳'!E15+'ごみ搬入量内訳'!AH15)/'ごみ処理概要'!D15/365*1000000</f>
        <v>562.0548819772204</v>
      </c>
      <c r="L15" s="49">
        <f>'ごみ搬入量内訳'!F15/'ごみ処理概要'!D15/365*1000000</f>
        <v>0</v>
      </c>
      <c r="M15" s="49">
        <f>'資源化量内訳'!BP15</f>
        <v>134</v>
      </c>
      <c r="N15" s="49">
        <f>'ごみ処理量内訳'!E15</f>
        <v>784</v>
      </c>
      <c r="O15" s="49">
        <f>'ごみ処理量内訳'!L15</f>
        <v>0</v>
      </c>
      <c r="P15" s="49">
        <f t="shared" si="2"/>
        <v>180</v>
      </c>
      <c r="Q15" s="49">
        <f>'ごみ処理量内訳'!G15</f>
        <v>0</v>
      </c>
      <c r="R15" s="49">
        <f>'ごみ処理量内訳'!H15</f>
        <v>180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0</v>
      </c>
      <c r="W15" s="49">
        <f>'資源化量内訳'!M15</f>
        <v>0</v>
      </c>
      <c r="X15" s="49">
        <f>'資源化量内訳'!N15</f>
        <v>0</v>
      </c>
      <c r="Y15" s="49">
        <f>'資源化量内訳'!O15</f>
        <v>0</v>
      </c>
      <c r="Z15" s="49">
        <f>'資源化量内訳'!P15</f>
        <v>0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964</v>
      </c>
      <c r="AE15" s="50">
        <f t="shared" si="5"/>
        <v>100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69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69</v>
      </c>
      <c r="AM15" s="50">
        <f t="shared" si="7"/>
        <v>18.48816029143898</v>
      </c>
      <c r="AN15" s="49">
        <f>'ごみ処理量内訳'!AC15</f>
        <v>0</v>
      </c>
      <c r="AO15" s="49">
        <f>'ごみ処理量内訳'!AD15</f>
        <v>80</v>
      </c>
      <c r="AP15" s="49">
        <f>'ごみ処理量内訳'!AE15</f>
        <v>111</v>
      </c>
      <c r="AQ15" s="49">
        <f t="shared" si="8"/>
        <v>191</v>
      </c>
    </row>
    <row r="16" spans="1:43" ht="13.5" customHeight="1">
      <c r="A16" s="24" t="s">
        <v>143</v>
      </c>
      <c r="B16" s="47" t="s">
        <v>161</v>
      </c>
      <c r="C16" s="48" t="s">
        <v>162</v>
      </c>
      <c r="D16" s="49">
        <v>8565</v>
      </c>
      <c r="E16" s="49">
        <v>8565</v>
      </c>
      <c r="F16" s="49">
        <f>'ごみ搬入量内訳'!H16</f>
        <v>1714</v>
      </c>
      <c r="G16" s="49">
        <f>'ごみ搬入量内訳'!AG16</f>
        <v>85</v>
      </c>
      <c r="H16" s="49">
        <f>'ごみ搬入量内訳'!AH16</f>
        <v>0</v>
      </c>
      <c r="I16" s="49">
        <f t="shared" si="0"/>
        <v>1799</v>
      </c>
      <c r="J16" s="49">
        <f t="shared" si="1"/>
        <v>575.4544218666283</v>
      </c>
      <c r="K16" s="49">
        <f>('ごみ搬入量内訳'!E16+'ごみ搬入量内訳'!AH16)/'ごみ処理概要'!D16/365*1000000</f>
        <v>548.2650800886053</v>
      </c>
      <c r="L16" s="49">
        <f>'ごみ搬入量内訳'!F16/'ごみ処理概要'!D16/365*1000000</f>
        <v>27.189341778023014</v>
      </c>
      <c r="M16" s="49">
        <f>'資源化量内訳'!BP16</f>
        <v>231</v>
      </c>
      <c r="N16" s="49">
        <f>'ごみ処理量内訳'!E16</f>
        <v>1439</v>
      </c>
      <c r="O16" s="49">
        <f>'ごみ処理量内訳'!L16</f>
        <v>0</v>
      </c>
      <c r="P16" s="49">
        <f t="shared" si="2"/>
        <v>360</v>
      </c>
      <c r="Q16" s="49">
        <f>'ごみ処理量内訳'!G16</f>
        <v>0</v>
      </c>
      <c r="R16" s="49">
        <f>'ごみ処理量内訳'!H16</f>
        <v>360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0</v>
      </c>
      <c r="W16" s="49">
        <f>'資源化量内訳'!M16</f>
        <v>0</v>
      </c>
      <c r="X16" s="49">
        <f>'資源化量内訳'!N16</f>
        <v>0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1799</v>
      </c>
      <c r="AE16" s="50">
        <f t="shared" si="5"/>
        <v>100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135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135</v>
      </c>
      <c r="AM16" s="50">
        <f t="shared" si="7"/>
        <v>18.029556650246306</v>
      </c>
      <c r="AN16" s="49">
        <f>'ごみ処理量内訳'!AC16</f>
        <v>0</v>
      </c>
      <c r="AO16" s="49">
        <f>'ごみ処理量内訳'!AD16</f>
        <v>146</v>
      </c>
      <c r="AP16" s="49">
        <f>'ごみ処理量内訳'!AE16</f>
        <v>225</v>
      </c>
      <c r="AQ16" s="49">
        <f t="shared" si="8"/>
        <v>371</v>
      </c>
    </row>
    <row r="17" spans="1:43" ht="13.5" customHeight="1">
      <c r="A17" s="24" t="s">
        <v>143</v>
      </c>
      <c r="B17" s="47" t="s">
        <v>163</v>
      </c>
      <c r="C17" s="48" t="s">
        <v>164</v>
      </c>
      <c r="D17" s="49">
        <v>5601</v>
      </c>
      <c r="E17" s="49">
        <v>5601</v>
      </c>
      <c r="F17" s="49">
        <f>'ごみ搬入量内訳'!H17</f>
        <v>957</v>
      </c>
      <c r="G17" s="49">
        <f>'ごみ搬入量内訳'!AG17</f>
        <v>48</v>
      </c>
      <c r="H17" s="49">
        <f>'ごみ搬入量内訳'!AH17</f>
        <v>0</v>
      </c>
      <c r="I17" s="49">
        <f t="shared" si="0"/>
        <v>1005</v>
      </c>
      <c r="J17" s="49">
        <f t="shared" si="1"/>
        <v>491.59518970438256</v>
      </c>
      <c r="K17" s="49">
        <f>('ごみ搬入量内訳'!E17+'ごみ搬入量内訳'!AH17)/'ごみ処理概要'!D17/365*1000000</f>
        <v>486.7036952794633</v>
      </c>
      <c r="L17" s="49">
        <f>'ごみ搬入量内訳'!F17/'ごみ処理概要'!D17/365*1000000</f>
        <v>4.891494424919229</v>
      </c>
      <c r="M17" s="49">
        <f>'資源化量内訳'!BP17</f>
        <v>175</v>
      </c>
      <c r="N17" s="49">
        <f>'ごみ処理量内訳'!E17</f>
        <v>797</v>
      </c>
      <c r="O17" s="49">
        <f>'ごみ処理量内訳'!L17</f>
        <v>0</v>
      </c>
      <c r="P17" s="49">
        <f t="shared" si="2"/>
        <v>208</v>
      </c>
      <c r="Q17" s="49">
        <f>'ごみ処理量内訳'!G17</f>
        <v>0</v>
      </c>
      <c r="R17" s="49">
        <f>'ごみ処理量内訳'!H17</f>
        <v>208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0</v>
      </c>
      <c r="W17" s="49">
        <f>'資源化量内訳'!M17</f>
        <v>0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1005</v>
      </c>
      <c r="AE17" s="50">
        <f t="shared" si="5"/>
        <v>100</v>
      </c>
      <c r="AF17" s="49">
        <f>'資源化量内訳'!AB17</f>
        <v>0</v>
      </c>
      <c r="AG17" s="49">
        <f>'資源化量内訳'!AJ17</f>
        <v>0</v>
      </c>
      <c r="AH17" s="49">
        <f>'資源化量内訳'!AR17</f>
        <v>77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77</v>
      </c>
      <c r="AM17" s="50">
        <f t="shared" si="7"/>
        <v>21.35593220338983</v>
      </c>
      <c r="AN17" s="49">
        <f>'ごみ処理量内訳'!AC17</f>
        <v>0</v>
      </c>
      <c r="AO17" s="49">
        <f>'ごみ処理量内訳'!AD17</f>
        <v>81</v>
      </c>
      <c r="AP17" s="49">
        <f>'ごみ処理量内訳'!AE17</f>
        <v>131</v>
      </c>
      <c r="AQ17" s="49">
        <f t="shared" si="8"/>
        <v>212</v>
      </c>
    </row>
    <row r="18" spans="1:43" ht="13.5" customHeight="1">
      <c r="A18" s="24" t="s">
        <v>143</v>
      </c>
      <c r="B18" s="47" t="s">
        <v>165</v>
      </c>
      <c r="C18" s="48" t="s">
        <v>166</v>
      </c>
      <c r="D18" s="49">
        <v>5068</v>
      </c>
      <c r="E18" s="49">
        <v>5068</v>
      </c>
      <c r="F18" s="49">
        <f>'ごみ搬入量内訳'!H18</f>
        <v>1149</v>
      </c>
      <c r="G18" s="49">
        <f>'ごみ搬入量内訳'!AG18</f>
        <v>39</v>
      </c>
      <c r="H18" s="49">
        <f>'ごみ搬入量内訳'!AH18</f>
        <v>0</v>
      </c>
      <c r="I18" s="49">
        <f t="shared" si="0"/>
        <v>1188</v>
      </c>
      <c r="J18" s="49">
        <f t="shared" si="1"/>
        <v>642.2246488847563</v>
      </c>
      <c r="K18" s="49">
        <f>('ごみ搬入量内訳'!E18+'ごみ搬入量内訳'!AH18)/'ごみ処理概要'!D18/365*1000000</f>
        <v>621.1415164718729</v>
      </c>
      <c r="L18" s="49">
        <f>'ごみ搬入量内訳'!F18/'ごみ処理概要'!D18/365*1000000</f>
        <v>21.083132412883415</v>
      </c>
      <c r="M18" s="49">
        <f>'資源化量内訳'!BP18</f>
        <v>70</v>
      </c>
      <c r="N18" s="49">
        <f>'ごみ処理量内訳'!E18</f>
        <v>1000</v>
      </c>
      <c r="O18" s="49">
        <f>'ごみ処理量内訳'!L18</f>
        <v>0</v>
      </c>
      <c r="P18" s="49">
        <f t="shared" si="2"/>
        <v>188</v>
      </c>
      <c r="Q18" s="49">
        <f>'ごみ処理量内訳'!G18</f>
        <v>0</v>
      </c>
      <c r="R18" s="49">
        <f>'ごみ処理量内訳'!H18</f>
        <v>188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0</v>
      </c>
      <c r="W18" s="49">
        <f>'資源化量内訳'!M18</f>
        <v>0</v>
      </c>
      <c r="X18" s="49">
        <f>'資源化量内訳'!N18</f>
        <v>0</v>
      </c>
      <c r="Y18" s="49">
        <f>'資源化量内訳'!O18</f>
        <v>0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0</v>
      </c>
      <c r="AD18" s="49">
        <f t="shared" si="4"/>
        <v>1188</v>
      </c>
      <c r="AE18" s="50">
        <f t="shared" si="5"/>
        <v>100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72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72</v>
      </c>
      <c r="AM18" s="50">
        <f t="shared" si="7"/>
        <v>11.287758346581876</v>
      </c>
      <c r="AN18" s="49">
        <f>'ごみ処理量内訳'!AC18</f>
        <v>0</v>
      </c>
      <c r="AO18" s="49">
        <f>'ごみ処理量内訳'!AD18</f>
        <v>102</v>
      </c>
      <c r="AP18" s="49">
        <f>'ごみ処理量内訳'!AE18</f>
        <v>116</v>
      </c>
      <c r="AQ18" s="49">
        <f t="shared" si="8"/>
        <v>218</v>
      </c>
    </row>
    <row r="19" spans="1:43" ht="13.5" customHeight="1">
      <c r="A19" s="24" t="s">
        <v>143</v>
      </c>
      <c r="B19" s="47" t="s">
        <v>167</v>
      </c>
      <c r="C19" s="48" t="s">
        <v>168</v>
      </c>
      <c r="D19" s="49">
        <v>4360</v>
      </c>
      <c r="E19" s="49">
        <v>4360</v>
      </c>
      <c r="F19" s="49">
        <f>'ごみ搬入量内訳'!H19</f>
        <v>809</v>
      </c>
      <c r="G19" s="49">
        <f>'ごみ搬入量内訳'!AG19</f>
        <v>34</v>
      </c>
      <c r="H19" s="49">
        <f>'ごみ搬入量内訳'!AH19</f>
        <v>81</v>
      </c>
      <c r="I19" s="49">
        <f t="shared" si="0"/>
        <v>924</v>
      </c>
      <c r="J19" s="49">
        <f t="shared" si="1"/>
        <v>580.620836998869</v>
      </c>
      <c r="K19" s="49">
        <f>('ごみ搬入量内訳'!E19+'ごみ搬入量内訳'!AH19)/'ごみ処理概要'!D19/365*1000000</f>
        <v>527.8371245444263</v>
      </c>
      <c r="L19" s="49">
        <f>'ごみ搬入量内訳'!F19/'ごみ処理概要'!D19/365*1000000</f>
        <v>52.78371245444263</v>
      </c>
      <c r="M19" s="49">
        <f>'資源化量内訳'!BP19</f>
        <v>113</v>
      </c>
      <c r="N19" s="49">
        <f>'ごみ処理量内訳'!E19</f>
        <v>631</v>
      </c>
      <c r="O19" s="49">
        <f>'ごみ処理量内訳'!L19</f>
        <v>0</v>
      </c>
      <c r="P19" s="49">
        <f t="shared" si="2"/>
        <v>212</v>
      </c>
      <c r="Q19" s="49">
        <f>'ごみ処理量内訳'!G19</f>
        <v>0</v>
      </c>
      <c r="R19" s="49">
        <f>'ごみ処理量内訳'!H19</f>
        <v>212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0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843</v>
      </c>
      <c r="AE19" s="50">
        <f t="shared" si="5"/>
        <v>100</v>
      </c>
      <c r="AF19" s="49">
        <f>'資源化量内訳'!AB19</f>
        <v>0</v>
      </c>
      <c r="AG19" s="49">
        <f>'資源化量内訳'!AJ19</f>
        <v>0</v>
      </c>
      <c r="AH19" s="49">
        <f>'資源化量内訳'!AR19</f>
        <v>75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75</v>
      </c>
      <c r="AM19" s="50">
        <f t="shared" si="7"/>
        <v>19.665271966527197</v>
      </c>
      <c r="AN19" s="49">
        <f>'ごみ処理量内訳'!AC19</f>
        <v>0</v>
      </c>
      <c r="AO19" s="49">
        <f>'ごみ処理量内訳'!AD19</f>
        <v>63</v>
      </c>
      <c r="AP19" s="49">
        <f>'ごみ処理量内訳'!AE19</f>
        <v>134</v>
      </c>
      <c r="AQ19" s="49">
        <f t="shared" si="8"/>
        <v>197</v>
      </c>
    </row>
    <row r="20" spans="1:43" ht="13.5" customHeight="1">
      <c r="A20" s="24" t="s">
        <v>143</v>
      </c>
      <c r="B20" s="47" t="s">
        <v>169</v>
      </c>
      <c r="C20" s="48" t="s">
        <v>170</v>
      </c>
      <c r="D20" s="49">
        <v>2910</v>
      </c>
      <c r="E20" s="49">
        <v>2910</v>
      </c>
      <c r="F20" s="49">
        <f>'ごみ搬入量内訳'!H20</f>
        <v>438</v>
      </c>
      <c r="G20" s="49">
        <f>'ごみ搬入量内訳'!AG20</f>
        <v>17</v>
      </c>
      <c r="H20" s="49">
        <f>'ごみ搬入量内訳'!AH20</f>
        <v>0</v>
      </c>
      <c r="I20" s="49">
        <f t="shared" si="0"/>
        <v>455</v>
      </c>
      <c r="J20" s="49">
        <f t="shared" si="1"/>
        <v>428.3764063456198</v>
      </c>
      <c r="K20" s="49">
        <f>('ごみ搬入量内訳'!E20+'ごみ搬入量内訳'!AH20)/'ごみ処理概要'!D20/365*1000000</f>
        <v>386.00950901473425</v>
      </c>
      <c r="L20" s="49">
        <f>'ごみ搬入量内訳'!F20/'ごみ処理概要'!D20/365*1000000</f>
        <v>42.366897330885465</v>
      </c>
      <c r="M20" s="49">
        <f>'資源化量内訳'!BP20</f>
        <v>79</v>
      </c>
      <c r="N20" s="49">
        <f>'ごみ処理量内訳'!E20</f>
        <v>328</v>
      </c>
      <c r="O20" s="49">
        <f>'ごみ処理量内訳'!L20</f>
        <v>0</v>
      </c>
      <c r="P20" s="49">
        <f t="shared" si="2"/>
        <v>119</v>
      </c>
      <c r="Q20" s="49">
        <f>'ごみ処理量内訳'!G20</f>
        <v>0</v>
      </c>
      <c r="R20" s="49">
        <f>'ごみ処理量内訳'!H20</f>
        <v>119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0</v>
      </c>
      <c r="W20" s="49">
        <f>'資源化量内訳'!M20</f>
        <v>0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447</v>
      </c>
      <c r="AE20" s="50">
        <f t="shared" si="5"/>
        <v>100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45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45</v>
      </c>
      <c r="AM20" s="50">
        <f t="shared" si="7"/>
        <v>23.574144486692013</v>
      </c>
      <c r="AN20" s="49">
        <f>'ごみ処理量内訳'!AC20</f>
        <v>0</v>
      </c>
      <c r="AO20" s="49">
        <f>'ごみ処理量内訳'!AD20</f>
        <v>44</v>
      </c>
      <c r="AP20" s="49">
        <f>'ごみ処理量内訳'!AE20</f>
        <v>74</v>
      </c>
      <c r="AQ20" s="49">
        <f t="shared" si="8"/>
        <v>118</v>
      </c>
    </row>
    <row r="21" spans="1:43" ht="13.5" customHeight="1">
      <c r="A21" s="24" t="s">
        <v>143</v>
      </c>
      <c r="B21" s="47" t="s">
        <v>171</v>
      </c>
      <c r="C21" s="48" t="s">
        <v>172</v>
      </c>
      <c r="D21" s="49">
        <v>9557</v>
      </c>
      <c r="E21" s="49">
        <v>9557</v>
      </c>
      <c r="F21" s="49">
        <f>'ごみ搬入量内訳'!H21</f>
        <v>2105</v>
      </c>
      <c r="G21" s="49">
        <f>'ごみ搬入量内訳'!AG21</f>
        <v>130</v>
      </c>
      <c r="H21" s="49">
        <f>'ごみ搬入量内訳'!AH21</f>
        <v>0</v>
      </c>
      <c r="I21" s="49">
        <f t="shared" si="0"/>
        <v>2235</v>
      </c>
      <c r="J21" s="49">
        <f t="shared" si="1"/>
        <v>640.7123230336797</v>
      </c>
      <c r="K21" s="49">
        <f>('ごみ搬入量内訳'!E21+'ごみ搬入量内訳'!AH21)/'ごみ処理概要'!D21/365*1000000</f>
        <v>640.7123230336797</v>
      </c>
      <c r="L21" s="49">
        <f>'ごみ搬入量内訳'!F21/'ごみ処理概要'!D21/365*1000000</f>
        <v>0</v>
      </c>
      <c r="M21" s="49">
        <f>'資源化量内訳'!BP21</f>
        <v>249</v>
      </c>
      <c r="N21" s="49">
        <f>'ごみ処理量内訳'!E21</f>
        <v>1812</v>
      </c>
      <c r="O21" s="49">
        <f>'ごみ処理量内訳'!L21</f>
        <v>0</v>
      </c>
      <c r="P21" s="49">
        <f t="shared" si="2"/>
        <v>423</v>
      </c>
      <c r="Q21" s="49">
        <f>'ごみ処理量内訳'!G21</f>
        <v>0</v>
      </c>
      <c r="R21" s="49">
        <f>'ごみ処理量内訳'!H21</f>
        <v>423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0</v>
      </c>
      <c r="W21" s="49">
        <f>'資源化量内訳'!M21</f>
        <v>0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0</v>
      </c>
      <c r="AC21" s="49">
        <f>'資源化量内訳'!S21</f>
        <v>0</v>
      </c>
      <c r="AD21" s="49">
        <f t="shared" si="4"/>
        <v>2235</v>
      </c>
      <c r="AE21" s="50">
        <f t="shared" si="5"/>
        <v>100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158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158</v>
      </c>
      <c r="AM21" s="50">
        <f t="shared" si="7"/>
        <v>16.384863123993558</v>
      </c>
      <c r="AN21" s="49">
        <f>'ごみ処理量内訳'!AC21</f>
        <v>0</v>
      </c>
      <c r="AO21" s="49">
        <f>'ごみ処理量内訳'!AD21</f>
        <v>182</v>
      </c>
      <c r="AP21" s="49">
        <f>'ごみ処理量内訳'!AE21</f>
        <v>265</v>
      </c>
      <c r="AQ21" s="49">
        <f t="shared" si="8"/>
        <v>447</v>
      </c>
    </row>
    <row r="22" spans="1:43" ht="13.5" customHeight="1">
      <c r="A22" s="24" t="s">
        <v>143</v>
      </c>
      <c r="B22" s="47" t="s">
        <v>173</v>
      </c>
      <c r="C22" s="48" t="s">
        <v>174</v>
      </c>
      <c r="D22" s="49">
        <v>10105</v>
      </c>
      <c r="E22" s="49">
        <v>10105</v>
      </c>
      <c r="F22" s="49">
        <f>'ごみ搬入量内訳'!H22</f>
        <v>2235</v>
      </c>
      <c r="G22" s="49">
        <f>'ごみ搬入量内訳'!AG22</f>
        <v>389</v>
      </c>
      <c r="H22" s="49">
        <f>'ごみ搬入量内訳'!AH22</f>
        <v>0</v>
      </c>
      <c r="I22" s="49">
        <f t="shared" si="0"/>
        <v>2624</v>
      </c>
      <c r="J22" s="49">
        <f t="shared" si="1"/>
        <v>711.4340520425937</v>
      </c>
      <c r="K22" s="49">
        <f>('ごみ搬入量内訳'!E22+'ごみ搬入量内訳'!AH22)/'ごみ処理概要'!D22/365*1000000</f>
        <v>519.4769983664672</v>
      </c>
      <c r="L22" s="49">
        <f>'ごみ搬入量内訳'!F22/'ごみ処理概要'!D22/365*1000000</f>
        <v>191.9570536761267</v>
      </c>
      <c r="M22" s="49">
        <f>'資源化量内訳'!BP22</f>
        <v>296</v>
      </c>
      <c r="N22" s="49">
        <f>'ごみ処理量内訳'!E22</f>
        <v>2238</v>
      </c>
      <c r="O22" s="49">
        <f>'ごみ処理量内訳'!L22</f>
        <v>0</v>
      </c>
      <c r="P22" s="49">
        <f t="shared" si="2"/>
        <v>386</v>
      </c>
      <c r="Q22" s="49">
        <f>'ごみ処理量内訳'!G22</f>
        <v>0</v>
      </c>
      <c r="R22" s="49">
        <f>'ごみ処理量内訳'!H22</f>
        <v>386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0</v>
      </c>
      <c r="W22" s="49">
        <f>'資源化量内訳'!M22</f>
        <v>0</v>
      </c>
      <c r="X22" s="49">
        <f>'資源化量内訳'!N22</f>
        <v>0</v>
      </c>
      <c r="Y22" s="49">
        <f>'資源化量内訳'!O22</f>
        <v>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2624</v>
      </c>
      <c r="AE22" s="50">
        <f t="shared" si="5"/>
        <v>100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147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147</v>
      </c>
      <c r="AM22" s="50">
        <f t="shared" si="7"/>
        <v>15.17123287671233</v>
      </c>
      <c r="AN22" s="49">
        <f>'ごみ処理量内訳'!AC22</f>
        <v>0</v>
      </c>
      <c r="AO22" s="49">
        <f>'ごみ処理量内訳'!AD22</f>
        <v>256</v>
      </c>
      <c r="AP22" s="49">
        <f>'ごみ処理量内訳'!AE22</f>
        <v>239</v>
      </c>
      <c r="AQ22" s="49">
        <f t="shared" si="8"/>
        <v>495</v>
      </c>
    </row>
    <row r="23" spans="1:43" ht="13.5" customHeight="1">
      <c r="A23" s="24" t="s">
        <v>143</v>
      </c>
      <c r="B23" s="47" t="s">
        <v>175</v>
      </c>
      <c r="C23" s="48" t="s">
        <v>176</v>
      </c>
      <c r="D23" s="49">
        <v>4441</v>
      </c>
      <c r="E23" s="49">
        <v>4441</v>
      </c>
      <c r="F23" s="49">
        <f>'ごみ搬入量内訳'!H23</f>
        <v>926</v>
      </c>
      <c r="G23" s="49">
        <f>'ごみ搬入量内訳'!AG23</f>
        <v>191</v>
      </c>
      <c r="H23" s="49">
        <f>'ごみ搬入量内訳'!AH23</f>
        <v>0</v>
      </c>
      <c r="I23" s="49">
        <f t="shared" si="0"/>
        <v>1117</v>
      </c>
      <c r="J23" s="49">
        <f t="shared" si="1"/>
        <v>689.0956929976896</v>
      </c>
      <c r="K23" s="49">
        <f>('ごみ搬入量内訳'!E23+'ごみ搬入量内訳'!AH23)/'ごみ処理概要'!D23/365*1000000</f>
        <v>504.0207530699305</v>
      </c>
      <c r="L23" s="49">
        <f>'ごみ搬入量内訳'!F23/'ごみ処理概要'!D23/365*1000000</f>
        <v>185.0749399277591</v>
      </c>
      <c r="M23" s="49">
        <f>'資源化量内訳'!BP23</f>
        <v>117</v>
      </c>
      <c r="N23" s="49">
        <f>'ごみ処理量内訳'!E23</f>
        <v>934</v>
      </c>
      <c r="O23" s="49">
        <f>'ごみ処理量内訳'!L23</f>
        <v>0</v>
      </c>
      <c r="P23" s="49">
        <f t="shared" si="2"/>
        <v>183</v>
      </c>
      <c r="Q23" s="49">
        <f>'ごみ処理量内訳'!G23</f>
        <v>0</v>
      </c>
      <c r="R23" s="49">
        <f>'ごみ処理量内訳'!H23</f>
        <v>183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0</v>
      </c>
      <c r="W23" s="49">
        <f>'資源化量内訳'!M23</f>
        <v>0</v>
      </c>
      <c r="X23" s="49">
        <f>'資源化量内訳'!N23</f>
        <v>0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1117</v>
      </c>
      <c r="AE23" s="50">
        <f t="shared" si="5"/>
        <v>100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68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68</v>
      </c>
      <c r="AM23" s="50">
        <f t="shared" si="7"/>
        <v>14.991896272285251</v>
      </c>
      <c r="AN23" s="49">
        <f>'ごみ処理量内訳'!AC23</f>
        <v>0</v>
      </c>
      <c r="AO23" s="49">
        <f>'ごみ処理量内訳'!AD23</f>
        <v>116</v>
      </c>
      <c r="AP23" s="49">
        <f>'ごみ処理量内訳'!AE23</f>
        <v>115</v>
      </c>
      <c r="AQ23" s="49">
        <f t="shared" si="8"/>
        <v>231</v>
      </c>
    </row>
    <row r="24" spans="1:43" ht="13.5" customHeight="1">
      <c r="A24" s="24" t="s">
        <v>143</v>
      </c>
      <c r="B24" s="47" t="s">
        <v>177</v>
      </c>
      <c r="C24" s="48" t="s">
        <v>178</v>
      </c>
      <c r="D24" s="49">
        <v>8339</v>
      </c>
      <c r="E24" s="49">
        <v>8131</v>
      </c>
      <c r="F24" s="49">
        <f>'ごみ搬入量内訳'!H24</f>
        <v>1628</v>
      </c>
      <c r="G24" s="49">
        <f>'ごみ搬入量内訳'!AG24</f>
        <v>351</v>
      </c>
      <c r="H24" s="49">
        <f>'ごみ搬入量内訳'!AH24</f>
        <v>42</v>
      </c>
      <c r="I24" s="49">
        <f t="shared" si="0"/>
        <v>2021</v>
      </c>
      <c r="J24" s="49">
        <f t="shared" si="1"/>
        <v>663.986845109709</v>
      </c>
      <c r="K24" s="49">
        <f>('ごみ搬入量内訳'!E24+'ごみ搬入量内訳'!AH24)/'ごみ処理概要'!D24/365*1000000</f>
        <v>487.8874146402364</v>
      </c>
      <c r="L24" s="49">
        <f>'ごみ搬入量内訳'!F24/'ごみ処理概要'!D24/365*1000000</f>
        <v>176.09943046947254</v>
      </c>
      <c r="M24" s="49">
        <f>'資源化量内訳'!BP24</f>
        <v>234</v>
      </c>
      <c r="N24" s="49">
        <f>'ごみ処理量内訳'!E24</f>
        <v>1675</v>
      </c>
      <c r="O24" s="49">
        <f>'ごみ処理量内訳'!L24</f>
        <v>0</v>
      </c>
      <c r="P24" s="49">
        <f t="shared" si="2"/>
        <v>304</v>
      </c>
      <c r="Q24" s="49">
        <f>'ごみ処理量内訳'!G24</f>
        <v>0</v>
      </c>
      <c r="R24" s="49">
        <f>'ごみ処理量内訳'!H24</f>
        <v>304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0</v>
      </c>
      <c r="W24" s="49">
        <f>'資源化量内訳'!M24</f>
        <v>0</v>
      </c>
      <c r="X24" s="49">
        <f>'資源化量内訳'!N24</f>
        <v>0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1979</v>
      </c>
      <c r="AE24" s="50">
        <f t="shared" si="5"/>
        <v>100</v>
      </c>
      <c r="AF24" s="49">
        <f>'資源化量内訳'!AB24</f>
        <v>0</v>
      </c>
      <c r="AG24" s="49">
        <f>'資源化量内訳'!AJ24</f>
        <v>0</v>
      </c>
      <c r="AH24" s="49">
        <f>'資源化量内訳'!AR24</f>
        <v>114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114</v>
      </c>
      <c r="AM24" s="50">
        <f t="shared" si="7"/>
        <v>15.725259828287394</v>
      </c>
      <c r="AN24" s="49">
        <f>'ごみ処理量内訳'!AC24</f>
        <v>0</v>
      </c>
      <c r="AO24" s="49">
        <f>'ごみ処理量内訳'!AD24</f>
        <v>213</v>
      </c>
      <c r="AP24" s="49">
        <f>'ごみ処理量内訳'!AE24</f>
        <v>190</v>
      </c>
      <c r="AQ24" s="49">
        <f t="shared" si="8"/>
        <v>403</v>
      </c>
    </row>
    <row r="25" spans="1:43" ht="13.5" customHeight="1">
      <c r="A25" s="24" t="s">
        <v>143</v>
      </c>
      <c r="B25" s="47" t="s">
        <v>179</v>
      </c>
      <c r="C25" s="48" t="s">
        <v>180</v>
      </c>
      <c r="D25" s="49">
        <v>8058</v>
      </c>
      <c r="E25" s="49">
        <v>8058</v>
      </c>
      <c r="F25" s="49">
        <f>'ごみ搬入量内訳'!H25</f>
        <v>2433</v>
      </c>
      <c r="G25" s="49">
        <f>'ごみ搬入量内訳'!AG25</f>
        <v>200</v>
      </c>
      <c r="H25" s="49">
        <f>'ごみ搬入量内訳'!AH25</f>
        <v>0</v>
      </c>
      <c r="I25" s="49">
        <f t="shared" si="0"/>
        <v>2633</v>
      </c>
      <c r="J25" s="49">
        <f t="shared" si="1"/>
        <v>895.2219694883329</v>
      </c>
      <c r="K25" s="49">
        <f>('ごみ搬入量内訳'!E25+'ごみ搬入量内訳'!AH25)/'ごみ処理概要'!D25/365*1000000</f>
        <v>712.9815685594508</v>
      </c>
      <c r="L25" s="49">
        <f>'ごみ搬入量内訳'!F25/'ごみ処理概要'!D25/365*1000000</f>
        <v>182.24040092888205</v>
      </c>
      <c r="M25" s="49">
        <f>'資源化量内訳'!BP25</f>
        <v>269</v>
      </c>
      <c r="N25" s="49">
        <f>'ごみ処理量内訳'!E25</f>
        <v>2313</v>
      </c>
      <c r="O25" s="49">
        <f>'ごみ処理量内訳'!L25</f>
        <v>0</v>
      </c>
      <c r="P25" s="49">
        <f t="shared" si="2"/>
        <v>268</v>
      </c>
      <c r="Q25" s="49">
        <f>'ごみ処理量内訳'!G25</f>
        <v>268</v>
      </c>
      <c r="R25" s="49">
        <f>'ごみ処理量内訳'!H25</f>
        <v>0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52</v>
      </c>
      <c r="W25" s="49">
        <f>'資源化量内訳'!M25</f>
        <v>46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1</v>
      </c>
      <c r="AB25" s="49">
        <f>'資源化量内訳'!R25</f>
        <v>5</v>
      </c>
      <c r="AC25" s="49">
        <f>'資源化量内訳'!S25</f>
        <v>0</v>
      </c>
      <c r="AD25" s="49">
        <f t="shared" si="4"/>
        <v>2633</v>
      </c>
      <c r="AE25" s="50">
        <f t="shared" si="5"/>
        <v>100</v>
      </c>
      <c r="AF25" s="49">
        <f>'資源化量内訳'!AB25</f>
        <v>0</v>
      </c>
      <c r="AG25" s="49">
        <f>'資源化量内訳'!AJ25</f>
        <v>147</v>
      </c>
      <c r="AH25" s="49">
        <f>'資源化量内訳'!AR25</f>
        <v>0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147</v>
      </c>
      <c r="AM25" s="50">
        <f t="shared" si="7"/>
        <v>16.126809097174363</v>
      </c>
      <c r="AN25" s="49">
        <f>'ごみ処理量内訳'!AC25</f>
        <v>0</v>
      </c>
      <c r="AO25" s="49">
        <f>'ごみ処理量内訳'!AD25</f>
        <v>319</v>
      </c>
      <c r="AP25" s="49">
        <f>'ごみ処理量内訳'!AE25</f>
        <v>76</v>
      </c>
      <c r="AQ25" s="49">
        <f t="shared" si="8"/>
        <v>395</v>
      </c>
    </row>
    <row r="26" spans="1:43" ht="13.5" customHeight="1">
      <c r="A26" s="24" t="s">
        <v>143</v>
      </c>
      <c r="B26" s="47" t="s">
        <v>181</v>
      </c>
      <c r="C26" s="48" t="s">
        <v>305</v>
      </c>
      <c r="D26" s="49">
        <v>3134</v>
      </c>
      <c r="E26" s="49">
        <v>3134</v>
      </c>
      <c r="F26" s="49">
        <f>'ごみ搬入量内訳'!H26</f>
        <v>818</v>
      </c>
      <c r="G26" s="49">
        <f>'ごみ搬入量内訳'!AG26</f>
        <v>24</v>
      </c>
      <c r="H26" s="49">
        <f>'ごみ搬入量内訳'!AH26</f>
        <v>0</v>
      </c>
      <c r="I26" s="49">
        <f t="shared" si="0"/>
        <v>842</v>
      </c>
      <c r="J26" s="49">
        <f t="shared" si="1"/>
        <v>736.0718937678664</v>
      </c>
      <c r="K26" s="49">
        <f>('ごみ搬入量内訳'!E26+'ごみ搬入量内訳'!AH26)/'ごみ処理概要'!D26/365*1000000</f>
        <v>708.0976650260948</v>
      </c>
      <c r="L26" s="49">
        <f>'ごみ搬入量内訳'!F26/'ごみ処理概要'!D26/365*1000000</f>
        <v>27.974228741771643</v>
      </c>
      <c r="M26" s="49">
        <f>'資源化量内訳'!BP26</f>
        <v>56</v>
      </c>
      <c r="N26" s="49">
        <f>'ごみ処理量内訳'!E26</f>
        <v>660</v>
      </c>
      <c r="O26" s="49">
        <f>'ごみ処理量内訳'!L26</f>
        <v>0</v>
      </c>
      <c r="P26" s="49">
        <f t="shared" si="2"/>
        <v>102</v>
      </c>
      <c r="Q26" s="49">
        <f>'ごみ処理量内訳'!G26</f>
        <v>102</v>
      </c>
      <c r="R26" s="49">
        <f>'ごみ処理量内訳'!H26</f>
        <v>0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80</v>
      </c>
      <c r="W26" s="49">
        <f>'資源化量内訳'!M26</f>
        <v>75</v>
      </c>
      <c r="X26" s="49">
        <f>'資源化量内訳'!N26</f>
        <v>0</v>
      </c>
      <c r="Y26" s="49">
        <f>'資源化量内訳'!O26</f>
        <v>0</v>
      </c>
      <c r="Z26" s="49">
        <f>'資源化量内訳'!P26</f>
        <v>0</v>
      </c>
      <c r="AA26" s="49">
        <f>'資源化量内訳'!Q26</f>
        <v>0</v>
      </c>
      <c r="AB26" s="49">
        <f>'資源化量内訳'!R26</f>
        <v>4</v>
      </c>
      <c r="AC26" s="49">
        <f>'資源化量内訳'!S26</f>
        <v>1</v>
      </c>
      <c r="AD26" s="49">
        <f t="shared" si="4"/>
        <v>842</v>
      </c>
      <c r="AE26" s="50">
        <f t="shared" si="5"/>
        <v>100</v>
      </c>
      <c r="AF26" s="49">
        <f>'資源化量内訳'!AB26</f>
        <v>0</v>
      </c>
      <c r="AG26" s="49">
        <f>'資源化量内訳'!AJ26</f>
        <v>55</v>
      </c>
      <c r="AH26" s="49">
        <f>'資源化量内訳'!AR26</f>
        <v>0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55</v>
      </c>
      <c r="AM26" s="50">
        <f t="shared" si="7"/>
        <v>21.26948775055679</v>
      </c>
      <c r="AN26" s="49">
        <f>'ごみ処理量内訳'!AC26</f>
        <v>0</v>
      </c>
      <c r="AO26" s="49">
        <f>'ごみ処理量内訳'!AD26</f>
        <v>92</v>
      </c>
      <c r="AP26" s="49">
        <f>'ごみ処理量内訳'!AE26</f>
        <v>29</v>
      </c>
      <c r="AQ26" s="49">
        <f t="shared" si="8"/>
        <v>121</v>
      </c>
    </row>
    <row r="27" spans="1:43" ht="13.5" customHeight="1">
      <c r="A27" s="24" t="s">
        <v>143</v>
      </c>
      <c r="B27" s="47" t="s">
        <v>182</v>
      </c>
      <c r="C27" s="48" t="s">
        <v>141</v>
      </c>
      <c r="D27" s="49">
        <v>6723</v>
      </c>
      <c r="E27" s="49">
        <v>6723</v>
      </c>
      <c r="F27" s="49">
        <f>'ごみ搬入量内訳'!H27</f>
        <v>1386</v>
      </c>
      <c r="G27" s="49">
        <f>'ごみ搬入量内訳'!AG27</f>
        <v>89</v>
      </c>
      <c r="H27" s="49">
        <f>'ごみ搬入量内訳'!AH27</f>
        <v>0</v>
      </c>
      <c r="I27" s="49">
        <f t="shared" si="0"/>
        <v>1475</v>
      </c>
      <c r="J27" s="49">
        <f t="shared" si="1"/>
        <v>601.0852135075054</v>
      </c>
      <c r="K27" s="49">
        <f>('ごみ搬入量内訳'!E27+'ごみ搬入量内訳'!AH27)/'ごみ処理概要'!D27/365*1000000</f>
        <v>482.90574780094505</v>
      </c>
      <c r="L27" s="49">
        <f>'ごみ搬入量内訳'!F27/'ごみ処理概要'!D27/365*1000000</f>
        <v>118.17946570656039</v>
      </c>
      <c r="M27" s="49">
        <f>'資源化量内訳'!BP27</f>
        <v>233</v>
      </c>
      <c r="N27" s="49">
        <f>'ごみ処理量内訳'!E27</f>
        <v>1304</v>
      </c>
      <c r="O27" s="49">
        <f>'ごみ処理量内訳'!L27</f>
        <v>0</v>
      </c>
      <c r="P27" s="49">
        <f t="shared" si="2"/>
        <v>171</v>
      </c>
      <c r="Q27" s="49">
        <f>'ごみ処理量内訳'!G27</f>
        <v>171</v>
      </c>
      <c r="R27" s="49">
        <f>'ごみ処理量内訳'!H27</f>
        <v>0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0</v>
      </c>
      <c r="W27" s="49">
        <f>'資源化量内訳'!M27</f>
        <v>0</v>
      </c>
      <c r="X27" s="49">
        <f>'資源化量内訳'!N27</f>
        <v>0</v>
      </c>
      <c r="Y27" s="49">
        <f>'資源化量内訳'!O27</f>
        <v>0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4"/>
        <v>1475</v>
      </c>
      <c r="AE27" s="50">
        <f t="shared" si="5"/>
        <v>100</v>
      </c>
      <c r="AF27" s="49">
        <f>'資源化量内訳'!AB27</f>
        <v>0</v>
      </c>
      <c r="AG27" s="49">
        <f>'資源化量内訳'!AJ27</f>
        <v>92</v>
      </c>
      <c r="AH27" s="49">
        <f>'資源化量内訳'!AR27</f>
        <v>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92</v>
      </c>
      <c r="AM27" s="50">
        <f t="shared" si="7"/>
        <v>19.028103044496486</v>
      </c>
      <c r="AN27" s="49">
        <f>'ごみ処理量内訳'!AC27</f>
        <v>0</v>
      </c>
      <c r="AO27" s="49">
        <f>'ごみ処理量内訳'!AD27</f>
        <v>181</v>
      </c>
      <c r="AP27" s="49">
        <f>'ごみ処理量内訳'!AE27</f>
        <v>45</v>
      </c>
      <c r="AQ27" s="49">
        <f t="shared" si="8"/>
        <v>226</v>
      </c>
    </row>
    <row r="28" spans="1:43" ht="13.5" customHeight="1">
      <c r="A28" s="24" t="s">
        <v>143</v>
      </c>
      <c r="B28" s="47" t="s">
        <v>183</v>
      </c>
      <c r="C28" s="48" t="s">
        <v>184</v>
      </c>
      <c r="D28" s="49">
        <v>8115</v>
      </c>
      <c r="E28" s="49">
        <v>8115</v>
      </c>
      <c r="F28" s="49">
        <f>'ごみ搬入量内訳'!H28</f>
        <v>2643</v>
      </c>
      <c r="G28" s="49">
        <f>'ごみ搬入量内訳'!AG28</f>
        <v>115</v>
      </c>
      <c r="H28" s="49">
        <f>'ごみ搬入量内訳'!AH28</f>
        <v>0</v>
      </c>
      <c r="I28" s="49">
        <f t="shared" si="0"/>
        <v>2758</v>
      </c>
      <c r="J28" s="49">
        <f t="shared" si="1"/>
        <v>931.1354754851071</v>
      </c>
      <c r="K28" s="49">
        <f>('ごみ搬入量内訳'!E28+'ごみ搬入量内訳'!AH28)/'ごみ処理概要'!D28/365*1000000</f>
        <v>540.5177288802234</v>
      </c>
      <c r="L28" s="49">
        <f>'ごみ搬入量内訳'!F28/'ごみ処理概要'!D28/365*1000000</f>
        <v>390.61774660488356</v>
      </c>
      <c r="M28" s="49">
        <f>'資源化量内訳'!BP28</f>
        <v>276</v>
      </c>
      <c r="N28" s="49">
        <f>'ごみ処理量内訳'!E28</f>
        <v>2267</v>
      </c>
      <c r="O28" s="49">
        <f>'ごみ処理量内訳'!L28</f>
        <v>0</v>
      </c>
      <c r="P28" s="49">
        <f t="shared" si="2"/>
        <v>282</v>
      </c>
      <c r="Q28" s="49">
        <f>'ごみ処理量内訳'!G28</f>
        <v>282</v>
      </c>
      <c r="R28" s="49">
        <f>'ごみ処理量内訳'!H28</f>
        <v>0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209</v>
      </c>
      <c r="W28" s="49">
        <f>'資源化量内訳'!M28</f>
        <v>209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2758</v>
      </c>
      <c r="AE28" s="50">
        <f t="shared" si="5"/>
        <v>100</v>
      </c>
      <c r="AF28" s="49">
        <f>'資源化量内訳'!AB28</f>
        <v>0</v>
      </c>
      <c r="AG28" s="49">
        <f>'資源化量内訳'!AJ28</f>
        <v>155</v>
      </c>
      <c r="AH28" s="49">
        <f>'資源化量内訳'!AR28</f>
        <v>0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155</v>
      </c>
      <c r="AM28" s="50">
        <f t="shared" si="7"/>
        <v>21.09426499670402</v>
      </c>
      <c r="AN28" s="49">
        <f>'ごみ処理量内訳'!AC28</f>
        <v>0</v>
      </c>
      <c r="AO28" s="49">
        <f>'ごみ処理量内訳'!AD28</f>
        <v>313</v>
      </c>
      <c r="AP28" s="49">
        <f>'ごみ処理量内訳'!AE28</f>
        <v>81</v>
      </c>
      <c r="AQ28" s="49">
        <f t="shared" si="8"/>
        <v>394</v>
      </c>
    </row>
    <row r="29" spans="1:43" ht="13.5" customHeight="1">
      <c r="A29" s="24" t="s">
        <v>143</v>
      </c>
      <c r="B29" s="47" t="s">
        <v>185</v>
      </c>
      <c r="C29" s="48" t="s">
        <v>186</v>
      </c>
      <c r="D29" s="49">
        <v>4387</v>
      </c>
      <c r="E29" s="49">
        <v>4373</v>
      </c>
      <c r="F29" s="49">
        <f>'ごみ搬入量内訳'!H29</f>
        <v>822</v>
      </c>
      <c r="G29" s="49">
        <f>'ごみ搬入量内訳'!AG29</f>
        <v>63</v>
      </c>
      <c r="H29" s="49">
        <f>'ごみ搬入量内訳'!AH29</f>
        <v>1</v>
      </c>
      <c r="I29" s="49">
        <f t="shared" si="0"/>
        <v>886</v>
      </c>
      <c r="J29" s="49">
        <f t="shared" si="1"/>
        <v>553.3159927681726</v>
      </c>
      <c r="K29" s="49">
        <f>('ごみ搬入量内訳'!E29+'ごみ搬入量内訳'!AH29)/'ごみ処理概要'!D29/365*1000000</f>
        <v>358.46882601459475</v>
      </c>
      <c r="L29" s="49">
        <f>'ごみ搬入量内訳'!F29/'ごみ処理概要'!D29/365*1000000</f>
        <v>194.84716675357765</v>
      </c>
      <c r="M29" s="49">
        <f>'資源化量内訳'!BP29</f>
        <v>165</v>
      </c>
      <c r="N29" s="49">
        <f>'ごみ処理量内訳'!E29</f>
        <v>692</v>
      </c>
      <c r="O29" s="49">
        <f>'ごみ処理量内訳'!L29</f>
        <v>0</v>
      </c>
      <c r="P29" s="49">
        <f t="shared" si="2"/>
        <v>99</v>
      </c>
      <c r="Q29" s="49">
        <f>'ごみ処理量内訳'!G29</f>
        <v>99</v>
      </c>
      <c r="R29" s="49">
        <f>'ごみ処理量内訳'!H29</f>
        <v>0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94</v>
      </c>
      <c r="W29" s="49">
        <f>'資源化量内訳'!M29</f>
        <v>76</v>
      </c>
      <c r="X29" s="49">
        <f>'資源化量内訳'!N29</f>
        <v>11</v>
      </c>
      <c r="Y29" s="49">
        <f>'資源化量内訳'!O29</f>
        <v>0</v>
      </c>
      <c r="Z29" s="49">
        <f>'資源化量内訳'!P29</f>
        <v>1</v>
      </c>
      <c r="AA29" s="49">
        <f>'資源化量内訳'!Q29</f>
        <v>1</v>
      </c>
      <c r="AB29" s="49">
        <f>'資源化量内訳'!R29</f>
        <v>5</v>
      </c>
      <c r="AC29" s="49">
        <f>'資源化量内訳'!S29</f>
        <v>0</v>
      </c>
      <c r="AD29" s="49">
        <f t="shared" si="4"/>
        <v>885</v>
      </c>
      <c r="AE29" s="50">
        <f t="shared" si="5"/>
        <v>100</v>
      </c>
      <c r="AF29" s="49">
        <f>'資源化量内訳'!AB29</f>
        <v>0</v>
      </c>
      <c r="AG29" s="49">
        <f>'資源化量内訳'!AJ29</f>
        <v>53</v>
      </c>
      <c r="AH29" s="49">
        <f>'資源化量内訳'!AR29</f>
        <v>0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53</v>
      </c>
      <c r="AM29" s="50">
        <f t="shared" si="7"/>
        <v>29.714285714285715</v>
      </c>
      <c r="AN29" s="49">
        <f>'ごみ処理量内訳'!AC29</f>
        <v>0</v>
      </c>
      <c r="AO29" s="49">
        <f>'ごみ処理量内訳'!AD29</f>
        <v>96</v>
      </c>
      <c r="AP29" s="49">
        <f>'ごみ処理量内訳'!AE29</f>
        <v>26</v>
      </c>
      <c r="AQ29" s="49">
        <f t="shared" si="8"/>
        <v>122</v>
      </c>
    </row>
    <row r="30" spans="1:43" ht="13.5" customHeight="1">
      <c r="A30" s="24" t="s">
        <v>143</v>
      </c>
      <c r="B30" s="47" t="s">
        <v>187</v>
      </c>
      <c r="C30" s="48" t="s">
        <v>188</v>
      </c>
      <c r="D30" s="49">
        <v>8194</v>
      </c>
      <c r="E30" s="49">
        <v>8194</v>
      </c>
      <c r="F30" s="49">
        <f>'ごみ搬入量内訳'!H30</f>
        <v>1542</v>
      </c>
      <c r="G30" s="49">
        <f>'ごみ搬入量内訳'!AG30</f>
        <v>205</v>
      </c>
      <c r="H30" s="49">
        <f>'ごみ搬入量内訳'!AH30</f>
        <v>0</v>
      </c>
      <c r="I30" s="49">
        <f t="shared" si="0"/>
        <v>1747</v>
      </c>
      <c r="J30" s="49">
        <f t="shared" si="1"/>
        <v>584.1226958583126</v>
      </c>
      <c r="K30" s="49">
        <f>('ごみ搬入量内訳'!E30+'ごみ搬入量内訳'!AH30)/'ごみ処理概要'!D30/365*1000000</f>
        <v>478.46569992744435</v>
      </c>
      <c r="L30" s="49">
        <f>'ごみ搬入量内訳'!F30/'ごみ処理概要'!D30/365*1000000</f>
        <v>105.65699593086823</v>
      </c>
      <c r="M30" s="49">
        <f>'資源化量内訳'!BP30</f>
        <v>21</v>
      </c>
      <c r="N30" s="49">
        <f>'ごみ処理量内訳'!E30</f>
        <v>1405</v>
      </c>
      <c r="O30" s="49">
        <f>'ごみ処理量内訳'!L30</f>
        <v>0</v>
      </c>
      <c r="P30" s="49">
        <f t="shared" si="2"/>
        <v>212</v>
      </c>
      <c r="Q30" s="49">
        <f>'ごみ処理量内訳'!G30</f>
        <v>212</v>
      </c>
      <c r="R30" s="49">
        <f>'ごみ処理量内訳'!H30</f>
        <v>0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3"/>
        <v>130</v>
      </c>
      <c r="W30" s="49">
        <f>'資源化量内訳'!M30</f>
        <v>116</v>
      </c>
      <c r="X30" s="49">
        <f>'資源化量内訳'!N30</f>
        <v>0</v>
      </c>
      <c r="Y30" s="49">
        <f>'資源化量内訳'!O30</f>
        <v>0</v>
      </c>
      <c r="Z30" s="49">
        <f>'資源化量内訳'!P30</f>
        <v>4</v>
      </c>
      <c r="AA30" s="49">
        <f>'資源化量内訳'!Q30</f>
        <v>1</v>
      </c>
      <c r="AB30" s="49">
        <f>'資源化量内訳'!R30</f>
        <v>9</v>
      </c>
      <c r="AC30" s="49">
        <f>'資源化量内訳'!S30</f>
        <v>0</v>
      </c>
      <c r="AD30" s="49">
        <f t="shared" si="4"/>
        <v>1747</v>
      </c>
      <c r="AE30" s="50">
        <f t="shared" si="5"/>
        <v>100</v>
      </c>
      <c r="AF30" s="49">
        <f>'資源化量内訳'!AB30</f>
        <v>0</v>
      </c>
      <c r="AG30" s="49">
        <f>'資源化量内訳'!AJ30</f>
        <v>113</v>
      </c>
      <c r="AH30" s="49">
        <f>'資源化量内訳'!AR30</f>
        <v>0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113</v>
      </c>
      <c r="AM30" s="50">
        <f t="shared" si="7"/>
        <v>14.93212669683258</v>
      </c>
      <c r="AN30" s="49">
        <f>'ごみ処理量内訳'!AC30</f>
        <v>0</v>
      </c>
      <c r="AO30" s="49">
        <f>'ごみ処理量内訳'!AD30</f>
        <v>196</v>
      </c>
      <c r="AP30" s="49">
        <f>'ごみ処理量内訳'!AE30</f>
        <v>58</v>
      </c>
      <c r="AQ30" s="49">
        <f t="shared" si="8"/>
        <v>254</v>
      </c>
    </row>
    <row r="31" spans="1:43" ht="13.5" customHeight="1">
      <c r="A31" s="24" t="s">
        <v>143</v>
      </c>
      <c r="B31" s="47" t="s">
        <v>189</v>
      </c>
      <c r="C31" s="48" t="s">
        <v>24</v>
      </c>
      <c r="D31" s="49">
        <v>9238</v>
      </c>
      <c r="E31" s="49">
        <v>9238</v>
      </c>
      <c r="F31" s="49">
        <f>'ごみ搬入量内訳'!H31</f>
        <v>2197</v>
      </c>
      <c r="G31" s="49">
        <f>'ごみ搬入量内訳'!AG31</f>
        <v>108</v>
      </c>
      <c r="H31" s="49">
        <f>'ごみ搬入量内訳'!AH31</f>
        <v>0</v>
      </c>
      <c r="I31" s="49">
        <f t="shared" si="0"/>
        <v>2305</v>
      </c>
      <c r="J31" s="49">
        <f t="shared" si="1"/>
        <v>683.5969358249281</v>
      </c>
      <c r="K31" s="49">
        <f>('ごみ搬入量内訳'!E31+'ごみ搬入量内訳'!AH31)/'ごみ処理概要'!D31/365*1000000</f>
        <v>610.343815153016</v>
      </c>
      <c r="L31" s="49">
        <f>'ごみ搬入量内訳'!F31/'ごみ処理概要'!D31/365*1000000</f>
        <v>73.25312067191203</v>
      </c>
      <c r="M31" s="49">
        <f>'資源化量内訳'!BP31</f>
        <v>329</v>
      </c>
      <c r="N31" s="49">
        <f>'ごみ処理量内訳'!E31</f>
        <v>2045</v>
      </c>
      <c r="O31" s="49">
        <f>'ごみ処理量内訳'!L31</f>
        <v>0</v>
      </c>
      <c r="P31" s="49">
        <f t="shared" si="2"/>
        <v>220</v>
      </c>
      <c r="Q31" s="49">
        <f>'ごみ処理量内訳'!G31</f>
        <v>220</v>
      </c>
      <c r="R31" s="49">
        <f>'ごみ処理量内訳'!H31</f>
        <v>0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40</v>
      </c>
      <c r="W31" s="49">
        <f>'資源化量内訳'!M31</f>
        <v>7</v>
      </c>
      <c r="X31" s="49">
        <f>'資源化量内訳'!N31</f>
        <v>0</v>
      </c>
      <c r="Y31" s="49">
        <f>'資源化量内訳'!O31</f>
        <v>31</v>
      </c>
      <c r="Z31" s="49">
        <f>'資源化量内訳'!P31</f>
        <v>0</v>
      </c>
      <c r="AA31" s="49">
        <f>'資源化量内訳'!Q31</f>
        <v>1</v>
      </c>
      <c r="AB31" s="49">
        <f>'資源化量内訳'!R31</f>
        <v>1</v>
      </c>
      <c r="AC31" s="49">
        <f>'資源化量内訳'!S31</f>
        <v>0</v>
      </c>
      <c r="AD31" s="49">
        <f t="shared" si="4"/>
        <v>2305</v>
      </c>
      <c r="AE31" s="50">
        <f t="shared" si="5"/>
        <v>100</v>
      </c>
      <c r="AF31" s="49">
        <f>'資源化量内訳'!AB31</f>
        <v>0</v>
      </c>
      <c r="AG31" s="49">
        <f>'資源化量内訳'!AJ31</f>
        <v>114</v>
      </c>
      <c r="AH31" s="49">
        <f>'資源化量内訳'!AR31</f>
        <v>0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114</v>
      </c>
      <c r="AM31" s="50">
        <f t="shared" si="7"/>
        <v>18.337129840546698</v>
      </c>
      <c r="AN31" s="49">
        <f>'ごみ処理量内訳'!AC31</f>
        <v>0</v>
      </c>
      <c r="AO31" s="49">
        <f>'ごみ処理量内訳'!AD31</f>
        <v>284</v>
      </c>
      <c r="AP31" s="49">
        <f>'ごみ処理量内訳'!AE31</f>
        <v>53</v>
      </c>
      <c r="AQ31" s="49">
        <f t="shared" si="8"/>
        <v>337</v>
      </c>
    </row>
    <row r="32" spans="1:43" ht="13.5" customHeight="1">
      <c r="A32" s="24" t="s">
        <v>143</v>
      </c>
      <c r="B32" s="47" t="s">
        <v>190</v>
      </c>
      <c r="C32" s="48" t="s">
        <v>191</v>
      </c>
      <c r="D32" s="49">
        <v>12397</v>
      </c>
      <c r="E32" s="49">
        <v>12397</v>
      </c>
      <c r="F32" s="49">
        <f>'ごみ搬入量内訳'!H32</f>
        <v>3537</v>
      </c>
      <c r="G32" s="49">
        <f>'ごみ搬入量内訳'!AG32</f>
        <v>127</v>
      </c>
      <c r="H32" s="49">
        <f>'ごみ搬入量内訳'!AH32</f>
        <v>0</v>
      </c>
      <c r="I32" s="49">
        <f t="shared" si="0"/>
        <v>3664</v>
      </c>
      <c r="J32" s="49">
        <f t="shared" si="1"/>
        <v>809.7407569882682</v>
      </c>
      <c r="K32" s="49">
        <f>('ごみ搬入量内訳'!E32+'ごみ搬入量内訳'!AH32)/'ごみ処理概要'!D32/365*1000000</f>
        <v>526.4198916883338</v>
      </c>
      <c r="L32" s="49">
        <f>'ごみ搬入量内訳'!F32/'ごみ処理概要'!D32/365*1000000</f>
        <v>283.32086529993444</v>
      </c>
      <c r="M32" s="49">
        <f>'資源化量内訳'!BP32</f>
        <v>394</v>
      </c>
      <c r="N32" s="49">
        <f>'ごみ処理量内訳'!E32</f>
        <v>3257</v>
      </c>
      <c r="O32" s="49">
        <f>'ごみ処理量内訳'!L32</f>
        <v>0</v>
      </c>
      <c r="P32" s="49">
        <f t="shared" si="2"/>
        <v>361</v>
      </c>
      <c r="Q32" s="49">
        <f>'ごみ処理量内訳'!G32</f>
        <v>361</v>
      </c>
      <c r="R32" s="49">
        <f>'ごみ処理量内訳'!H32</f>
        <v>0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46</v>
      </c>
      <c r="W32" s="49">
        <f>'資源化量内訳'!M32</f>
        <v>46</v>
      </c>
      <c r="X32" s="49">
        <f>'資源化量内訳'!N32</f>
        <v>0</v>
      </c>
      <c r="Y32" s="49">
        <f>'資源化量内訳'!O32</f>
        <v>0</v>
      </c>
      <c r="Z32" s="49">
        <f>'資源化量内訳'!P32</f>
        <v>0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0</v>
      </c>
      <c r="AD32" s="49">
        <f t="shared" si="4"/>
        <v>3664</v>
      </c>
      <c r="AE32" s="50">
        <f t="shared" si="5"/>
        <v>100</v>
      </c>
      <c r="AF32" s="49">
        <f>'資源化量内訳'!AB32</f>
        <v>0</v>
      </c>
      <c r="AG32" s="49">
        <f>'資源化量内訳'!AJ32</f>
        <v>194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194</v>
      </c>
      <c r="AM32" s="50">
        <f t="shared" si="7"/>
        <v>15.623459832429768</v>
      </c>
      <c r="AN32" s="49">
        <f>'ごみ処理量内訳'!AC32</f>
        <v>0</v>
      </c>
      <c r="AO32" s="49">
        <f>'ごみ処理量内訳'!AD32</f>
        <v>451</v>
      </c>
      <c r="AP32" s="49">
        <f>'ごみ処理量内訳'!AE32</f>
        <v>96</v>
      </c>
      <c r="AQ32" s="49">
        <f t="shared" si="8"/>
        <v>547</v>
      </c>
    </row>
    <row r="33" spans="1:43" ht="13.5" customHeight="1">
      <c r="A33" s="24" t="s">
        <v>143</v>
      </c>
      <c r="B33" s="47" t="s">
        <v>192</v>
      </c>
      <c r="C33" s="48" t="s">
        <v>193</v>
      </c>
      <c r="D33" s="49">
        <v>8455</v>
      </c>
      <c r="E33" s="49">
        <v>8455</v>
      </c>
      <c r="F33" s="49">
        <f>'ごみ搬入量内訳'!H33</f>
        <v>1879</v>
      </c>
      <c r="G33" s="49">
        <f>'ごみ搬入量内訳'!AG33</f>
        <v>94</v>
      </c>
      <c r="H33" s="49">
        <f>'ごみ搬入量内訳'!AH33</f>
        <v>0</v>
      </c>
      <c r="I33" s="49">
        <f t="shared" si="0"/>
        <v>1973</v>
      </c>
      <c r="J33" s="49">
        <f t="shared" si="1"/>
        <v>639.3234124251679</v>
      </c>
      <c r="K33" s="49">
        <f>('ごみ搬入量内訳'!E33+'ごみ搬入量内訳'!AH33)/'ごみ処理概要'!D33/365*1000000</f>
        <v>556.370146545369</v>
      </c>
      <c r="L33" s="49">
        <f>'ごみ搬入量内訳'!F33/'ごみ処理概要'!D33/365*1000000</f>
        <v>82.95326587979878</v>
      </c>
      <c r="M33" s="49">
        <f>'資源化量内訳'!BP33</f>
        <v>381</v>
      </c>
      <c r="N33" s="49">
        <f>'ごみ処理量内訳'!E33</f>
        <v>1661</v>
      </c>
      <c r="O33" s="49">
        <f>'ごみ処理量内訳'!L33</f>
        <v>0</v>
      </c>
      <c r="P33" s="49">
        <f t="shared" si="2"/>
        <v>275</v>
      </c>
      <c r="Q33" s="49">
        <f>'ごみ処理量内訳'!G33</f>
        <v>275</v>
      </c>
      <c r="R33" s="49">
        <f>'ごみ処理量内訳'!H33</f>
        <v>0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37</v>
      </c>
      <c r="W33" s="49">
        <f>'資源化量内訳'!M33</f>
        <v>32</v>
      </c>
      <c r="X33" s="49">
        <f>'資源化量内訳'!N33</f>
        <v>0</v>
      </c>
      <c r="Y33" s="49">
        <f>'資源化量内訳'!O33</f>
        <v>0</v>
      </c>
      <c r="Z33" s="49">
        <f>'資源化量内訳'!P33</f>
        <v>3</v>
      </c>
      <c r="AA33" s="49">
        <f>'資源化量内訳'!Q33</f>
        <v>1</v>
      </c>
      <c r="AB33" s="49">
        <f>'資源化量内訳'!R33</f>
        <v>1</v>
      </c>
      <c r="AC33" s="49">
        <f>'資源化量内訳'!S33</f>
        <v>0</v>
      </c>
      <c r="AD33" s="49">
        <f t="shared" si="4"/>
        <v>1973</v>
      </c>
      <c r="AE33" s="50">
        <f t="shared" si="5"/>
        <v>100</v>
      </c>
      <c r="AF33" s="49">
        <f>'資源化量内訳'!AB33</f>
        <v>0</v>
      </c>
      <c r="AG33" s="49">
        <f>'資源化量内訳'!AJ33</f>
        <v>149</v>
      </c>
      <c r="AH33" s="49">
        <f>'資源化量内訳'!AR33</f>
        <v>0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149</v>
      </c>
      <c r="AM33" s="50">
        <f t="shared" si="7"/>
        <v>24.086661002548855</v>
      </c>
      <c r="AN33" s="49">
        <f>'ごみ処理量内訳'!AC33</f>
        <v>0</v>
      </c>
      <c r="AO33" s="49">
        <f>'ごみ処理量内訳'!AD33</f>
        <v>231</v>
      </c>
      <c r="AP33" s="49">
        <f>'ごみ処理量内訳'!AE33</f>
        <v>78</v>
      </c>
      <c r="AQ33" s="49">
        <f t="shared" si="8"/>
        <v>309</v>
      </c>
    </row>
    <row r="34" spans="1:43" ht="13.5" customHeight="1">
      <c r="A34" s="24" t="s">
        <v>143</v>
      </c>
      <c r="B34" s="47" t="s">
        <v>194</v>
      </c>
      <c r="C34" s="48" t="s">
        <v>195</v>
      </c>
      <c r="D34" s="49">
        <v>8229</v>
      </c>
      <c r="E34" s="49">
        <v>8229</v>
      </c>
      <c r="F34" s="49">
        <f>'ごみ搬入量内訳'!H34</f>
        <v>1787</v>
      </c>
      <c r="G34" s="49">
        <f>'ごみ搬入量内訳'!AG34</f>
        <v>606</v>
      </c>
      <c r="H34" s="49">
        <f>'ごみ搬入量内訳'!AH34</f>
        <v>0</v>
      </c>
      <c r="I34" s="49">
        <f t="shared" si="0"/>
        <v>2393</v>
      </c>
      <c r="J34" s="49">
        <f t="shared" si="1"/>
        <v>796.7145927283563</v>
      </c>
      <c r="K34" s="49">
        <f>('ごみ搬入量内訳'!E34+'ごみ搬入量内訳'!AH34)/'ごみ処理概要'!D34/365*1000000</f>
        <v>692.172853440139</v>
      </c>
      <c r="L34" s="49">
        <f>'ごみ搬入量内訳'!F34/'ごみ処理概要'!D34/365*1000000</f>
        <v>104.54173928821726</v>
      </c>
      <c r="M34" s="49">
        <f>'資源化量内訳'!BP34</f>
        <v>42</v>
      </c>
      <c r="N34" s="49">
        <f>'ごみ処理量内訳'!E34</f>
        <v>1835</v>
      </c>
      <c r="O34" s="49">
        <f>'ごみ処理量内訳'!L34</f>
        <v>0</v>
      </c>
      <c r="P34" s="49">
        <f t="shared" si="2"/>
        <v>517</v>
      </c>
      <c r="Q34" s="49">
        <f>'ごみ処理量内訳'!G34</f>
        <v>0</v>
      </c>
      <c r="R34" s="49">
        <f>'ごみ処理量内訳'!H34</f>
        <v>517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3"/>
        <v>11</v>
      </c>
      <c r="W34" s="49">
        <f>'資源化量内訳'!M34</f>
        <v>0</v>
      </c>
      <c r="X34" s="49">
        <f>'資源化量内訳'!N34</f>
        <v>0</v>
      </c>
      <c r="Y34" s="49">
        <f>'資源化量内訳'!O34</f>
        <v>0</v>
      </c>
      <c r="Z34" s="49">
        <f>'資源化量内訳'!P34</f>
        <v>0</v>
      </c>
      <c r="AA34" s="49">
        <f>'資源化量内訳'!Q34</f>
        <v>2</v>
      </c>
      <c r="AB34" s="49">
        <f>'資源化量内訳'!R34</f>
        <v>0</v>
      </c>
      <c r="AC34" s="49">
        <f>'資源化量内訳'!S34</f>
        <v>9</v>
      </c>
      <c r="AD34" s="49">
        <f t="shared" si="4"/>
        <v>2363</v>
      </c>
      <c r="AE34" s="50">
        <f t="shared" si="5"/>
        <v>100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357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6"/>
        <v>357</v>
      </c>
      <c r="AM34" s="50">
        <f t="shared" si="7"/>
        <v>17.04781704781705</v>
      </c>
      <c r="AN34" s="49">
        <f>'ごみ処理量内訳'!AC34</f>
        <v>0</v>
      </c>
      <c r="AO34" s="49">
        <f>'ごみ処理量内訳'!AD34</f>
        <v>228</v>
      </c>
      <c r="AP34" s="49">
        <f>'ごみ処理量内訳'!AE34</f>
        <v>160</v>
      </c>
      <c r="AQ34" s="49">
        <f t="shared" si="8"/>
        <v>388</v>
      </c>
    </row>
    <row r="35" spans="1:43" ht="13.5" customHeight="1">
      <c r="A35" s="24" t="s">
        <v>143</v>
      </c>
      <c r="B35" s="47" t="s">
        <v>196</v>
      </c>
      <c r="C35" s="48" t="s">
        <v>197</v>
      </c>
      <c r="D35" s="49">
        <v>4210</v>
      </c>
      <c r="E35" s="49">
        <v>4210</v>
      </c>
      <c r="F35" s="49">
        <f>'ごみ搬入量内訳'!H35</f>
        <v>726</v>
      </c>
      <c r="G35" s="49">
        <f>'ごみ搬入量内訳'!AG35</f>
        <v>58</v>
      </c>
      <c r="H35" s="49">
        <f>'ごみ搬入量内訳'!AH35</f>
        <v>0</v>
      </c>
      <c r="I35" s="49">
        <f t="shared" si="0"/>
        <v>784</v>
      </c>
      <c r="J35" s="49">
        <f t="shared" si="1"/>
        <v>510.20076139654446</v>
      </c>
      <c r="K35" s="49">
        <f>('ごみ搬入量内訳'!E35+'ごみ搬入量内訳'!AH35)/'ごみ処理概要'!D35/365*1000000</f>
        <v>480.2655126411349</v>
      </c>
      <c r="L35" s="49">
        <f>'ごみ搬入量内訳'!F35/'ごみ処理概要'!D35/365*1000000</f>
        <v>29.935248755409493</v>
      </c>
      <c r="M35" s="49">
        <f>'資源化量内訳'!BP35</f>
        <v>0</v>
      </c>
      <c r="N35" s="49">
        <f>'ごみ処理量内訳'!E35</f>
        <v>574</v>
      </c>
      <c r="O35" s="49">
        <f>'ごみ処理量内訳'!L35</f>
        <v>0</v>
      </c>
      <c r="P35" s="49">
        <f t="shared" si="2"/>
        <v>204</v>
      </c>
      <c r="Q35" s="49">
        <f>'ごみ処理量内訳'!G35</f>
        <v>0</v>
      </c>
      <c r="R35" s="49">
        <f>'ごみ処理量内訳'!H35</f>
        <v>204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3"/>
        <v>3</v>
      </c>
      <c r="W35" s="49">
        <f>'資源化量内訳'!M35</f>
        <v>0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2</v>
      </c>
      <c r="AB35" s="49">
        <f>'資源化量内訳'!R35</f>
        <v>0</v>
      </c>
      <c r="AC35" s="49">
        <f>'資源化量内訳'!S35</f>
        <v>1</v>
      </c>
      <c r="AD35" s="49">
        <f t="shared" si="4"/>
        <v>781</v>
      </c>
      <c r="AE35" s="50">
        <f t="shared" si="5"/>
        <v>100</v>
      </c>
      <c r="AF35" s="49">
        <f>'資源化量内訳'!AB35</f>
        <v>0</v>
      </c>
      <c r="AG35" s="49">
        <f>'資源化量内訳'!AJ35</f>
        <v>0</v>
      </c>
      <c r="AH35" s="49">
        <f>'資源化量内訳'!AR35</f>
        <v>139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6"/>
        <v>139</v>
      </c>
      <c r="AM35" s="50">
        <f t="shared" si="7"/>
        <v>18.181818181818183</v>
      </c>
      <c r="AN35" s="49">
        <f>'ごみ処理量内訳'!AC35</f>
        <v>0</v>
      </c>
      <c r="AO35" s="49">
        <f>'ごみ処理量内訳'!AD35</f>
        <v>71</v>
      </c>
      <c r="AP35" s="49">
        <f>'ごみ処理量内訳'!AE35</f>
        <v>65</v>
      </c>
      <c r="AQ35" s="49">
        <f t="shared" si="8"/>
        <v>136</v>
      </c>
    </row>
    <row r="36" spans="1:43" ht="13.5" customHeight="1">
      <c r="A36" s="24" t="s">
        <v>143</v>
      </c>
      <c r="B36" s="47" t="s">
        <v>198</v>
      </c>
      <c r="C36" s="48" t="s">
        <v>199</v>
      </c>
      <c r="D36" s="49">
        <v>7397</v>
      </c>
      <c r="E36" s="49">
        <v>7397</v>
      </c>
      <c r="F36" s="49">
        <f>'ごみ搬入量内訳'!H36</f>
        <v>1451</v>
      </c>
      <c r="G36" s="49">
        <f>'ごみ搬入量内訳'!AG36</f>
        <v>394</v>
      </c>
      <c r="H36" s="49">
        <f>'ごみ搬入量内訳'!AH36</f>
        <v>0</v>
      </c>
      <c r="I36" s="49">
        <f t="shared" si="0"/>
        <v>1845</v>
      </c>
      <c r="J36" s="49">
        <f t="shared" si="1"/>
        <v>683.3573773892044</v>
      </c>
      <c r="K36" s="49">
        <f>('ごみ搬入量内訳'!E36+'ごみ搬入量内訳'!AH36)/'ごみ処理概要'!D36/365*1000000</f>
        <v>554.8343367637009</v>
      </c>
      <c r="L36" s="49">
        <f>'ごみ搬入量内訳'!F36/'ごみ処理概要'!D36/365*1000000</f>
        <v>128.52304062550348</v>
      </c>
      <c r="M36" s="49">
        <f>'資源化量内訳'!BP36</f>
        <v>4</v>
      </c>
      <c r="N36" s="49">
        <f>'ごみ処理量内訳'!E36</f>
        <v>1364</v>
      </c>
      <c r="O36" s="49">
        <f>'ごみ処理量内訳'!L36</f>
        <v>0</v>
      </c>
      <c r="P36" s="49">
        <f t="shared" si="2"/>
        <v>465</v>
      </c>
      <c r="Q36" s="49">
        <f>'ごみ処理量内訳'!G36</f>
        <v>0</v>
      </c>
      <c r="R36" s="49">
        <f>'ごみ処理量内訳'!H36</f>
        <v>465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3"/>
        <v>5</v>
      </c>
      <c r="W36" s="49">
        <f>'資源化量内訳'!M36</f>
        <v>0</v>
      </c>
      <c r="X36" s="49">
        <f>'資源化量内訳'!N36</f>
        <v>0</v>
      </c>
      <c r="Y36" s="49">
        <f>'資源化量内訳'!O36</f>
        <v>0</v>
      </c>
      <c r="Z36" s="49">
        <f>'資源化量内訳'!P36</f>
        <v>0</v>
      </c>
      <c r="AA36" s="49">
        <f>'資源化量内訳'!Q36</f>
        <v>3</v>
      </c>
      <c r="AB36" s="49">
        <f>'資源化量内訳'!R36</f>
        <v>0</v>
      </c>
      <c r="AC36" s="49">
        <f>'資源化量内訳'!S36</f>
        <v>2</v>
      </c>
      <c r="AD36" s="49">
        <f t="shared" si="4"/>
        <v>1834</v>
      </c>
      <c r="AE36" s="50">
        <f t="shared" si="5"/>
        <v>100</v>
      </c>
      <c r="AF36" s="49">
        <f>'資源化量内訳'!AB36</f>
        <v>0</v>
      </c>
      <c r="AG36" s="49">
        <f>'資源化量内訳'!AJ36</f>
        <v>0</v>
      </c>
      <c r="AH36" s="49">
        <f>'資源化量内訳'!AR36</f>
        <v>331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6"/>
        <v>331</v>
      </c>
      <c r="AM36" s="50">
        <f t="shared" si="7"/>
        <v>18.498367791077257</v>
      </c>
      <c r="AN36" s="49">
        <f>'ごみ処理量内訳'!AC36</f>
        <v>0</v>
      </c>
      <c r="AO36" s="49">
        <f>'ごみ処理量内訳'!AD36</f>
        <v>170</v>
      </c>
      <c r="AP36" s="49">
        <f>'ごみ処理量内訳'!AE36</f>
        <v>134</v>
      </c>
      <c r="AQ36" s="49">
        <f t="shared" si="8"/>
        <v>304</v>
      </c>
    </row>
    <row r="37" spans="1:43" ht="13.5" customHeight="1">
      <c r="A37" s="24" t="s">
        <v>143</v>
      </c>
      <c r="B37" s="47" t="s">
        <v>200</v>
      </c>
      <c r="C37" s="48" t="s">
        <v>201</v>
      </c>
      <c r="D37" s="49">
        <v>3186</v>
      </c>
      <c r="E37" s="49">
        <v>3186</v>
      </c>
      <c r="F37" s="49">
        <f>'ごみ搬入量内訳'!H37</f>
        <v>1233</v>
      </c>
      <c r="G37" s="49">
        <f>'ごみ搬入量内訳'!AG37</f>
        <v>10</v>
      </c>
      <c r="H37" s="49">
        <f>'ごみ搬入量内訳'!AH37</f>
        <v>0</v>
      </c>
      <c r="I37" s="49">
        <f t="shared" si="0"/>
        <v>1243</v>
      </c>
      <c r="J37" s="49">
        <f t="shared" si="1"/>
        <v>1068.8887169035766</v>
      </c>
      <c r="K37" s="49">
        <f>('ごみ搬入量内訳'!E37+'ごみ搬入量内訳'!AH37)/'ごみ処理概要'!D37/365*1000000</f>
        <v>704.2798545004257</v>
      </c>
      <c r="L37" s="49">
        <f>'ごみ搬入量内訳'!F37/'ごみ処理概要'!D37/365*1000000</f>
        <v>364.6088624031508</v>
      </c>
      <c r="M37" s="49">
        <f>'資源化量内訳'!BP37</f>
        <v>3</v>
      </c>
      <c r="N37" s="49">
        <f>'ごみ処理量内訳'!E37</f>
        <v>987</v>
      </c>
      <c r="O37" s="49">
        <f>'ごみ処理量内訳'!L37</f>
        <v>0</v>
      </c>
      <c r="P37" s="49">
        <f t="shared" si="2"/>
        <v>258</v>
      </c>
      <c r="Q37" s="49">
        <f>'ごみ処理量内訳'!G37</f>
        <v>0</v>
      </c>
      <c r="R37" s="49">
        <f>'ごみ処理量内訳'!H37</f>
        <v>258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3"/>
        <v>2</v>
      </c>
      <c r="W37" s="49">
        <f>'資源化量内訳'!M37</f>
        <v>0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1</v>
      </c>
      <c r="AB37" s="49">
        <f>'資源化量内訳'!R37</f>
        <v>0</v>
      </c>
      <c r="AC37" s="49">
        <f>'資源化量内訳'!S37</f>
        <v>1</v>
      </c>
      <c r="AD37" s="49">
        <f t="shared" si="4"/>
        <v>1247</v>
      </c>
      <c r="AE37" s="50">
        <f t="shared" si="5"/>
        <v>100</v>
      </c>
      <c r="AF37" s="49">
        <f>'資源化量内訳'!AB37</f>
        <v>0</v>
      </c>
      <c r="AG37" s="49">
        <f>'資源化量内訳'!AJ37</f>
        <v>0</v>
      </c>
      <c r="AH37" s="49">
        <f>'資源化量内訳'!AR37</f>
        <v>165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6"/>
        <v>165</v>
      </c>
      <c r="AM37" s="50">
        <f t="shared" si="7"/>
        <v>13.600000000000001</v>
      </c>
      <c r="AN37" s="49">
        <f>'ごみ処理量内訳'!AC37</f>
        <v>0</v>
      </c>
      <c r="AO37" s="49">
        <f>'ごみ処理量内訳'!AD37</f>
        <v>119</v>
      </c>
      <c r="AP37" s="49">
        <f>'ごみ処理量内訳'!AE37</f>
        <v>82</v>
      </c>
      <c r="AQ37" s="49">
        <f t="shared" si="8"/>
        <v>201</v>
      </c>
    </row>
    <row r="38" spans="1:43" ht="13.5" customHeight="1">
      <c r="A38" s="24" t="s">
        <v>143</v>
      </c>
      <c r="B38" s="47" t="s">
        <v>202</v>
      </c>
      <c r="C38" s="48" t="s">
        <v>203</v>
      </c>
      <c r="D38" s="49">
        <v>9159</v>
      </c>
      <c r="E38" s="49">
        <v>9159</v>
      </c>
      <c r="F38" s="49">
        <f>'ごみ搬入量内訳'!H38</f>
        <v>2488</v>
      </c>
      <c r="G38" s="49">
        <f>'ごみ搬入量内訳'!AG38</f>
        <v>515</v>
      </c>
      <c r="H38" s="49">
        <f>'ごみ搬入量内訳'!AH38</f>
        <v>0</v>
      </c>
      <c r="I38" s="49">
        <f t="shared" si="0"/>
        <v>3003</v>
      </c>
      <c r="J38" s="49">
        <f t="shared" si="1"/>
        <v>898.2855399360162</v>
      </c>
      <c r="K38" s="49">
        <f>('ごみ搬入量内訳'!E38+'ごみ搬入量内訳'!AH38)/'ごみ処理概要'!D38/365*1000000</f>
        <v>783.1207271237065</v>
      </c>
      <c r="L38" s="49">
        <f>'ごみ搬入量内訳'!F38/'ごみ処理概要'!D38/365*1000000</f>
        <v>115.16481281230978</v>
      </c>
      <c r="M38" s="49">
        <f>'資源化量内訳'!BP38</f>
        <v>0</v>
      </c>
      <c r="N38" s="49">
        <f>'ごみ処理量内訳'!E38</f>
        <v>2274</v>
      </c>
      <c r="O38" s="49">
        <f>'ごみ処理量内訳'!L38</f>
        <v>64</v>
      </c>
      <c r="P38" s="49">
        <f t="shared" si="2"/>
        <v>661</v>
      </c>
      <c r="Q38" s="49">
        <f>'ごみ処理量内訳'!G38</f>
        <v>0</v>
      </c>
      <c r="R38" s="49">
        <f>'ごみ処理量内訳'!H38</f>
        <v>661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3"/>
        <v>23</v>
      </c>
      <c r="W38" s="49">
        <f>'資源化量内訳'!M38</f>
        <v>0</v>
      </c>
      <c r="X38" s="49">
        <f>'資源化量内訳'!N38</f>
        <v>17</v>
      </c>
      <c r="Y38" s="49">
        <f>'資源化量内訳'!O38</f>
        <v>0</v>
      </c>
      <c r="Z38" s="49">
        <f>'資源化量内訳'!P38</f>
        <v>0</v>
      </c>
      <c r="AA38" s="49">
        <f>'資源化量内訳'!Q38</f>
        <v>2</v>
      </c>
      <c r="AB38" s="49">
        <f>'資源化量内訳'!R38</f>
        <v>0</v>
      </c>
      <c r="AC38" s="49">
        <f>'資源化量内訳'!S38</f>
        <v>4</v>
      </c>
      <c r="AD38" s="49">
        <f t="shared" si="4"/>
        <v>3022</v>
      </c>
      <c r="AE38" s="50">
        <f t="shared" si="5"/>
        <v>97.88219722038384</v>
      </c>
      <c r="AF38" s="49">
        <f>'資源化量内訳'!AB38</f>
        <v>0</v>
      </c>
      <c r="AG38" s="49">
        <f>'資源化量内訳'!AJ38</f>
        <v>0</v>
      </c>
      <c r="AH38" s="49">
        <f>'資源化量内訳'!AR38</f>
        <v>457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6"/>
        <v>457</v>
      </c>
      <c r="AM38" s="50">
        <f t="shared" si="7"/>
        <v>15.883520847121114</v>
      </c>
      <c r="AN38" s="49">
        <f>'ごみ処理量内訳'!AC38</f>
        <v>64</v>
      </c>
      <c r="AO38" s="49">
        <f>'ごみ処理量内訳'!AD38</f>
        <v>275</v>
      </c>
      <c r="AP38" s="49">
        <f>'ごみ処理量内訳'!AE38</f>
        <v>185</v>
      </c>
      <c r="AQ38" s="49">
        <f t="shared" si="8"/>
        <v>524</v>
      </c>
    </row>
    <row r="39" spans="1:43" ht="13.5" customHeight="1">
      <c r="A39" s="24" t="s">
        <v>143</v>
      </c>
      <c r="B39" s="47" t="s">
        <v>204</v>
      </c>
      <c r="C39" s="48" t="s">
        <v>294</v>
      </c>
      <c r="D39" s="49">
        <v>6897</v>
      </c>
      <c r="E39" s="49">
        <v>5597</v>
      </c>
      <c r="F39" s="49">
        <f>'ごみ搬入量内訳'!H39</f>
        <v>1764</v>
      </c>
      <c r="G39" s="49">
        <f>'ごみ搬入量内訳'!AG39</f>
        <v>52</v>
      </c>
      <c r="H39" s="49">
        <f>'ごみ搬入量内訳'!AH39</f>
        <v>350</v>
      </c>
      <c r="I39" s="49">
        <f t="shared" si="0"/>
        <v>2166</v>
      </c>
      <c r="J39" s="49">
        <f t="shared" si="1"/>
        <v>860.4098267859165</v>
      </c>
      <c r="K39" s="49">
        <f>('ごみ搬入量内訳'!E39+'ごみ搬入量内訳'!AH39)/'ごみ処理概要'!D39/365*1000000</f>
        <v>845.3149175440583</v>
      </c>
      <c r="L39" s="49">
        <f>'ごみ搬入量内訳'!F39/'ごみ処理概要'!D39/365*1000000</f>
        <v>15.094909241858185</v>
      </c>
      <c r="M39" s="49">
        <f>'資源化量内訳'!BP39</f>
        <v>0</v>
      </c>
      <c r="N39" s="49">
        <f>'ごみ処理量内訳'!E39</f>
        <v>1264</v>
      </c>
      <c r="O39" s="49">
        <f>'ごみ処理量内訳'!L39</f>
        <v>0</v>
      </c>
      <c r="P39" s="49">
        <f t="shared" si="2"/>
        <v>546</v>
      </c>
      <c r="Q39" s="49">
        <f>'ごみ処理量内訳'!G39</f>
        <v>0</v>
      </c>
      <c r="R39" s="49">
        <f>'ごみ処理量内訳'!H39</f>
        <v>546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3"/>
        <v>6</v>
      </c>
      <c r="W39" s="49">
        <f>'資源化量内訳'!M39</f>
        <v>0</v>
      </c>
      <c r="X39" s="49">
        <f>'資源化量内訳'!N39</f>
        <v>0</v>
      </c>
      <c r="Y39" s="49">
        <f>'資源化量内訳'!O39</f>
        <v>0</v>
      </c>
      <c r="Z39" s="49">
        <f>'資源化量内訳'!P39</f>
        <v>0</v>
      </c>
      <c r="AA39" s="49">
        <f>'資源化量内訳'!Q39</f>
        <v>4</v>
      </c>
      <c r="AB39" s="49">
        <f>'資源化量内訳'!R39</f>
        <v>0</v>
      </c>
      <c r="AC39" s="49">
        <f>'資源化量内訳'!S39</f>
        <v>2</v>
      </c>
      <c r="AD39" s="49">
        <f t="shared" si="4"/>
        <v>1816</v>
      </c>
      <c r="AE39" s="50">
        <f t="shared" si="5"/>
        <v>100</v>
      </c>
      <c r="AF39" s="49">
        <f>'資源化量内訳'!AB39</f>
        <v>0</v>
      </c>
      <c r="AG39" s="49">
        <f>'資源化量内訳'!AJ39</f>
        <v>0</v>
      </c>
      <c r="AH39" s="49">
        <f>'資源化量内訳'!AR39</f>
        <v>380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6"/>
        <v>380</v>
      </c>
      <c r="AM39" s="50">
        <f t="shared" si="7"/>
        <v>21.255506607929515</v>
      </c>
      <c r="AN39" s="49">
        <f>'ごみ処理量内訳'!AC39</f>
        <v>0</v>
      </c>
      <c r="AO39" s="49">
        <f>'ごみ処理量内訳'!AD39</f>
        <v>100</v>
      </c>
      <c r="AP39" s="49">
        <f>'ごみ処理量内訳'!AE39</f>
        <v>155</v>
      </c>
      <c r="AQ39" s="49">
        <f t="shared" si="8"/>
        <v>255</v>
      </c>
    </row>
    <row r="40" spans="1:43" ht="13.5" customHeight="1">
      <c r="A40" s="24" t="s">
        <v>143</v>
      </c>
      <c r="B40" s="47" t="s">
        <v>205</v>
      </c>
      <c r="C40" s="48" t="s">
        <v>206</v>
      </c>
      <c r="D40" s="49">
        <v>7545</v>
      </c>
      <c r="E40" s="49">
        <v>7454</v>
      </c>
      <c r="F40" s="49">
        <f>'ごみ搬入量内訳'!H40</f>
        <v>2065</v>
      </c>
      <c r="G40" s="49">
        <f>'ごみ搬入量内訳'!AG40</f>
        <v>56</v>
      </c>
      <c r="H40" s="49">
        <f>'ごみ搬入量内訳'!AH40</f>
        <v>20</v>
      </c>
      <c r="I40" s="49">
        <f t="shared" si="0"/>
        <v>2141</v>
      </c>
      <c r="J40" s="49">
        <f t="shared" si="1"/>
        <v>777.4358415715751</v>
      </c>
      <c r="K40" s="49">
        <f>('ごみ搬入量内訳'!E40+'ごみ搬入量内訳'!AH40)/'ごみ処理概要'!D40/365*1000000</f>
        <v>635.8197844894106</v>
      </c>
      <c r="L40" s="49">
        <f>'ごみ搬入量内訳'!F40/'ごみ処理概要'!D40/365*1000000</f>
        <v>141.61605708216456</v>
      </c>
      <c r="M40" s="49">
        <f>'資源化量内訳'!BP40</f>
        <v>0</v>
      </c>
      <c r="N40" s="49">
        <f>'ごみ処理量内訳'!E40</f>
        <v>1530</v>
      </c>
      <c r="O40" s="49">
        <f>'ごみ処理量内訳'!L40</f>
        <v>0</v>
      </c>
      <c r="P40" s="49">
        <f t="shared" si="2"/>
        <v>516</v>
      </c>
      <c r="Q40" s="49">
        <f>'ごみ処理量内訳'!G40</f>
        <v>0</v>
      </c>
      <c r="R40" s="49">
        <f>'ごみ処理量内訳'!H40</f>
        <v>516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3"/>
        <v>76</v>
      </c>
      <c r="W40" s="49">
        <f>'資源化量内訳'!M40</f>
        <v>0</v>
      </c>
      <c r="X40" s="49">
        <f>'資源化量内訳'!N40</f>
        <v>67</v>
      </c>
      <c r="Y40" s="49">
        <f>'資源化量内訳'!O40</f>
        <v>0</v>
      </c>
      <c r="Z40" s="49">
        <f>'資源化量内訳'!P40</f>
        <v>0</v>
      </c>
      <c r="AA40" s="49">
        <f>'資源化量内訳'!Q40</f>
        <v>4</v>
      </c>
      <c r="AB40" s="49">
        <f>'資源化量内訳'!R40</f>
        <v>0</v>
      </c>
      <c r="AC40" s="49">
        <f>'資源化量内訳'!S40</f>
        <v>5</v>
      </c>
      <c r="AD40" s="49">
        <f t="shared" si="4"/>
        <v>2122</v>
      </c>
      <c r="AE40" s="50">
        <f t="shared" si="5"/>
        <v>100</v>
      </c>
      <c r="AF40" s="49">
        <f>'資源化量内訳'!AB40</f>
        <v>0</v>
      </c>
      <c r="AG40" s="49">
        <f>'資源化量内訳'!AJ40</f>
        <v>0</v>
      </c>
      <c r="AH40" s="49">
        <f>'資源化量内訳'!AR40</f>
        <v>381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6"/>
        <v>381</v>
      </c>
      <c r="AM40" s="50">
        <f t="shared" si="7"/>
        <v>21.536286522148917</v>
      </c>
      <c r="AN40" s="49">
        <f>'ごみ処理量内訳'!AC40</f>
        <v>0</v>
      </c>
      <c r="AO40" s="49">
        <f>'ごみ処理量内訳'!AD40</f>
        <v>206</v>
      </c>
      <c r="AP40" s="49">
        <f>'ごみ処理量内訳'!AE40</f>
        <v>124</v>
      </c>
      <c r="AQ40" s="49">
        <f t="shared" si="8"/>
        <v>330</v>
      </c>
    </row>
    <row r="41" spans="1:43" ht="13.5" customHeight="1">
      <c r="A41" s="24" t="s">
        <v>143</v>
      </c>
      <c r="B41" s="47" t="s">
        <v>207</v>
      </c>
      <c r="C41" s="48" t="s">
        <v>307</v>
      </c>
      <c r="D41" s="49">
        <v>5337</v>
      </c>
      <c r="E41" s="49">
        <v>5337</v>
      </c>
      <c r="F41" s="49">
        <f>'ごみ搬入量内訳'!H41</f>
        <v>1005</v>
      </c>
      <c r="G41" s="49">
        <f>'ごみ搬入量内訳'!AG41</f>
        <v>142</v>
      </c>
      <c r="H41" s="49">
        <f>'ごみ搬入量内訳'!AH41</f>
        <v>0</v>
      </c>
      <c r="I41" s="49">
        <f t="shared" si="0"/>
        <v>1147</v>
      </c>
      <c r="J41" s="49">
        <f t="shared" si="1"/>
        <v>588.807523594652</v>
      </c>
      <c r="K41" s="49">
        <f>('ごみ搬入量内訳'!E41+'ごみ搬入量内訳'!AH41)/'ごみ処理概要'!D41/365*1000000</f>
        <v>541.5797187378882</v>
      </c>
      <c r="L41" s="49">
        <f>'ごみ搬入量内訳'!F41/'ごみ処理概要'!D41/365*1000000</f>
        <v>47.22780485676372</v>
      </c>
      <c r="M41" s="49">
        <f>'資源化量内訳'!BP41</f>
        <v>0</v>
      </c>
      <c r="N41" s="49">
        <f>'ごみ処理量内訳'!E41</f>
        <v>909</v>
      </c>
      <c r="O41" s="49">
        <f>'ごみ処理量内訳'!L41</f>
        <v>0</v>
      </c>
      <c r="P41" s="49">
        <f t="shared" si="2"/>
        <v>237</v>
      </c>
      <c r="Q41" s="49">
        <f>'ごみ処理量内訳'!G41</f>
        <v>0</v>
      </c>
      <c r="R41" s="49">
        <f>'ごみ処理量内訳'!H41</f>
        <v>237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3"/>
        <v>3</v>
      </c>
      <c r="W41" s="49">
        <f>'資源化量内訳'!M41</f>
        <v>0</v>
      </c>
      <c r="X41" s="49">
        <f>'資源化量内訳'!N41</f>
        <v>0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3</v>
      </c>
      <c r="AD41" s="49">
        <f t="shared" si="4"/>
        <v>1149</v>
      </c>
      <c r="AE41" s="50">
        <f t="shared" si="5"/>
        <v>100</v>
      </c>
      <c r="AF41" s="49">
        <f>'資源化量内訳'!AB41</f>
        <v>0</v>
      </c>
      <c r="AG41" s="49">
        <f>'資源化量内訳'!AJ41</f>
        <v>0</v>
      </c>
      <c r="AH41" s="49">
        <f>'資源化量内訳'!AR41</f>
        <v>153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6"/>
        <v>153</v>
      </c>
      <c r="AM41" s="50">
        <f t="shared" si="7"/>
        <v>13.577023498694519</v>
      </c>
      <c r="AN41" s="49">
        <f>'ごみ処理量内訳'!AC41</f>
        <v>0</v>
      </c>
      <c r="AO41" s="49">
        <f>'ごみ処理量内訳'!AD41</f>
        <v>138</v>
      </c>
      <c r="AP41" s="49">
        <f>'ごみ処理量内訳'!AE41</f>
        <v>76</v>
      </c>
      <c r="AQ41" s="49">
        <f t="shared" si="8"/>
        <v>214</v>
      </c>
    </row>
    <row r="42" spans="1:43" ht="13.5" customHeight="1">
      <c r="A42" s="24" t="s">
        <v>143</v>
      </c>
      <c r="B42" s="47" t="s">
        <v>208</v>
      </c>
      <c r="C42" s="48" t="s">
        <v>209</v>
      </c>
      <c r="D42" s="49">
        <v>6855</v>
      </c>
      <c r="E42" s="49">
        <v>6855</v>
      </c>
      <c r="F42" s="49">
        <f>'ごみ搬入量内訳'!H42</f>
        <v>1234</v>
      </c>
      <c r="G42" s="49">
        <f>'ごみ搬入量内訳'!AG42</f>
        <v>539</v>
      </c>
      <c r="H42" s="49">
        <f>'ごみ搬入量内訳'!AH42</f>
        <v>0</v>
      </c>
      <c r="I42" s="49">
        <f t="shared" si="0"/>
        <v>1773</v>
      </c>
      <c r="J42" s="49">
        <f t="shared" si="1"/>
        <v>708.6118521627051</v>
      </c>
      <c r="K42" s="49">
        <f>('ごみ搬入量内訳'!E42+'ごみ搬入量内訳'!AH42)/'ごみ処理概要'!D42/365*1000000</f>
        <v>553.9402296094241</v>
      </c>
      <c r="L42" s="49">
        <f>'ごみ搬入量内訳'!F42/'ごみ処理概要'!D42/365*1000000</f>
        <v>154.67162255328077</v>
      </c>
      <c r="M42" s="49">
        <f>'資源化量内訳'!BP42</f>
        <v>8</v>
      </c>
      <c r="N42" s="49">
        <f>'ごみ処理量内訳'!E42</f>
        <v>1243</v>
      </c>
      <c r="O42" s="49">
        <f>'ごみ処理量内訳'!L42</f>
        <v>0</v>
      </c>
      <c r="P42" s="49">
        <f t="shared" si="2"/>
        <v>513</v>
      </c>
      <c r="Q42" s="49">
        <f>'ごみ処理量内訳'!G42</f>
        <v>0</v>
      </c>
      <c r="R42" s="49">
        <f>'ごみ処理量内訳'!H42</f>
        <v>513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3"/>
        <v>4</v>
      </c>
      <c r="W42" s="49">
        <f>'資源化量内訳'!M42</f>
        <v>0</v>
      </c>
      <c r="X42" s="49">
        <f>'資源化量内訳'!N42</f>
        <v>0</v>
      </c>
      <c r="Y42" s="49">
        <f>'資源化量内訳'!O42</f>
        <v>0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4</v>
      </c>
      <c r="AD42" s="49">
        <f t="shared" si="4"/>
        <v>1760</v>
      </c>
      <c r="AE42" s="50">
        <f t="shared" si="5"/>
        <v>100</v>
      </c>
      <c r="AF42" s="49">
        <f>'資源化量内訳'!AB42</f>
        <v>0</v>
      </c>
      <c r="AG42" s="49">
        <f>'資源化量内訳'!AJ42</f>
        <v>0</v>
      </c>
      <c r="AH42" s="49">
        <f>'資源化量内訳'!AR42</f>
        <v>387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6"/>
        <v>387</v>
      </c>
      <c r="AM42" s="50">
        <f t="shared" si="7"/>
        <v>22.56787330316742</v>
      </c>
      <c r="AN42" s="49">
        <f>'ごみ処理量内訳'!AC42</f>
        <v>0</v>
      </c>
      <c r="AO42" s="49">
        <f>'ごみ処理量内訳'!AD42</f>
        <v>162</v>
      </c>
      <c r="AP42" s="49">
        <f>'ごみ処理量内訳'!AE42</f>
        <v>126</v>
      </c>
      <c r="AQ42" s="49">
        <f t="shared" si="8"/>
        <v>288</v>
      </c>
    </row>
    <row r="43" spans="1:43" ht="13.5" customHeight="1">
      <c r="A43" s="24" t="s">
        <v>143</v>
      </c>
      <c r="B43" s="47" t="s">
        <v>210</v>
      </c>
      <c r="C43" s="48" t="s">
        <v>306</v>
      </c>
      <c r="D43" s="49">
        <v>4496</v>
      </c>
      <c r="E43" s="49">
        <v>4046</v>
      </c>
      <c r="F43" s="49">
        <f>'ごみ搬入量内訳'!H43</f>
        <v>1062</v>
      </c>
      <c r="G43" s="49">
        <f>'ごみ搬入量内訳'!AG43</f>
        <v>199</v>
      </c>
      <c r="H43" s="49">
        <f>'ごみ搬入量内訳'!AH43</f>
        <v>12</v>
      </c>
      <c r="I43" s="49">
        <f t="shared" si="0"/>
        <v>1273</v>
      </c>
      <c r="J43" s="49">
        <f t="shared" si="1"/>
        <v>775.7275873836104</v>
      </c>
      <c r="K43" s="49">
        <f>('ごみ搬入量内訳'!E43+'ごみ搬入量内訳'!AH43)/'ごみ処理概要'!D43/365*1000000</f>
        <v>703.2125968897773</v>
      </c>
      <c r="L43" s="49">
        <f>'ごみ搬入量内訳'!F43/'ごみ処理概要'!D43/365*1000000</f>
        <v>72.51499049383318</v>
      </c>
      <c r="M43" s="49">
        <f>'資源化量内訳'!BP43</f>
        <v>5</v>
      </c>
      <c r="N43" s="49">
        <f>'ごみ処理量内訳'!E43</f>
        <v>1019</v>
      </c>
      <c r="O43" s="49">
        <f>'ごみ処理量内訳'!L43</f>
        <v>0</v>
      </c>
      <c r="P43" s="49">
        <f t="shared" si="2"/>
        <v>231</v>
      </c>
      <c r="Q43" s="49">
        <f>'ごみ処理量内訳'!G43</f>
        <v>0</v>
      </c>
      <c r="R43" s="49">
        <f>'ごみ処理量内訳'!H43</f>
        <v>231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3"/>
        <v>4</v>
      </c>
      <c r="W43" s="49">
        <f>'資源化量内訳'!M43</f>
        <v>0</v>
      </c>
      <c r="X43" s="49">
        <f>'資源化量内訳'!N43</f>
        <v>0</v>
      </c>
      <c r="Y43" s="49">
        <f>'資源化量内訳'!O43</f>
        <v>0</v>
      </c>
      <c r="Z43" s="49">
        <f>'資源化量内訳'!P43</f>
        <v>0</v>
      </c>
      <c r="AA43" s="49">
        <f>'資源化量内訳'!Q43</f>
        <v>2</v>
      </c>
      <c r="AB43" s="49">
        <f>'資源化量内訳'!R43</f>
        <v>0</v>
      </c>
      <c r="AC43" s="49">
        <f>'資源化量内訳'!S43</f>
        <v>2</v>
      </c>
      <c r="AD43" s="49">
        <f t="shared" si="4"/>
        <v>1254</v>
      </c>
      <c r="AE43" s="50">
        <f t="shared" si="5"/>
        <v>100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151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6"/>
        <v>151</v>
      </c>
      <c r="AM43" s="50">
        <f t="shared" si="7"/>
        <v>12.708498808578236</v>
      </c>
      <c r="AN43" s="49">
        <f>'ごみ処理量内訳'!AC43</f>
        <v>0</v>
      </c>
      <c r="AO43" s="49">
        <f>'ごみ処理量内訳'!AD43</f>
        <v>101</v>
      </c>
      <c r="AP43" s="49">
        <f>'ごみ処理量内訳'!AE43</f>
        <v>80</v>
      </c>
      <c r="AQ43" s="49">
        <f t="shared" si="8"/>
        <v>181</v>
      </c>
    </row>
    <row r="44" spans="1:43" ht="13.5" customHeight="1">
      <c r="A44" s="24" t="s">
        <v>143</v>
      </c>
      <c r="B44" s="47" t="s">
        <v>211</v>
      </c>
      <c r="C44" s="48" t="s">
        <v>212</v>
      </c>
      <c r="D44" s="49">
        <v>4065</v>
      </c>
      <c r="E44" s="49">
        <v>4057</v>
      </c>
      <c r="F44" s="49">
        <f>'ごみ搬入量内訳'!H44</f>
        <v>800</v>
      </c>
      <c r="G44" s="49">
        <f>'ごみ搬入量内訳'!AG44</f>
        <v>145</v>
      </c>
      <c r="H44" s="49">
        <f>'ごみ搬入量内訳'!AH44</f>
        <v>1</v>
      </c>
      <c r="I44" s="49">
        <f t="shared" si="0"/>
        <v>946</v>
      </c>
      <c r="J44" s="49">
        <f t="shared" si="1"/>
        <v>637.5844580363612</v>
      </c>
      <c r="K44" s="49">
        <f>('ごみ搬入量内訳'!E44+'ごみ搬入量内訳'!AH44)/'ごみ処理概要'!D44/365*1000000</f>
        <v>559.4028543025156</v>
      </c>
      <c r="L44" s="49">
        <f>'ごみ搬入量内訳'!F44/'ごみ処理概要'!D44/365*1000000</f>
        <v>78.18160373384555</v>
      </c>
      <c r="M44" s="49">
        <f>'資源化量内訳'!BP44</f>
        <v>13</v>
      </c>
      <c r="N44" s="49">
        <f>'ごみ処理量内訳'!E44</f>
        <v>662</v>
      </c>
      <c r="O44" s="49">
        <f>'ごみ処理量内訳'!L44</f>
        <v>0</v>
      </c>
      <c r="P44" s="49">
        <f t="shared" si="2"/>
        <v>273</v>
      </c>
      <c r="Q44" s="49">
        <f>'ごみ処理量内訳'!G44</f>
        <v>0</v>
      </c>
      <c r="R44" s="49">
        <f>'ごみ処理量内訳'!H44</f>
        <v>273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3"/>
        <v>5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3</v>
      </c>
      <c r="AB44" s="49">
        <f>'資源化量内訳'!R44</f>
        <v>0</v>
      </c>
      <c r="AC44" s="49">
        <f>'資源化量内訳'!S44</f>
        <v>2</v>
      </c>
      <c r="AD44" s="49">
        <f t="shared" si="4"/>
        <v>940</v>
      </c>
      <c r="AE44" s="50">
        <f t="shared" si="5"/>
        <v>100</v>
      </c>
      <c r="AF44" s="49">
        <f>'資源化量内訳'!AB44</f>
        <v>0</v>
      </c>
      <c r="AG44" s="49">
        <f>'資源化量内訳'!AJ44</f>
        <v>0</v>
      </c>
      <c r="AH44" s="49">
        <f>'資源化量内訳'!AR44</f>
        <v>200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6"/>
        <v>200</v>
      </c>
      <c r="AM44" s="50">
        <f t="shared" si="7"/>
        <v>22.875131164742918</v>
      </c>
      <c r="AN44" s="49">
        <f>'ごみ処理量内訳'!AC44</f>
        <v>0</v>
      </c>
      <c r="AO44" s="49">
        <f>'ごみ処理量内訳'!AD44</f>
        <v>66</v>
      </c>
      <c r="AP44" s="49">
        <f>'ごみ処理量内訳'!AE44</f>
        <v>73</v>
      </c>
      <c r="AQ44" s="49">
        <f t="shared" si="8"/>
        <v>139</v>
      </c>
    </row>
    <row r="45" spans="1:43" ht="13.5" customHeight="1">
      <c r="A45" s="24" t="s">
        <v>143</v>
      </c>
      <c r="B45" s="47" t="s">
        <v>213</v>
      </c>
      <c r="C45" s="48" t="s">
        <v>131</v>
      </c>
      <c r="D45" s="49">
        <v>5393</v>
      </c>
      <c r="E45" s="49">
        <v>5393</v>
      </c>
      <c r="F45" s="49">
        <f>'ごみ搬入量内訳'!H45</f>
        <v>1219</v>
      </c>
      <c r="G45" s="49">
        <f>'ごみ搬入量内訳'!AG45</f>
        <v>245</v>
      </c>
      <c r="H45" s="49">
        <f>'ごみ搬入量内訳'!AH45</f>
        <v>0</v>
      </c>
      <c r="I45" s="49">
        <f t="shared" si="0"/>
        <v>1464</v>
      </c>
      <c r="J45" s="49">
        <f t="shared" si="1"/>
        <v>743.7342674039661</v>
      </c>
      <c r="K45" s="49">
        <f>('ごみ搬入量内訳'!E45+'ごみ搬入量内訳'!AH45)/'ごみ処理概要'!D45/365*1000000</f>
        <v>619.2705409599963</v>
      </c>
      <c r="L45" s="49">
        <f>'ごみ搬入量内訳'!F45/'ごみ処理概要'!D45/365*1000000</f>
        <v>124.46372644396973</v>
      </c>
      <c r="M45" s="49">
        <f>'資源化量内訳'!BP45</f>
        <v>0</v>
      </c>
      <c r="N45" s="49">
        <f>'ごみ処理量内訳'!E45</f>
        <v>1068</v>
      </c>
      <c r="O45" s="49">
        <f>'ごみ処理量内訳'!L45</f>
        <v>0</v>
      </c>
      <c r="P45" s="49">
        <f t="shared" si="2"/>
        <v>385</v>
      </c>
      <c r="Q45" s="49">
        <f>'ごみ処理量内訳'!G45</f>
        <v>0</v>
      </c>
      <c r="R45" s="49">
        <f>'ごみ処理量内訳'!H45</f>
        <v>385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3"/>
        <v>4</v>
      </c>
      <c r="W45" s="49">
        <f>'資源化量内訳'!M45</f>
        <v>0</v>
      </c>
      <c r="X45" s="49">
        <f>'資源化量内訳'!N45</f>
        <v>0</v>
      </c>
      <c r="Y45" s="49">
        <f>'資源化量内訳'!O45</f>
        <v>0</v>
      </c>
      <c r="Z45" s="49">
        <f>'資源化量内訳'!P45</f>
        <v>0</v>
      </c>
      <c r="AA45" s="49">
        <f>'資源化量内訳'!Q45</f>
        <v>1</v>
      </c>
      <c r="AB45" s="49">
        <f>'資源化量内訳'!R45</f>
        <v>0</v>
      </c>
      <c r="AC45" s="49">
        <f>'資源化量内訳'!S45</f>
        <v>3</v>
      </c>
      <c r="AD45" s="49">
        <f t="shared" si="4"/>
        <v>1457</v>
      </c>
      <c r="AE45" s="50">
        <f t="shared" si="5"/>
        <v>100</v>
      </c>
      <c r="AF45" s="49">
        <f>'資源化量内訳'!AB45</f>
        <v>0</v>
      </c>
      <c r="AG45" s="49">
        <f>'資源化量内訳'!AJ45</f>
        <v>0</v>
      </c>
      <c r="AH45" s="49">
        <f>'資源化量内訳'!AR45</f>
        <v>287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6"/>
        <v>287</v>
      </c>
      <c r="AM45" s="50">
        <f t="shared" si="7"/>
        <v>19.97254632807138</v>
      </c>
      <c r="AN45" s="49">
        <f>'ごみ処理量内訳'!AC45</f>
        <v>0</v>
      </c>
      <c r="AO45" s="49">
        <f>'ごみ処理量内訳'!AD45</f>
        <v>125</v>
      </c>
      <c r="AP45" s="49">
        <f>'ごみ処理量内訳'!AE45</f>
        <v>98</v>
      </c>
      <c r="AQ45" s="49">
        <f t="shared" si="8"/>
        <v>223</v>
      </c>
    </row>
    <row r="46" spans="1:43" ht="13.5">
      <c r="A46" s="193" t="s">
        <v>268</v>
      </c>
      <c r="B46" s="188"/>
      <c r="C46" s="189"/>
      <c r="D46" s="49">
        <f>SUM(D7:D45)</f>
        <v>620379</v>
      </c>
      <c r="E46" s="49">
        <f>SUM(E7:E45)</f>
        <v>612680</v>
      </c>
      <c r="F46" s="49">
        <f>'ごみ搬入量内訳'!H46</f>
        <v>214501</v>
      </c>
      <c r="G46" s="49">
        <f>'ごみ搬入量内訳'!AG46</f>
        <v>20897</v>
      </c>
      <c r="H46" s="49">
        <f>'ごみ搬入量内訳'!AH46</f>
        <v>2950</v>
      </c>
      <c r="I46" s="49">
        <f>SUM(F46:H46)</f>
        <v>238348</v>
      </c>
      <c r="J46" s="49">
        <f>I46/D46/365*1000000</f>
        <v>1052.5956216733355</v>
      </c>
      <c r="K46" s="49">
        <f>('ごみ搬入量内訳'!E46+'ごみ搬入量内訳'!AH46)/'ごみ処理概要'!D46/365*1000000</f>
        <v>737.7107767551814</v>
      </c>
      <c r="L46" s="49">
        <f>'ごみ搬入量内訳'!F46/'ごみ処理概要'!D46/365*1000000</f>
        <v>314.884844918154</v>
      </c>
      <c r="M46" s="49">
        <f>'資源化量内訳'!BP46</f>
        <v>9324</v>
      </c>
      <c r="N46" s="49">
        <f>'ごみ処理量内訳'!E46</f>
        <v>195134</v>
      </c>
      <c r="O46" s="49">
        <f>'ごみ処理量内訳'!L46</f>
        <v>439</v>
      </c>
      <c r="P46" s="49">
        <f>SUM(Q46:U46)</f>
        <v>35022</v>
      </c>
      <c r="Q46" s="49">
        <f>'ごみ処理量内訳'!G46</f>
        <v>3856</v>
      </c>
      <c r="R46" s="49">
        <f>'ごみ処理量内訳'!H46</f>
        <v>31166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>SUM(W46:AC46)</f>
        <v>4212</v>
      </c>
      <c r="W46" s="49">
        <f>'資源化量内訳'!M46</f>
        <v>3431</v>
      </c>
      <c r="X46" s="49">
        <f>'資源化量内訳'!N46</f>
        <v>95</v>
      </c>
      <c r="Y46" s="49">
        <f>'資源化量内訳'!O46</f>
        <v>80</v>
      </c>
      <c r="Z46" s="49">
        <f>'資源化量内訳'!P46</f>
        <v>8</v>
      </c>
      <c r="AA46" s="49">
        <f>'資源化量内訳'!Q46</f>
        <v>368</v>
      </c>
      <c r="AB46" s="49">
        <f>'資源化量内訳'!R46</f>
        <v>97</v>
      </c>
      <c r="AC46" s="49">
        <f>'資源化量内訳'!S46</f>
        <v>133</v>
      </c>
      <c r="AD46" s="49">
        <f>N46+O46+P46+V46</f>
        <v>234807</v>
      </c>
      <c r="AE46" s="50">
        <f t="shared" si="5"/>
        <v>99.81303794179901</v>
      </c>
      <c r="AF46" s="49">
        <f>'資源化量内訳'!AB46</f>
        <v>0</v>
      </c>
      <c r="AG46" s="49">
        <f>'資源化量内訳'!AJ46</f>
        <v>2073</v>
      </c>
      <c r="AH46" s="49">
        <f>'資源化量内訳'!AR46</f>
        <v>17860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>SUM(AF46:AJ46)</f>
        <v>19933</v>
      </c>
      <c r="AM46" s="50">
        <f>(V46+AL46+M46)/(M46+AD46)*100</f>
        <v>13.709442881076145</v>
      </c>
      <c r="AN46" s="49">
        <f>'ごみ処理量内訳'!AC46</f>
        <v>439</v>
      </c>
      <c r="AO46" s="49">
        <f>'ごみ処理量内訳'!AD46</f>
        <v>20885</v>
      </c>
      <c r="AP46" s="49">
        <f>'ごみ処理量内訳'!AE46</f>
        <v>13734</v>
      </c>
      <c r="AQ46" s="49">
        <f>SUM(AN46:AP46)</f>
        <v>35058</v>
      </c>
    </row>
  </sheetData>
  <mergeCells count="31">
    <mergeCell ref="A46:C46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138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107</v>
      </c>
      <c r="B2" s="196" t="s">
        <v>229</v>
      </c>
      <c r="C2" s="201" t="s">
        <v>232</v>
      </c>
      <c r="D2" s="204" t="s">
        <v>9</v>
      </c>
      <c r="E2" s="191"/>
      <c r="F2" s="220"/>
      <c r="G2" s="27" t="s">
        <v>228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108</v>
      </c>
    </row>
    <row r="3" spans="1:34" s="28" customFormat="1" ht="22.5" customHeight="1">
      <c r="A3" s="197"/>
      <c r="B3" s="197"/>
      <c r="C3" s="218"/>
      <c r="D3" s="36"/>
      <c r="E3" s="45"/>
      <c r="F3" s="46" t="s">
        <v>109</v>
      </c>
      <c r="G3" s="10" t="s">
        <v>122</v>
      </c>
      <c r="H3" s="14" t="s">
        <v>239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240</v>
      </c>
      <c r="AH3" s="218"/>
    </row>
    <row r="4" spans="1:34" s="28" customFormat="1" ht="22.5" customHeight="1">
      <c r="A4" s="197"/>
      <c r="B4" s="197"/>
      <c r="C4" s="218"/>
      <c r="D4" s="10" t="s">
        <v>122</v>
      </c>
      <c r="E4" s="201" t="s">
        <v>241</v>
      </c>
      <c r="F4" s="201" t="s">
        <v>242</v>
      </c>
      <c r="G4" s="13"/>
      <c r="H4" s="10" t="s">
        <v>122</v>
      </c>
      <c r="I4" s="194" t="s">
        <v>243</v>
      </c>
      <c r="J4" s="222"/>
      <c r="K4" s="222"/>
      <c r="L4" s="223"/>
      <c r="M4" s="194" t="s">
        <v>110</v>
      </c>
      <c r="N4" s="222"/>
      <c r="O4" s="222"/>
      <c r="P4" s="223"/>
      <c r="Q4" s="194" t="s">
        <v>111</v>
      </c>
      <c r="R4" s="222"/>
      <c r="S4" s="222"/>
      <c r="T4" s="223"/>
      <c r="U4" s="194" t="s">
        <v>112</v>
      </c>
      <c r="V4" s="222"/>
      <c r="W4" s="222"/>
      <c r="X4" s="223"/>
      <c r="Y4" s="194" t="s">
        <v>113</v>
      </c>
      <c r="Z4" s="222"/>
      <c r="AA4" s="222"/>
      <c r="AB4" s="223"/>
      <c r="AC4" s="194" t="s">
        <v>114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122</v>
      </c>
      <c r="J5" s="6" t="s">
        <v>244</v>
      </c>
      <c r="K5" s="6" t="s">
        <v>245</v>
      </c>
      <c r="L5" s="6" t="s">
        <v>246</v>
      </c>
      <c r="M5" s="10" t="s">
        <v>122</v>
      </c>
      <c r="N5" s="6" t="s">
        <v>244</v>
      </c>
      <c r="O5" s="6" t="s">
        <v>245</v>
      </c>
      <c r="P5" s="6" t="s">
        <v>246</v>
      </c>
      <c r="Q5" s="10" t="s">
        <v>122</v>
      </c>
      <c r="R5" s="6" t="s">
        <v>244</v>
      </c>
      <c r="S5" s="6" t="s">
        <v>245</v>
      </c>
      <c r="T5" s="6" t="s">
        <v>246</v>
      </c>
      <c r="U5" s="10" t="s">
        <v>122</v>
      </c>
      <c r="V5" s="6" t="s">
        <v>244</v>
      </c>
      <c r="W5" s="6" t="s">
        <v>245</v>
      </c>
      <c r="X5" s="6" t="s">
        <v>246</v>
      </c>
      <c r="Y5" s="10" t="s">
        <v>122</v>
      </c>
      <c r="Z5" s="6" t="s">
        <v>244</v>
      </c>
      <c r="AA5" s="6" t="s">
        <v>245</v>
      </c>
      <c r="AB5" s="6" t="s">
        <v>246</v>
      </c>
      <c r="AC5" s="10" t="s">
        <v>122</v>
      </c>
      <c r="AD5" s="6" t="s">
        <v>244</v>
      </c>
      <c r="AE5" s="6" t="s">
        <v>245</v>
      </c>
      <c r="AF5" s="6" t="s">
        <v>246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238</v>
      </c>
      <c r="E6" s="22" t="s">
        <v>115</v>
      </c>
      <c r="F6" s="22" t="s">
        <v>115</v>
      </c>
      <c r="G6" s="22" t="s">
        <v>115</v>
      </c>
      <c r="H6" s="21" t="s">
        <v>115</v>
      </c>
      <c r="I6" s="21" t="s">
        <v>115</v>
      </c>
      <c r="J6" s="23" t="s">
        <v>115</v>
      </c>
      <c r="K6" s="23" t="s">
        <v>115</v>
      </c>
      <c r="L6" s="23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1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23" t="s">
        <v>115</v>
      </c>
      <c r="W6" s="23" t="s">
        <v>115</v>
      </c>
      <c r="X6" s="23" t="s">
        <v>115</v>
      </c>
      <c r="Y6" s="21" t="s">
        <v>115</v>
      </c>
      <c r="Z6" s="23" t="s">
        <v>115</v>
      </c>
      <c r="AA6" s="23" t="s">
        <v>115</v>
      </c>
      <c r="AB6" s="23" t="s">
        <v>115</v>
      </c>
      <c r="AC6" s="21" t="s">
        <v>115</v>
      </c>
      <c r="AD6" s="23" t="s">
        <v>115</v>
      </c>
      <c r="AE6" s="23" t="s">
        <v>115</v>
      </c>
      <c r="AF6" s="23" t="s">
        <v>115</v>
      </c>
      <c r="AG6" s="22" t="s">
        <v>115</v>
      </c>
      <c r="AH6" s="22" t="s">
        <v>115</v>
      </c>
    </row>
    <row r="7" spans="1:34" ht="13.5">
      <c r="A7" s="24" t="s">
        <v>143</v>
      </c>
      <c r="B7" s="47" t="s">
        <v>144</v>
      </c>
      <c r="C7" s="48" t="s">
        <v>145</v>
      </c>
      <c r="D7" s="49">
        <f aca="true" t="shared" si="0" ref="D7:D45">E7+F7</f>
        <v>68242</v>
      </c>
      <c r="E7" s="49">
        <v>40473</v>
      </c>
      <c r="F7" s="49">
        <v>27769</v>
      </c>
      <c r="G7" s="49">
        <f>H7+AG7</f>
        <v>68242</v>
      </c>
      <c r="H7" s="49">
        <f>I7+M7+Q7+U7+Y7+AC7</f>
        <v>63495</v>
      </c>
      <c r="I7" s="49">
        <f>SUM(J7:L7)</f>
        <v>0</v>
      </c>
      <c r="J7" s="49">
        <v>0</v>
      </c>
      <c r="K7" s="49">
        <v>0</v>
      </c>
      <c r="L7" s="49">
        <v>0</v>
      </c>
      <c r="M7" s="49">
        <f>SUM(N7:P7)</f>
        <v>56369</v>
      </c>
      <c r="N7" s="49">
        <v>14644</v>
      </c>
      <c r="O7" s="49">
        <v>19984</v>
      </c>
      <c r="P7" s="49">
        <v>21741</v>
      </c>
      <c r="Q7" s="49">
        <f>SUM(R7:T7)</f>
        <v>1807</v>
      </c>
      <c r="R7" s="49">
        <v>0</v>
      </c>
      <c r="S7" s="49">
        <v>1621</v>
      </c>
      <c r="T7" s="49">
        <v>186</v>
      </c>
      <c r="U7" s="49">
        <f>SUM(V7:X7)</f>
        <v>4794</v>
      </c>
      <c r="V7" s="49">
        <v>0</v>
      </c>
      <c r="W7" s="49">
        <v>3753</v>
      </c>
      <c r="X7" s="49">
        <v>1041</v>
      </c>
      <c r="Y7" s="49">
        <f>SUM(Z7:AB7)</f>
        <v>94</v>
      </c>
      <c r="Z7" s="49">
        <v>0</v>
      </c>
      <c r="AA7" s="49">
        <v>84</v>
      </c>
      <c r="AB7" s="49">
        <v>10</v>
      </c>
      <c r="AC7" s="49">
        <f>SUM(AD7:AF7)</f>
        <v>431</v>
      </c>
      <c r="AD7" s="49">
        <v>0</v>
      </c>
      <c r="AE7" s="49">
        <v>387</v>
      </c>
      <c r="AF7" s="49">
        <v>44</v>
      </c>
      <c r="AG7" s="49">
        <v>4747</v>
      </c>
      <c r="AH7" s="49">
        <v>0</v>
      </c>
    </row>
    <row r="8" spans="1:34" ht="13.5">
      <c r="A8" s="24" t="s">
        <v>143</v>
      </c>
      <c r="B8" s="47" t="s">
        <v>146</v>
      </c>
      <c r="C8" s="48" t="s">
        <v>147</v>
      </c>
      <c r="D8" s="49">
        <f t="shared" si="0"/>
        <v>66955</v>
      </c>
      <c r="E8" s="49">
        <v>42845</v>
      </c>
      <c r="F8" s="49">
        <v>24110</v>
      </c>
      <c r="G8" s="49">
        <f>H8+AG8</f>
        <v>66955</v>
      </c>
      <c r="H8" s="49">
        <f>I8+M8+Q8+U8+Y8+AC8</f>
        <v>61114</v>
      </c>
      <c r="I8" s="49">
        <f>SUM(J8:L8)</f>
        <v>0</v>
      </c>
      <c r="J8" s="49">
        <v>0</v>
      </c>
      <c r="K8" s="49">
        <v>0</v>
      </c>
      <c r="L8" s="49">
        <v>0</v>
      </c>
      <c r="M8" s="49">
        <f>SUM(N8:P8)</f>
        <v>48154</v>
      </c>
      <c r="N8" s="49">
        <v>8299</v>
      </c>
      <c r="O8" s="49">
        <v>22468</v>
      </c>
      <c r="P8" s="49">
        <v>17387</v>
      </c>
      <c r="Q8" s="49">
        <f>SUM(R8:T8)</f>
        <v>3096</v>
      </c>
      <c r="R8" s="49">
        <v>30</v>
      </c>
      <c r="S8" s="49">
        <v>1689</v>
      </c>
      <c r="T8" s="49">
        <v>1377</v>
      </c>
      <c r="U8" s="49">
        <f>SUM(V8:X8)</f>
        <v>8967</v>
      </c>
      <c r="V8" s="49">
        <v>2366</v>
      </c>
      <c r="W8" s="49">
        <v>6418</v>
      </c>
      <c r="X8" s="49">
        <v>183</v>
      </c>
      <c r="Y8" s="49">
        <f>SUM(Z8:AB8)</f>
        <v>69</v>
      </c>
      <c r="Z8" s="49">
        <v>0</v>
      </c>
      <c r="AA8" s="49">
        <v>69</v>
      </c>
      <c r="AB8" s="49">
        <v>0</v>
      </c>
      <c r="AC8" s="49">
        <f>SUM(AD8:AF8)</f>
        <v>828</v>
      </c>
      <c r="AD8" s="49">
        <v>22</v>
      </c>
      <c r="AE8" s="49">
        <v>798</v>
      </c>
      <c r="AF8" s="49">
        <v>8</v>
      </c>
      <c r="AG8" s="49">
        <v>5841</v>
      </c>
      <c r="AH8" s="49">
        <v>2184</v>
      </c>
    </row>
    <row r="9" spans="1:34" ht="13.5">
      <c r="A9" s="24" t="s">
        <v>143</v>
      </c>
      <c r="B9" s="47" t="s">
        <v>148</v>
      </c>
      <c r="C9" s="48" t="s">
        <v>149</v>
      </c>
      <c r="D9" s="49">
        <f t="shared" si="0"/>
        <v>20766</v>
      </c>
      <c r="E9" s="49">
        <v>14061</v>
      </c>
      <c r="F9" s="49">
        <v>6705</v>
      </c>
      <c r="G9" s="49">
        <f>H9+AG9</f>
        <v>20766</v>
      </c>
      <c r="H9" s="49">
        <f>I9+M9+Q9+U9+Y9+AC9</f>
        <v>18830</v>
      </c>
      <c r="I9" s="49">
        <f>SUM(J9:L9)</f>
        <v>0</v>
      </c>
      <c r="J9" s="49">
        <v>0</v>
      </c>
      <c r="K9" s="49">
        <v>0</v>
      </c>
      <c r="L9" s="49">
        <v>0</v>
      </c>
      <c r="M9" s="49">
        <f>SUM(N9:P9)</f>
        <v>15652</v>
      </c>
      <c r="N9" s="49">
        <v>0</v>
      </c>
      <c r="O9" s="49">
        <v>9442</v>
      </c>
      <c r="P9" s="49">
        <v>6210</v>
      </c>
      <c r="Q9" s="49">
        <f>SUM(R9:T9)</f>
        <v>485</v>
      </c>
      <c r="R9" s="49">
        <v>0</v>
      </c>
      <c r="S9" s="49">
        <v>355</v>
      </c>
      <c r="T9" s="49">
        <v>130</v>
      </c>
      <c r="U9" s="49">
        <f>SUM(V9:X9)</f>
        <v>2185</v>
      </c>
      <c r="V9" s="49">
        <v>0</v>
      </c>
      <c r="W9" s="49">
        <v>1990</v>
      </c>
      <c r="X9" s="49">
        <v>195</v>
      </c>
      <c r="Y9" s="49">
        <f>SUM(Z9:AB9)</f>
        <v>0</v>
      </c>
      <c r="Z9" s="49">
        <v>0</v>
      </c>
      <c r="AA9" s="49">
        <v>0</v>
      </c>
      <c r="AB9" s="49">
        <v>0</v>
      </c>
      <c r="AC9" s="49">
        <f>SUM(AD9:AF9)</f>
        <v>508</v>
      </c>
      <c r="AD9" s="49">
        <v>0</v>
      </c>
      <c r="AE9" s="49">
        <v>338</v>
      </c>
      <c r="AF9" s="49">
        <v>170</v>
      </c>
      <c r="AG9" s="49">
        <v>1936</v>
      </c>
      <c r="AH9" s="49">
        <v>0</v>
      </c>
    </row>
    <row r="10" spans="1:34" ht="13.5">
      <c r="A10" s="24" t="s">
        <v>143</v>
      </c>
      <c r="B10" s="47" t="s">
        <v>150</v>
      </c>
      <c r="C10" s="48" t="s">
        <v>151</v>
      </c>
      <c r="D10" s="49">
        <f t="shared" si="0"/>
        <v>17376</v>
      </c>
      <c r="E10" s="49">
        <v>14951</v>
      </c>
      <c r="F10" s="49">
        <v>2425</v>
      </c>
      <c r="G10" s="49">
        <f>H10+AG10</f>
        <v>17376</v>
      </c>
      <c r="H10" s="49">
        <f>I10+M10+Q10+U10+Y10+AC10</f>
        <v>14924</v>
      </c>
      <c r="I10" s="49">
        <f>SUM(J10:L10)</f>
        <v>0</v>
      </c>
      <c r="J10" s="49">
        <v>0</v>
      </c>
      <c r="K10" s="49">
        <v>0</v>
      </c>
      <c r="L10" s="49">
        <v>0</v>
      </c>
      <c r="M10" s="49">
        <f>SUM(N10:P10)</f>
        <v>12320</v>
      </c>
      <c r="N10" s="49">
        <v>4571</v>
      </c>
      <c r="O10" s="49">
        <v>5560</v>
      </c>
      <c r="P10" s="49">
        <v>2189</v>
      </c>
      <c r="Q10" s="49">
        <f>SUM(R10:T10)</f>
        <v>635</v>
      </c>
      <c r="R10" s="49">
        <v>8</v>
      </c>
      <c r="S10" s="49">
        <v>578</v>
      </c>
      <c r="T10" s="49">
        <v>49</v>
      </c>
      <c r="U10" s="49">
        <f>SUM(V10:X10)</f>
        <v>1910</v>
      </c>
      <c r="V10" s="49">
        <v>548</v>
      </c>
      <c r="W10" s="49">
        <v>1187</v>
      </c>
      <c r="X10" s="49">
        <v>175</v>
      </c>
      <c r="Y10" s="49">
        <f>SUM(Z10:AB10)</f>
        <v>16</v>
      </c>
      <c r="Z10" s="49">
        <v>0</v>
      </c>
      <c r="AA10" s="49">
        <v>16</v>
      </c>
      <c r="AB10" s="49">
        <v>0</v>
      </c>
      <c r="AC10" s="49">
        <f>SUM(AD10:AF10)</f>
        <v>43</v>
      </c>
      <c r="AD10" s="49">
        <v>31</v>
      </c>
      <c r="AE10" s="49">
        <v>0</v>
      </c>
      <c r="AF10" s="49">
        <v>12</v>
      </c>
      <c r="AG10" s="49">
        <v>2452</v>
      </c>
      <c r="AH10" s="49">
        <v>0</v>
      </c>
    </row>
    <row r="11" spans="1:34" ht="13.5">
      <c r="A11" s="24" t="s">
        <v>143</v>
      </c>
      <c r="B11" s="47" t="s">
        <v>152</v>
      </c>
      <c r="C11" s="48" t="s">
        <v>302</v>
      </c>
      <c r="D11" s="49">
        <f t="shared" si="0"/>
        <v>2749</v>
      </c>
      <c r="E11" s="49">
        <v>2117</v>
      </c>
      <c r="F11" s="49">
        <v>632</v>
      </c>
      <c r="G11" s="49">
        <f aca="true" t="shared" si="1" ref="G11:G45">H11+AG11</f>
        <v>2749</v>
      </c>
      <c r="H11" s="49">
        <f aca="true" t="shared" si="2" ref="H11:H45">I11+M11+Q11+U11+Y11+AC11</f>
        <v>2371</v>
      </c>
      <c r="I11" s="49">
        <f aca="true" t="shared" si="3" ref="I11:I45">SUM(J11:L11)</f>
        <v>0</v>
      </c>
      <c r="J11" s="49">
        <v>0</v>
      </c>
      <c r="K11" s="49">
        <v>0</v>
      </c>
      <c r="L11" s="49">
        <v>0</v>
      </c>
      <c r="M11" s="49">
        <f aca="true" t="shared" si="4" ref="M11:M45">SUM(N11:P11)</f>
        <v>1998</v>
      </c>
      <c r="N11" s="49">
        <v>0</v>
      </c>
      <c r="O11" s="49">
        <v>1754</v>
      </c>
      <c r="P11" s="49">
        <v>244</v>
      </c>
      <c r="Q11" s="49">
        <f aca="true" t="shared" si="5" ref="Q11:Q45">SUM(R11:T11)</f>
        <v>78</v>
      </c>
      <c r="R11" s="49">
        <v>0</v>
      </c>
      <c r="S11" s="49">
        <v>78</v>
      </c>
      <c r="T11" s="49">
        <v>0</v>
      </c>
      <c r="U11" s="49">
        <f aca="true" t="shared" si="6" ref="U11:U45">SUM(V11:X11)</f>
        <v>224</v>
      </c>
      <c r="V11" s="49">
        <v>0</v>
      </c>
      <c r="W11" s="49">
        <v>224</v>
      </c>
      <c r="X11" s="49">
        <v>0</v>
      </c>
      <c r="Y11" s="49">
        <f aca="true" t="shared" si="7" ref="Y11:Y45">SUM(Z11:AB11)</f>
        <v>15</v>
      </c>
      <c r="Z11" s="49">
        <v>0</v>
      </c>
      <c r="AA11" s="49">
        <v>15</v>
      </c>
      <c r="AB11" s="49">
        <v>0</v>
      </c>
      <c r="AC11" s="49">
        <f aca="true" t="shared" si="8" ref="AC11:AC45">SUM(AD11:AF11)</f>
        <v>56</v>
      </c>
      <c r="AD11" s="49">
        <v>0</v>
      </c>
      <c r="AE11" s="49">
        <v>56</v>
      </c>
      <c r="AF11" s="49">
        <v>0</v>
      </c>
      <c r="AG11" s="49">
        <v>378</v>
      </c>
      <c r="AH11" s="49">
        <v>219</v>
      </c>
    </row>
    <row r="12" spans="1:34" ht="13.5">
      <c r="A12" s="24" t="s">
        <v>143</v>
      </c>
      <c r="B12" s="47" t="s">
        <v>153</v>
      </c>
      <c r="C12" s="48" t="s">
        <v>154</v>
      </c>
      <c r="D12" s="49">
        <f t="shared" si="0"/>
        <v>3290</v>
      </c>
      <c r="E12" s="49">
        <v>3290</v>
      </c>
      <c r="F12" s="49">
        <v>0</v>
      </c>
      <c r="G12" s="49">
        <f t="shared" si="1"/>
        <v>3290</v>
      </c>
      <c r="H12" s="49">
        <f t="shared" si="2"/>
        <v>3290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2611</v>
      </c>
      <c r="N12" s="49">
        <v>0</v>
      </c>
      <c r="O12" s="49">
        <v>2611</v>
      </c>
      <c r="P12" s="49">
        <v>0</v>
      </c>
      <c r="Q12" s="49">
        <f t="shared" si="5"/>
        <v>127</v>
      </c>
      <c r="R12" s="49">
        <v>0</v>
      </c>
      <c r="S12" s="49">
        <v>127</v>
      </c>
      <c r="T12" s="49">
        <v>0</v>
      </c>
      <c r="U12" s="49">
        <f t="shared" si="6"/>
        <v>478</v>
      </c>
      <c r="V12" s="49">
        <v>0</v>
      </c>
      <c r="W12" s="49">
        <v>478</v>
      </c>
      <c r="X12" s="49">
        <v>0</v>
      </c>
      <c r="Y12" s="49">
        <f t="shared" si="7"/>
        <v>8</v>
      </c>
      <c r="Z12" s="49">
        <v>0</v>
      </c>
      <c r="AA12" s="49">
        <v>8</v>
      </c>
      <c r="AB12" s="49">
        <v>0</v>
      </c>
      <c r="AC12" s="49">
        <f t="shared" si="8"/>
        <v>66</v>
      </c>
      <c r="AD12" s="49">
        <v>0</v>
      </c>
      <c r="AE12" s="49">
        <v>66</v>
      </c>
      <c r="AF12" s="49">
        <v>0</v>
      </c>
      <c r="AG12" s="49">
        <v>0</v>
      </c>
      <c r="AH12" s="49">
        <v>12</v>
      </c>
    </row>
    <row r="13" spans="1:34" ht="13.5">
      <c r="A13" s="24" t="s">
        <v>143</v>
      </c>
      <c r="B13" s="47" t="s">
        <v>155</v>
      </c>
      <c r="C13" s="48" t="s">
        <v>156</v>
      </c>
      <c r="D13" s="49">
        <f t="shared" si="0"/>
        <v>1163</v>
      </c>
      <c r="E13" s="49">
        <v>950</v>
      </c>
      <c r="F13" s="49">
        <v>213</v>
      </c>
      <c r="G13" s="49">
        <f t="shared" si="1"/>
        <v>1163</v>
      </c>
      <c r="H13" s="49">
        <f t="shared" si="2"/>
        <v>1007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832</v>
      </c>
      <c r="N13" s="49">
        <v>0</v>
      </c>
      <c r="O13" s="49">
        <v>706</v>
      </c>
      <c r="P13" s="49">
        <v>126</v>
      </c>
      <c r="Q13" s="49">
        <f t="shared" si="5"/>
        <v>37</v>
      </c>
      <c r="R13" s="49">
        <v>0</v>
      </c>
      <c r="S13" s="49">
        <v>37</v>
      </c>
      <c r="T13" s="49">
        <v>0</v>
      </c>
      <c r="U13" s="49">
        <f t="shared" si="6"/>
        <v>120</v>
      </c>
      <c r="V13" s="49">
        <v>0</v>
      </c>
      <c r="W13" s="49">
        <v>120</v>
      </c>
      <c r="X13" s="49">
        <v>0</v>
      </c>
      <c r="Y13" s="49">
        <f t="shared" si="7"/>
        <v>2</v>
      </c>
      <c r="Z13" s="49">
        <v>0</v>
      </c>
      <c r="AA13" s="49">
        <v>2</v>
      </c>
      <c r="AB13" s="49">
        <v>0</v>
      </c>
      <c r="AC13" s="49">
        <f t="shared" si="8"/>
        <v>16</v>
      </c>
      <c r="AD13" s="49">
        <v>0</v>
      </c>
      <c r="AE13" s="49">
        <v>16</v>
      </c>
      <c r="AF13" s="49">
        <v>0</v>
      </c>
      <c r="AG13" s="49">
        <v>156</v>
      </c>
      <c r="AH13" s="49">
        <v>28</v>
      </c>
    </row>
    <row r="14" spans="1:34" ht="13.5">
      <c r="A14" s="24" t="s">
        <v>143</v>
      </c>
      <c r="B14" s="47" t="s">
        <v>157</v>
      </c>
      <c r="C14" s="48" t="s">
        <v>158</v>
      </c>
      <c r="D14" s="49">
        <f t="shared" si="0"/>
        <v>2571</v>
      </c>
      <c r="E14" s="49">
        <v>2261</v>
      </c>
      <c r="F14" s="49">
        <v>310</v>
      </c>
      <c r="G14" s="49">
        <f t="shared" si="1"/>
        <v>2571</v>
      </c>
      <c r="H14" s="49">
        <f t="shared" si="2"/>
        <v>2492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2017</v>
      </c>
      <c r="N14" s="49">
        <v>0</v>
      </c>
      <c r="O14" s="49">
        <v>2017</v>
      </c>
      <c r="P14" s="49">
        <v>0</v>
      </c>
      <c r="Q14" s="49">
        <f t="shared" si="5"/>
        <v>91</v>
      </c>
      <c r="R14" s="49">
        <v>0</v>
      </c>
      <c r="S14" s="49">
        <v>91</v>
      </c>
      <c r="T14" s="49">
        <v>0</v>
      </c>
      <c r="U14" s="49">
        <f t="shared" si="6"/>
        <v>319</v>
      </c>
      <c r="V14" s="49">
        <v>0</v>
      </c>
      <c r="W14" s="49">
        <v>319</v>
      </c>
      <c r="X14" s="49">
        <v>0</v>
      </c>
      <c r="Y14" s="49">
        <f t="shared" si="7"/>
        <v>6</v>
      </c>
      <c r="Z14" s="49">
        <v>0</v>
      </c>
      <c r="AA14" s="49">
        <v>6</v>
      </c>
      <c r="AB14" s="49">
        <v>0</v>
      </c>
      <c r="AC14" s="49">
        <f t="shared" si="8"/>
        <v>59</v>
      </c>
      <c r="AD14" s="49">
        <v>0</v>
      </c>
      <c r="AE14" s="49">
        <v>59</v>
      </c>
      <c r="AF14" s="49">
        <v>0</v>
      </c>
      <c r="AG14" s="49">
        <v>79</v>
      </c>
      <c r="AH14" s="49">
        <v>0</v>
      </c>
    </row>
    <row r="15" spans="1:34" ht="13.5">
      <c r="A15" s="24" t="s">
        <v>143</v>
      </c>
      <c r="B15" s="47" t="s">
        <v>159</v>
      </c>
      <c r="C15" s="48" t="s">
        <v>160</v>
      </c>
      <c r="D15" s="49">
        <f t="shared" si="0"/>
        <v>964</v>
      </c>
      <c r="E15" s="49">
        <v>964</v>
      </c>
      <c r="F15" s="49">
        <v>0</v>
      </c>
      <c r="G15" s="49">
        <f t="shared" si="1"/>
        <v>964</v>
      </c>
      <c r="H15" s="49">
        <f t="shared" si="2"/>
        <v>926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746</v>
      </c>
      <c r="N15" s="49">
        <v>0</v>
      </c>
      <c r="O15" s="49">
        <v>746</v>
      </c>
      <c r="P15" s="49">
        <v>0</v>
      </c>
      <c r="Q15" s="49">
        <f t="shared" si="5"/>
        <v>35</v>
      </c>
      <c r="R15" s="49">
        <v>0</v>
      </c>
      <c r="S15" s="49">
        <v>35</v>
      </c>
      <c r="T15" s="49">
        <v>0</v>
      </c>
      <c r="U15" s="49">
        <f t="shared" si="6"/>
        <v>119</v>
      </c>
      <c r="V15" s="49">
        <v>0</v>
      </c>
      <c r="W15" s="49">
        <v>119</v>
      </c>
      <c r="X15" s="49">
        <v>0</v>
      </c>
      <c r="Y15" s="49">
        <f t="shared" si="7"/>
        <v>2</v>
      </c>
      <c r="Z15" s="49">
        <v>0</v>
      </c>
      <c r="AA15" s="49">
        <v>2</v>
      </c>
      <c r="AB15" s="49">
        <v>0</v>
      </c>
      <c r="AC15" s="49">
        <f t="shared" si="8"/>
        <v>24</v>
      </c>
      <c r="AD15" s="49">
        <v>0</v>
      </c>
      <c r="AE15" s="49">
        <v>24</v>
      </c>
      <c r="AF15" s="49">
        <v>0</v>
      </c>
      <c r="AG15" s="49">
        <v>38</v>
      </c>
      <c r="AH15" s="49">
        <v>0</v>
      </c>
    </row>
    <row r="16" spans="1:34" ht="13.5">
      <c r="A16" s="24" t="s">
        <v>143</v>
      </c>
      <c r="B16" s="47" t="s">
        <v>161</v>
      </c>
      <c r="C16" s="48" t="s">
        <v>162</v>
      </c>
      <c r="D16" s="49">
        <f t="shared" si="0"/>
        <v>1799</v>
      </c>
      <c r="E16" s="49">
        <v>1714</v>
      </c>
      <c r="F16" s="49">
        <v>85</v>
      </c>
      <c r="G16" s="49">
        <f t="shared" si="1"/>
        <v>1799</v>
      </c>
      <c r="H16" s="49">
        <f t="shared" si="2"/>
        <v>1714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1354</v>
      </c>
      <c r="N16" s="49">
        <v>1354</v>
      </c>
      <c r="O16" s="49">
        <v>0</v>
      </c>
      <c r="P16" s="49">
        <v>0</v>
      </c>
      <c r="Q16" s="49">
        <f t="shared" si="5"/>
        <v>70</v>
      </c>
      <c r="R16" s="49">
        <v>70</v>
      </c>
      <c r="S16" s="49">
        <v>0</v>
      </c>
      <c r="T16" s="49">
        <v>0</v>
      </c>
      <c r="U16" s="49">
        <f t="shared" si="6"/>
        <v>252</v>
      </c>
      <c r="V16" s="49">
        <v>252</v>
      </c>
      <c r="W16" s="49">
        <v>0</v>
      </c>
      <c r="X16" s="49">
        <v>0</v>
      </c>
      <c r="Y16" s="49">
        <f t="shared" si="7"/>
        <v>5</v>
      </c>
      <c r="Z16" s="49">
        <v>5</v>
      </c>
      <c r="AA16" s="49">
        <v>0</v>
      </c>
      <c r="AB16" s="49">
        <v>0</v>
      </c>
      <c r="AC16" s="49">
        <f t="shared" si="8"/>
        <v>33</v>
      </c>
      <c r="AD16" s="49">
        <v>33</v>
      </c>
      <c r="AE16" s="49">
        <v>0</v>
      </c>
      <c r="AF16" s="49">
        <v>0</v>
      </c>
      <c r="AG16" s="49">
        <v>85</v>
      </c>
      <c r="AH16" s="49">
        <v>0</v>
      </c>
    </row>
    <row r="17" spans="1:34" ht="13.5">
      <c r="A17" s="24" t="s">
        <v>143</v>
      </c>
      <c r="B17" s="47" t="s">
        <v>163</v>
      </c>
      <c r="C17" s="48" t="s">
        <v>164</v>
      </c>
      <c r="D17" s="49">
        <f t="shared" si="0"/>
        <v>1005</v>
      </c>
      <c r="E17" s="49">
        <v>995</v>
      </c>
      <c r="F17" s="49">
        <v>10</v>
      </c>
      <c r="G17" s="49">
        <f t="shared" si="1"/>
        <v>1005</v>
      </c>
      <c r="H17" s="49">
        <f t="shared" si="2"/>
        <v>957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749</v>
      </c>
      <c r="N17" s="49">
        <v>0</v>
      </c>
      <c r="O17" s="49">
        <v>749</v>
      </c>
      <c r="P17" s="49">
        <v>0</v>
      </c>
      <c r="Q17" s="49">
        <f t="shared" si="5"/>
        <v>44</v>
      </c>
      <c r="R17" s="49">
        <v>0</v>
      </c>
      <c r="S17" s="49">
        <v>44</v>
      </c>
      <c r="T17" s="49">
        <v>0</v>
      </c>
      <c r="U17" s="49">
        <f t="shared" si="6"/>
        <v>134</v>
      </c>
      <c r="V17" s="49">
        <v>0</v>
      </c>
      <c r="W17" s="49">
        <v>134</v>
      </c>
      <c r="X17" s="49">
        <v>0</v>
      </c>
      <c r="Y17" s="49">
        <f t="shared" si="7"/>
        <v>3</v>
      </c>
      <c r="Z17" s="49">
        <v>0</v>
      </c>
      <c r="AA17" s="49">
        <v>3</v>
      </c>
      <c r="AB17" s="49">
        <v>0</v>
      </c>
      <c r="AC17" s="49">
        <f t="shared" si="8"/>
        <v>27</v>
      </c>
      <c r="AD17" s="49">
        <v>0</v>
      </c>
      <c r="AE17" s="49">
        <v>27</v>
      </c>
      <c r="AF17" s="49">
        <v>0</v>
      </c>
      <c r="AG17" s="49">
        <v>48</v>
      </c>
      <c r="AH17" s="49">
        <v>0</v>
      </c>
    </row>
    <row r="18" spans="1:34" ht="13.5">
      <c r="A18" s="24" t="s">
        <v>143</v>
      </c>
      <c r="B18" s="47" t="s">
        <v>165</v>
      </c>
      <c r="C18" s="48" t="s">
        <v>166</v>
      </c>
      <c r="D18" s="49">
        <f t="shared" si="0"/>
        <v>1188</v>
      </c>
      <c r="E18" s="49">
        <v>1149</v>
      </c>
      <c r="F18" s="49">
        <v>39</v>
      </c>
      <c r="G18" s="49">
        <f t="shared" si="1"/>
        <v>1188</v>
      </c>
      <c r="H18" s="49">
        <f t="shared" si="2"/>
        <v>1149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961</v>
      </c>
      <c r="N18" s="49">
        <v>0</v>
      </c>
      <c r="O18" s="49">
        <v>961</v>
      </c>
      <c r="P18" s="49">
        <v>0</v>
      </c>
      <c r="Q18" s="49">
        <f t="shared" si="5"/>
        <v>43</v>
      </c>
      <c r="R18" s="49">
        <v>0</v>
      </c>
      <c r="S18" s="49">
        <v>43</v>
      </c>
      <c r="T18" s="49">
        <v>0</v>
      </c>
      <c r="U18" s="49">
        <f t="shared" si="6"/>
        <v>117</v>
      </c>
      <c r="V18" s="49">
        <v>0</v>
      </c>
      <c r="W18" s="49">
        <v>117</v>
      </c>
      <c r="X18" s="49">
        <v>0</v>
      </c>
      <c r="Y18" s="49">
        <f t="shared" si="7"/>
        <v>3</v>
      </c>
      <c r="Z18" s="49">
        <v>0</v>
      </c>
      <c r="AA18" s="49">
        <v>3</v>
      </c>
      <c r="AB18" s="49">
        <v>0</v>
      </c>
      <c r="AC18" s="49">
        <f t="shared" si="8"/>
        <v>25</v>
      </c>
      <c r="AD18" s="49">
        <v>0</v>
      </c>
      <c r="AE18" s="49">
        <v>25</v>
      </c>
      <c r="AF18" s="49">
        <v>0</v>
      </c>
      <c r="AG18" s="49">
        <v>39</v>
      </c>
      <c r="AH18" s="49">
        <v>0</v>
      </c>
    </row>
    <row r="19" spans="1:34" ht="13.5">
      <c r="A19" s="24" t="s">
        <v>143</v>
      </c>
      <c r="B19" s="47" t="s">
        <v>167</v>
      </c>
      <c r="C19" s="48" t="s">
        <v>168</v>
      </c>
      <c r="D19" s="49">
        <f t="shared" si="0"/>
        <v>843</v>
      </c>
      <c r="E19" s="49">
        <v>759</v>
      </c>
      <c r="F19" s="49">
        <v>84</v>
      </c>
      <c r="G19" s="49">
        <f t="shared" si="1"/>
        <v>843</v>
      </c>
      <c r="H19" s="49">
        <f t="shared" si="2"/>
        <v>809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597</v>
      </c>
      <c r="N19" s="49">
        <v>0</v>
      </c>
      <c r="O19" s="49">
        <v>597</v>
      </c>
      <c r="P19" s="49">
        <v>0</v>
      </c>
      <c r="Q19" s="49">
        <f t="shared" si="5"/>
        <v>34</v>
      </c>
      <c r="R19" s="49">
        <v>0</v>
      </c>
      <c r="S19" s="49">
        <v>34</v>
      </c>
      <c r="T19" s="49">
        <v>0</v>
      </c>
      <c r="U19" s="49">
        <f t="shared" si="6"/>
        <v>149</v>
      </c>
      <c r="V19" s="49">
        <v>0</v>
      </c>
      <c r="W19" s="49">
        <v>149</v>
      </c>
      <c r="X19" s="49">
        <v>0</v>
      </c>
      <c r="Y19" s="49">
        <f t="shared" si="7"/>
        <v>2</v>
      </c>
      <c r="Z19" s="49">
        <v>0</v>
      </c>
      <c r="AA19" s="49">
        <v>2</v>
      </c>
      <c r="AB19" s="49">
        <v>0</v>
      </c>
      <c r="AC19" s="49">
        <f t="shared" si="8"/>
        <v>27</v>
      </c>
      <c r="AD19" s="49">
        <v>0</v>
      </c>
      <c r="AE19" s="49">
        <v>27</v>
      </c>
      <c r="AF19" s="49">
        <v>0</v>
      </c>
      <c r="AG19" s="49">
        <v>34</v>
      </c>
      <c r="AH19" s="49">
        <v>81</v>
      </c>
    </row>
    <row r="20" spans="1:34" ht="13.5">
      <c r="A20" s="24" t="s">
        <v>143</v>
      </c>
      <c r="B20" s="47" t="s">
        <v>169</v>
      </c>
      <c r="C20" s="48" t="s">
        <v>170</v>
      </c>
      <c r="D20" s="49">
        <f t="shared" si="0"/>
        <v>455</v>
      </c>
      <c r="E20" s="49">
        <v>410</v>
      </c>
      <c r="F20" s="49">
        <v>45</v>
      </c>
      <c r="G20" s="49">
        <f t="shared" si="1"/>
        <v>455</v>
      </c>
      <c r="H20" s="49">
        <f t="shared" si="2"/>
        <v>438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319</v>
      </c>
      <c r="N20" s="49">
        <v>0</v>
      </c>
      <c r="O20" s="49">
        <v>319</v>
      </c>
      <c r="P20" s="49">
        <v>0</v>
      </c>
      <c r="Q20" s="49">
        <f t="shared" si="5"/>
        <v>17</v>
      </c>
      <c r="R20" s="49">
        <v>0</v>
      </c>
      <c r="S20" s="49">
        <v>17</v>
      </c>
      <c r="T20" s="49">
        <v>0</v>
      </c>
      <c r="U20" s="49">
        <f t="shared" si="6"/>
        <v>86</v>
      </c>
      <c r="V20" s="49">
        <v>0</v>
      </c>
      <c r="W20" s="49">
        <v>86</v>
      </c>
      <c r="X20" s="49">
        <v>0</v>
      </c>
      <c r="Y20" s="49">
        <f t="shared" si="7"/>
        <v>2</v>
      </c>
      <c r="Z20" s="49">
        <v>0</v>
      </c>
      <c r="AA20" s="49">
        <v>2</v>
      </c>
      <c r="AB20" s="49">
        <v>0</v>
      </c>
      <c r="AC20" s="49">
        <f t="shared" si="8"/>
        <v>14</v>
      </c>
      <c r="AD20" s="49">
        <v>0</v>
      </c>
      <c r="AE20" s="49">
        <v>14</v>
      </c>
      <c r="AF20" s="49">
        <v>0</v>
      </c>
      <c r="AG20" s="49">
        <v>17</v>
      </c>
      <c r="AH20" s="49">
        <v>0</v>
      </c>
    </row>
    <row r="21" spans="1:34" ht="13.5">
      <c r="A21" s="24" t="s">
        <v>143</v>
      </c>
      <c r="B21" s="47" t="s">
        <v>171</v>
      </c>
      <c r="C21" s="48" t="s">
        <v>172</v>
      </c>
      <c r="D21" s="49">
        <f t="shared" si="0"/>
        <v>2235</v>
      </c>
      <c r="E21" s="49">
        <v>2235</v>
      </c>
      <c r="F21" s="49">
        <v>0</v>
      </c>
      <c r="G21" s="49">
        <f t="shared" si="1"/>
        <v>2235</v>
      </c>
      <c r="H21" s="49">
        <f t="shared" si="2"/>
        <v>2105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1682</v>
      </c>
      <c r="N21" s="49">
        <v>0</v>
      </c>
      <c r="O21" s="49">
        <v>1682</v>
      </c>
      <c r="P21" s="49">
        <v>0</v>
      </c>
      <c r="Q21" s="49">
        <f t="shared" si="5"/>
        <v>75</v>
      </c>
      <c r="R21" s="49">
        <v>0</v>
      </c>
      <c r="S21" s="49">
        <v>75</v>
      </c>
      <c r="T21" s="49">
        <v>0</v>
      </c>
      <c r="U21" s="49">
        <f t="shared" si="6"/>
        <v>278</v>
      </c>
      <c r="V21" s="49">
        <v>0</v>
      </c>
      <c r="W21" s="49">
        <v>278</v>
      </c>
      <c r="X21" s="49">
        <v>0</v>
      </c>
      <c r="Y21" s="49">
        <f t="shared" si="7"/>
        <v>6</v>
      </c>
      <c r="Z21" s="49">
        <v>0</v>
      </c>
      <c r="AA21" s="49">
        <v>6</v>
      </c>
      <c r="AB21" s="49">
        <v>0</v>
      </c>
      <c r="AC21" s="49">
        <f t="shared" si="8"/>
        <v>64</v>
      </c>
      <c r="AD21" s="49">
        <v>0</v>
      </c>
      <c r="AE21" s="49">
        <v>64</v>
      </c>
      <c r="AF21" s="49">
        <v>0</v>
      </c>
      <c r="AG21" s="49">
        <v>130</v>
      </c>
      <c r="AH21" s="49">
        <v>0</v>
      </c>
    </row>
    <row r="22" spans="1:34" ht="13.5">
      <c r="A22" s="24" t="s">
        <v>143</v>
      </c>
      <c r="B22" s="47" t="s">
        <v>173</v>
      </c>
      <c r="C22" s="48" t="s">
        <v>174</v>
      </c>
      <c r="D22" s="49">
        <f t="shared" si="0"/>
        <v>2624</v>
      </c>
      <c r="E22" s="49">
        <v>1916</v>
      </c>
      <c r="F22" s="49">
        <v>708</v>
      </c>
      <c r="G22" s="49">
        <f t="shared" si="1"/>
        <v>2624</v>
      </c>
      <c r="H22" s="49">
        <f t="shared" si="2"/>
        <v>2235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1849</v>
      </c>
      <c r="N22" s="49">
        <v>0</v>
      </c>
      <c r="O22" s="49">
        <v>1849</v>
      </c>
      <c r="P22" s="49">
        <v>0</v>
      </c>
      <c r="Q22" s="49">
        <f t="shared" si="5"/>
        <v>95</v>
      </c>
      <c r="R22" s="49">
        <v>0</v>
      </c>
      <c r="S22" s="49">
        <v>95</v>
      </c>
      <c r="T22" s="49">
        <v>0</v>
      </c>
      <c r="U22" s="49">
        <f t="shared" si="6"/>
        <v>238</v>
      </c>
      <c r="V22" s="49">
        <v>0</v>
      </c>
      <c r="W22" s="49">
        <v>238</v>
      </c>
      <c r="X22" s="49">
        <v>0</v>
      </c>
      <c r="Y22" s="49">
        <f t="shared" si="7"/>
        <v>5</v>
      </c>
      <c r="Z22" s="49">
        <v>0</v>
      </c>
      <c r="AA22" s="49">
        <v>5</v>
      </c>
      <c r="AB22" s="49">
        <v>0</v>
      </c>
      <c r="AC22" s="49">
        <f t="shared" si="8"/>
        <v>48</v>
      </c>
      <c r="AD22" s="49">
        <v>0</v>
      </c>
      <c r="AE22" s="49">
        <v>48</v>
      </c>
      <c r="AF22" s="49">
        <v>0</v>
      </c>
      <c r="AG22" s="49">
        <v>389</v>
      </c>
      <c r="AH22" s="49">
        <v>0</v>
      </c>
    </row>
    <row r="23" spans="1:34" ht="13.5">
      <c r="A23" s="24" t="s">
        <v>143</v>
      </c>
      <c r="B23" s="47" t="s">
        <v>175</v>
      </c>
      <c r="C23" s="48" t="s">
        <v>176</v>
      </c>
      <c r="D23" s="49">
        <f t="shared" si="0"/>
        <v>1117</v>
      </c>
      <c r="E23" s="49">
        <v>817</v>
      </c>
      <c r="F23" s="49">
        <v>300</v>
      </c>
      <c r="G23" s="49">
        <f t="shared" si="1"/>
        <v>1117</v>
      </c>
      <c r="H23" s="49">
        <f t="shared" si="2"/>
        <v>926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743</v>
      </c>
      <c r="N23" s="49">
        <v>0</v>
      </c>
      <c r="O23" s="49">
        <v>743</v>
      </c>
      <c r="P23" s="49">
        <v>0</v>
      </c>
      <c r="Q23" s="49">
        <f t="shared" si="5"/>
        <v>41</v>
      </c>
      <c r="R23" s="49">
        <v>0</v>
      </c>
      <c r="S23" s="49">
        <v>41</v>
      </c>
      <c r="T23" s="49">
        <v>0</v>
      </c>
      <c r="U23" s="49">
        <f t="shared" si="6"/>
        <v>104</v>
      </c>
      <c r="V23" s="49">
        <v>0</v>
      </c>
      <c r="W23" s="49">
        <v>104</v>
      </c>
      <c r="X23" s="49">
        <v>0</v>
      </c>
      <c r="Y23" s="49">
        <f t="shared" si="7"/>
        <v>3</v>
      </c>
      <c r="Z23" s="49">
        <v>0</v>
      </c>
      <c r="AA23" s="49">
        <v>3</v>
      </c>
      <c r="AB23" s="49">
        <v>0</v>
      </c>
      <c r="AC23" s="49">
        <f t="shared" si="8"/>
        <v>35</v>
      </c>
      <c r="AD23" s="49">
        <v>0</v>
      </c>
      <c r="AE23" s="49">
        <v>35</v>
      </c>
      <c r="AF23" s="49">
        <v>0</v>
      </c>
      <c r="AG23" s="49">
        <v>191</v>
      </c>
      <c r="AH23" s="49">
        <v>0</v>
      </c>
    </row>
    <row r="24" spans="1:34" ht="13.5">
      <c r="A24" s="24" t="s">
        <v>143</v>
      </c>
      <c r="B24" s="47" t="s">
        <v>177</v>
      </c>
      <c r="C24" s="48" t="s">
        <v>178</v>
      </c>
      <c r="D24" s="49">
        <f t="shared" si="0"/>
        <v>1979</v>
      </c>
      <c r="E24" s="49">
        <v>1443</v>
      </c>
      <c r="F24" s="49">
        <v>536</v>
      </c>
      <c r="G24" s="49">
        <f t="shared" si="1"/>
        <v>1979</v>
      </c>
      <c r="H24" s="49">
        <f t="shared" si="2"/>
        <v>1628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1324</v>
      </c>
      <c r="N24" s="49">
        <v>0</v>
      </c>
      <c r="O24" s="49">
        <v>1324</v>
      </c>
      <c r="P24" s="49">
        <v>0</v>
      </c>
      <c r="Q24" s="49">
        <f t="shared" si="5"/>
        <v>73</v>
      </c>
      <c r="R24" s="49">
        <v>0</v>
      </c>
      <c r="S24" s="49">
        <v>73</v>
      </c>
      <c r="T24" s="49">
        <v>0</v>
      </c>
      <c r="U24" s="49">
        <f t="shared" si="6"/>
        <v>178</v>
      </c>
      <c r="V24" s="49">
        <v>0</v>
      </c>
      <c r="W24" s="49">
        <v>178</v>
      </c>
      <c r="X24" s="49">
        <v>0</v>
      </c>
      <c r="Y24" s="49">
        <f t="shared" si="7"/>
        <v>5</v>
      </c>
      <c r="Z24" s="49">
        <v>0</v>
      </c>
      <c r="AA24" s="49">
        <v>5</v>
      </c>
      <c r="AB24" s="49">
        <v>0</v>
      </c>
      <c r="AC24" s="49">
        <f t="shared" si="8"/>
        <v>48</v>
      </c>
      <c r="AD24" s="49">
        <v>0</v>
      </c>
      <c r="AE24" s="49">
        <v>48</v>
      </c>
      <c r="AF24" s="49">
        <v>0</v>
      </c>
      <c r="AG24" s="49">
        <v>351</v>
      </c>
      <c r="AH24" s="49">
        <v>42</v>
      </c>
    </row>
    <row r="25" spans="1:34" ht="13.5">
      <c r="A25" s="24" t="s">
        <v>143</v>
      </c>
      <c r="B25" s="47" t="s">
        <v>179</v>
      </c>
      <c r="C25" s="48" t="s">
        <v>180</v>
      </c>
      <c r="D25" s="49">
        <f t="shared" si="0"/>
        <v>2633</v>
      </c>
      <c r="E25" s="49">
        <v>2097</v>
      </c>
      <c r="F25" s="49">
        <v>536</v>
      </c>
      <c r="G25" s="49">
        <f t="shared" si="1"/>
        <v>2633</v>
      </c>
      <c r="H25" s="49">
        <f t="shared" si="2"/>
        <v>2433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2112</v>
      </c>
      <c r="N25" s="49">
        <v>0</v>
      </c>
      <c r="O25" s="49">
        <v>1803</v>
      </c>
      <c r="P25" s="49">
        <v>309</v>
      </c>
      <c r="Q25" s="49">
        <f t="shared" si="5"/>
        <v>65</v>
      </c>
      <c r="R25" s="49">
        <v>0</v>
      </c>
      <c r="S25" s="49">
        <v>58</v>
      </c>
      <c r="T25" s="49">
        <v>7</v>
      </c>
      <c r="U25" s="49">
        <f t="shared" si="6"/>
        <v>200</v>
      </c>
      <c r="V25" s="49">
        <v>0</v>
      </c>
      <c r="W25" s="49">
        <v>184</v>
      </c>
      <c r="X25" s="49">
        <v>16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56</v>
      </c>
      <c r="AD25" s="49">
        <v>0</v>
      </c>
      <c r="AE25" s="49">
        <v>52</v>
      </c>
      <c r="AF25" s="49">
        <v>4</v>
      </c>
      <c r="AG25" s="49">
        <v>200</v>
      </c>
      <c r="AH25" s="49">
        <v>0</v>
      </c>
    </row>
    <row r="26" spans="1:34" ht="13.5">
      <c r="A26" s="24" t="s">
        <v>143</v>
      </c>
      <c r="B26" s="47" t="s">
        <v>181</v>
      </c>
      <c r="C26" s="48" t="s">
        <v>305</v>
      </c>
      <c r="D26" s="49">
        <f t="shared" si="0"/>
        <v>842</v>
      </c>
      <c r="E26" s="49">
        <v>810</v>
      </c>
      <c r="F26" s="49">
        <v>32</v>
      </c>
      <c r="G26" s="49">
        <f t="shared" si="1"/>
        <v>842</v>
      </c>
      <c r="H26" s="49">
        <f t="shared" si="2"/>
        <v>818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634</v>
      </c>
      <c r="N26" s="49">
        <v>0</v>
      </c>
      <c r="O26" s="49">
        <v>606</v>
      </c>
      <c r="P26" s="49">
        <v>28</v>
      </c>
      <c r="Q26" s="49">
        <f t="shared" si="5"/>
        <v>26</v>
      </c>
      <c r="R26" s="49">
        <v>0</v>
      </c>
      <c r="S26" s="49">
        <v>25</v>
      </c>
      <c r="T26" s="49">
        <v>1</v>
      </c>
      <c r="U26" s="49">
        <f t="shared" si="6"/>
        <v>133</v>
      </c>
      <c r="V26" s="49">
        <v>0</v>
      </c>
      <c r="W26" s="49">
        <v>133</v>
      </c>
      <c r="X26" s="49">
        <v>0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25</v>
      </c>
      <c r="AD26" s="49">
        <v>0</v>
      </c>
      <c r="AE26" s="49">
        <v>22</v>
      </c>
      <c r="AF26" s="49">
        <v>3</v>
      </c>
      <c r="AG26" s="49">
        <v>24</v>
      </c>
      <c r="AH26" s="49">
        <v>0</v>
      </c>
    </row>
    <row r="27" spans="1:34" ht="13.5">
      <c r="A27" s="24" t="s">
        <v>143</v>
      </c>
      <c r="B27" s="47" t="s">
        <v>182</v>
      </c>
      <c r="C27" s="48" t="s">
        <v>141</v>
      </c>
      <c r="D27" s="49">
        <f t="shared" si="0"/>
        <v>1475</v>
      </c>
      <c r="E27" s="49">
        <v>1185</v>
      </c>
      <c r="F27" s="49">
        <v>290</v>
      </c>
      <c r="G27" s="49">
        <f t="shared" si="1"/>
        <v>1475</v>
      </c>
      <c r="H27" s="49">
        <f t="shared" si="2"/>
        <v>1386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1212</v>
      </c>
      <c r="N27" s="49">
        <v>0</v>
      </c>
      <c r="O27" s="49">
        <v>1017</v>
      </c>
      <c r="P27" s="49">
        <v>195</v>
      </c>
      <c r="Q27" s="49">
        <f t="shared" si="5"/>
        <v>52</v>
      </c>
      <c r="R27" s="49">
        <v>0</v>
      </c>
      <c r="S27" s="49">
        <v>52</v>
      </c>
      <c r="T27" s="49">
        <v>0</v>
      </c>
      <c r="U27" s="49">
        <f t="shared" si="6"/>
        <v>69</v>
      </c>
      <c r="V27" s="49">
        <v>0</v>
      </c>
      <c r="W27" s="49">
        <v>66</v>
      </c>
      <c r="X27" s="49">
        <v>3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53</v>
      </c>
      <c r="AD27" s="49">
        <v>0</v>
      </c>
      <c r="AE27" s="49">
        <v>50</v>
      </c>
      <c r="AF27" s="49">
        <v>3</v>
      </c>
      <c r="AG27" s="49">
        <v>89</v>
      </c>
      <c r="AH27" s="49">
        <v>0</v>
      </c>
    </row>
    <row r="28" spans="1:34" ht="13.5">
      <c r="A28" s="24" t="s">
        <v>143</v>
      </c>
      <c r="B28" s="47" t="s">
        <v>183</v>
      </c>
      <c r="C28" s="48" t="s">
        <v>184</v>
      </c>
      <c r="D28" s="49">
        <f t="shared" si="0"/>
        <v>2758</v>
      </c>
      <c r="E28" s="49">
        <v>1601</v>
      </c>
      <c r="F28" s="49">
        <v>1157</v>
      </c>
      <c r="G28" s="49">
        <f t="shared" si="1"/>
        <v>2758</v>
      </c>
      <c r="H28" s="49">
        <f t="shared" si="2"/>
        <v>2643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2142</v>
      </c>
      <c r="N28" s="49">
        <v>0</v>
      </c>
      <c r="O28" s="49">
        <v>2062</v>
      </c>
      <c r="P28" s="49">
        <v>80</v>
      </c>
      <c r="Q28" s="49">
        <f t="shared" si="5"/>
        <v>80</v>
      </c>
      <c r="R28" s="49">
        <v>0</v>
      </c>
      <c r="S28" s="49">
        <v>79</v>
      </c>
      <c r="T28" s="49">
        <v>1</v>
      </c>
      <c r="U28" s="49">
        <f t="shared" si="6"/>
        <v>367</v>
      </c>
      <c r="V28" s="49">
        <v>0</v>
      </c>
      <c r="W28" s="49">
        <v>367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54</v>
      </c>
      <c r="AD28" s="49">
        <v>0</v>
      </c>
      <c r="AE28" s="49">
        <v>49</v>
      </c>
      <c r="AF28" s="49">
        <v>5</v>
      </c>
      <c r="AG28" s="49">
        <v>115</v>
      </c>
      <c r="AH28" s="49">
        <v>0</v>
      </c>
    </row>
    <row r="29" spans="1:34" ht="13.5">
      <c r="A29" s="24" t="s">
        <v>143</v>
      </c>
      <c r="B29" s="47" t="s">
        <v>185</v>
      </c>
      <c r="C29" s="48" t="s">
        <v>186</v>
      </c>
      <c r="D29" s="49">
        <f t="shared" si="0"/>
        <v>885</v>
      </c>
      <c r="E29" s="49">
        <v>573</v>
      </c>
      <c r="F29" s="49">
        <v>312</v>
      </c>
      <c r="G29" s="49">
        <f t="shared" si="1"/>
        <v>885</v>
      </c>
      <c r="H29" s="49">
        <f t="shared" si="2"/>
        <v>822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627</v>
      </c>
      <c r="N29" s="49">
        <v>0</v>
      </c>
      <c r="O29" s="49">
        <v>429</v>
      </c>
      <c r="P29" s="49">
        <v>198</v>
      </c>
      <c r="Q29" s="49">
        <f t="shared" si="5"/>
        <v>36</v>
      </c>
      <c r="R29" s="49">
        <v>0</v>
      </c>
      <c r="S29" s="49">
        <v>29</v>
      </c>
      <c r="T29" s="49">
        <v>7</v>
      </c>
      <c r="U29" s="49">
        <f t="shared" si="6"/>
        <v>138</v>
      </c>
      <c r="V29" s="49">
        <v>0</v>
      </c>
      <c r="W29" s="49">
        <v>99</v>
      </c>
      <c r="X29" s="49">
        <v>39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21</v>
      </c>
      <c r="AD29" s="49">
        <v>0</v>
      </c>
      <c r="AE29" s="49">
        <v>16</v>
      </c>
      <c r="AF29" s="49">
        <v>5</v>
      </c>
      <c r="AG29" s="49">
        <v>63</v>
      </c>
      <c r="AH29" s="49">
        <v>1</v>
      </c>
    </row>
    <row r="30" spans="1:34" ht="13.5">
      <c r="A30" s="24" t="s">
        <v>143</v>
      </c>
      <c r="B30" s="47" t="s">
        <v>187</v>
      </c>
      <c r="C30" s="48" t="s">
        <v>188</v>
      </c>
      <c r="D30" s="49">
        <f t="shared" si="0"/>
        <v>1747</v>
      </c>
      <c r="E30" s="49">
        <v>1431</v>
      </c>
      <c r="F30" s="49">
        <v>316</v>
      </c>
      <c r="G30" s="49">
        <f t="shared" si="1"/>
        <v>1747</v>
      </c>
      <c r="H30" s="49">
        <f t="shared" si="2"/>
        <v>1542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1219</v>
      </c>
      <c r="N30" s="49">
        <v>0</v>
      </c>
      <c r="O30" s="49">
        <v>971</v>
      </c>
      <c r="P30" s="49">
        <v>248</v>
      </c>
      <c r="Q30" s="49">
        <f t="shared" si="5"/>
        <v>53</v>
      </c>
      <c r="R30" s="49">
        <v>0</v>
      </c>
      <c r="S30" s="49">
        <v>28</v>
      </c>
      <c r="T30" s="49">
        <v>25</v>
      </c>
      <c r="U30" s="49">
        <f t="shared" si="6"/>
        <v>228</v>
      </c>
      <c r="V30" s="49">
        <v>0</v>
      </c>
      <c r="W30" s="49">
        <v>219</v>
      </c>
      <c r="X30" s="49">
        <v>9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42</v>
      </c>
      <c r="AD30" s="49">
        <v>0</v>
      </c>
      <c r="AE30" s="49">
        <v>8</v>
      </c>
      <c r="AF30" s="49">
        <v>34</v>
      </c>
      <c r="AG30" s="49">
        <v>205</v>
      </c>
      <c r="AH30" s="49">
        <v>0</v>
      </c>
    </row>
    <row r="31" spans="1:34" ht="13.5">
      <c r="A31" s="24" t="s">
        <v>143</v>
      </c>
      <c r="B31" s="47" t="s">
        <v>189</v>
      </c>
      <c r="C31" s="48" t="s">
        <v>24</v>
      </c>
      <c r="D31" s="49">
        <f t="shared" si="0"/>
        <v>2305</v>
      </c>
      <c r="E31" s="49">
        <v>2058</v>
      </c>
      <c r="F31" s="49">
        <v>247</v>
      </c>
      <c r="G31" s="49">
        <f t="shared" si="1"/>
        <v>2305</v>
      </c>
      <c r="H31" s="49">
        <f t="shared" si="2"/>
        <v>2197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1930</v>
      </c>
      <c r="N31" s="49">
        <v>0</v>
      </c>
      <c r="O31" s="49">
        <v>1687</v>
      </c>
      <c r="P31" s="49">
        <v>243</v>
      </c>
      <c r="Q31" s="49">
        <f t="shared" si="5"/>
        <v>76</v>
      </c>
      <c r="R31" s="49">
        <v>0</v>
      </c>
      <c r="S31" s="49">
        <v>74</v>
      </c>
      <c r="T31" s="49">
        <v>2</v>
      </c>
      <c r="U31" s="49">
        <f t="shared" si="6"/>
        <v>120</v>
      </c>
      <c r="V31" s="49">
        <v>0</v>
      </c>
      <c r="W31" s="49">
        <v>118</v>
      </c>
      <c r="X31" s="49">
        <v>2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71</v>
      </c>
      <c r="AD31" s="49">
        <v>0</v>
      </c>
      <c r="AE31" s="49">
        <v>71</v>
      </c>
      <c r="AF31" s="49">
        <v>0</v>
      </c>
      <c r="AG31" s="49">
        <v>108</v>
      </c>
      <c r="AH31" s="49">
        <v>0</v>
      </c>
    </row>
    <row r="32" spans="1:34" ht="13.5">
      <c r="A32" s="24" t="s">
        <v>143</v>
      </c>
      <c r="B32" s="47" t="s">
        <v>190</v>
      </c>
      <c r="C32" s="48" t="s">
        <v>191</v>
      </c>
      <c r="D32" s="49">
        <f t="shared" si="0"/>
        <v>3664</v>
      </c>
      <c r="E32" s="49">
        <v>2382</v>
      </c>
      <c r="F32" s="49">
        <v>1282</v>
      </c>
      <c r="G32" s="49">
        <f t="shared" si="1"/>
        <v>3664</v>
      </c>
      <c r="H32" s="49">
        <f t="shared" si="2"/>
        <v>3537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3130</v>
      </c>
      <c r="N32" s="49">
        <v>0</v>
      </c>
      <c r="O32" s="49">
        <v>2062</v>
      </c>
      <c r="P32" s="49">
        <v>1068</v>
      </c>
      <c r="Q32" s="49">
        <f t="shared" si="5"/>
        <v>131</v>
      </c>
      <c r="R32" s="49">
        <v>0</v>
      </c>
      <c r="S32" s="49">
        <v>86</v>
      </c>
      <c r="T32" s="49">
        <v>45</v>
      </c>
      <c r="U32" s="49">
        <f t="shared" si="6"/>
        <v>210</v>
      </c>
      <c r="V32" s="49">
        <v>0</v>
      </c>
      <c r="W32" s="49">
        <v>180</v>
      </c>
      <c r="X32" s="49">
        <v>30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66</v>
      </c>
      <c r="AD32" s="49">
        <v>0</v>
      </c>
      <c r="AE32" s="49">
        <v>54</v>
      </c>
      <c r="AF32" s="49">
        <v>12</v>
      </c>
      <c r="AG32" s="49">
        <v>127</v>
      </c>
      <c r="AH32" s="49">
        <v>0</v>
      </c>
    </row>
    <row r="33" spans="1:34" ht="13.5">
      <c r="A33" s="24" t="s">
        <v>143</v>
      </c>
      <c r="B33" s="47" t="s">
        <v>192</v>
      </c>
      <c r="C33" s="48" t="s">
        <v>193</v>
      </c>
      <c r="D33" s="49">
        <f t="shared" si="0"/>
        <v>1973</v>
      </c>
      <c r="E33" s="49">
        <v>1717</v>
      </c>
      <c r="F33" s="49">
        <v>256</v>
      </c>
      <c r="G33" s="49">
        <f t="shared" si="1"/>
        <v>1973</v>
      </c>
      <c r="H33" s="49">
        <f t="shared" si="2"/>
        <v>1879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1551</v>
      </c>
      <c r="N33" s="49">
        <v>0</v>
      </c>
      <c r="O33" s="49">
        <v>1413</v>
      </c>
      <c r="P33" s="49">
        <v>138</v>
      </c>
      <c r="Q33" s="49">
        <f t="shared" si="5"/>
        <v>86</v>
      </c>
      <c r="R33" s="49">
        <v>0</v>
      </c>
      <c r="S33" s="49">
        <v>85</v>
      </c>
      <c r="T33" s="49">
        <v>1</v>
      </c>
      <c r="U33" s="49">
        <f t="shared" si="6"/>
        <v>182</v>
      </c>
      <c r="V33" s="49">
        <v>0</v>
      </c>
      <c r="W33" s="49">
        <v>167</v>
      </c>
      <c r="X33" s="49">
        <v>15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60</v>
      </c>
      <c r="AD33" s="49">
        <v>0</v>
      </c>
      <c r="AE33" s="49">
        <v>52</v>
      </c>
      <c r="AF33" s="49">
        <v>8</v>
      </c>
      <c r="AG33" s="49">
        <v>94</v>
      </c>
      <c r="AH33" s="49">
        <v>0</v>
      </c>
    </row>
    <row r="34" spans="1:34" ht="13.5">
      <c r="A34" s="24" t="s">
        <v>143</v>
      </c>
      <c r="B34" s="47" t="s">
        <v>194</v>
      </c>
      <c r="C34" s="48" t="s">
        <v>195</v>
      </c>
      <c r="D34" s="49">
        <f t="shared" si="0"/>
        <v>2393</v>
      </c>
      <c r="E34" s="49">
        <v>2079</v>
      </c>
      <c r="F34" s="49">
        <v>314</v>
      </c>
      <c r="G34" s="49">
        <f t="shared" si="1"/>
        <v>2393</v>
      </c>
      <c r="H34" s="49">
        <f t="shared" si="2"/>
        <v>1787</v>
      </c>
      <c r="I34" s="49">
        <f t="shared" si="3"/>
        <v>0</v>
      </c>
      <c r="J34" s="49">
        <v>0</v>
      </c>
      <c r="K34" s="49">
        <v>0</v>
      </c>
      <c r="L34" s="49">
        <v>0</v>
      </c>
      <c r="M34" s="49">
        <f t="shared" si="4"/>
        <v>1317</v>
      </c>
      <c r="N34" s="49">
        <v>0</v>
      </c>
      <c r="O34" s="49">
        <v>1153</v>
      </c>
      <c r="P34" s="49">
        <v>164</v>
      </c>
      <c r="Q34" s="49">
        <f t="shared" si="5"/>
        <v>80</v>
      </c>
      <c r="R34" s="49">
        <v>0</v>
      </c>
      <c r="S34" s="49">
        <v>80</v>
      </c>
      <c r="T34" s="49">
        <v>0</v>
      </c>
      <c r="U34" s="49">
        <f t="shared" si="6"/>
        <v>331</v>
      </c>
      <c r="V34" s="49">
        <v>0</v>
      </c>
      <c r="W34" s="49">
        <v>331</v>
      </c>
      <c r="X34" s="49">
        <v>0</v>
      </c>
      <c r="Y34" s="49">
        <f t="shared" si="7"/>
        <v>9</v>
      </c>
      <c r="Z34" s="49">
        <v>0</v>
      </c>
      <c r="AA34" s="49">
        <v>9</v>
      </c>
      <c r="AB34" s="49">
        <v>0</v>
      </c>
      <c r="AC34" s="49">
        <f t="shared" si="8"/>
        <v>50</v>
      </c>
      <c r="AD34" s="49">
        <v>0</v>
      </c>
      <c r="AE34" s="49">
        <v>50</v>
      </c>
      <c r="AF34" s="49">
        <v>0</v>
      </c>
      <c r="AG34" s="49">
        <v>606</v>
      </c>
      <c r="AH34" s="49">
        <v>0</v>
      </c>
    </row>
    <row r="35" spans="1:34" ht="13.5">
      <c r="A35" s="24" t="s">
        <v>143</v>
      </c>
      <c r="B35" s="47" t="s">
        <v>196</v>
      </c>
      <c r="C35" s="48" t="s">
        <v>197</v>
      </c>
      <c r="D35" s="49">
        <f t="shared" si="0"/>
        <v>784</v>
      </c>
      <c r="E35" s="49">
        <v>738</v>
      </c>
      <c r="F35" s="49">
        <v>46</v>
      </c>
      <c r="G35" s="49">
        <f t="shared" si="1"/>
        <v>784</v>
      </c>
      <c r="H35" s="49">
        <f t="shared" si="2"/>
        <v>726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534</v>
      </c>
      <c r="N35" s="49">
        <v>0</v>
      </c>
      <c r="O35" s="49">
        <v>534</v>
      </c>
      <c r="P35" s="49">
        <v>0</v>
      </c>
      <c r="Q35" s="49">
        <f t="shared" si="5"/>
        <v>44</v>
      </c>
      <c r="R35" s="49">
        <v>0</v>
      </c>
      <c r="S35" s="49">
        <v>44</v>
      </c>
      <c r="T35" s="49">
        <v>0</v>
      </c>
      <c r="U35" s="49">
        <f t="shared" si="6"/>
        <v>126</v>
      </c>
      <c r="V35" s="49">
        <v>0</v>
      </c>
      <c r="W35" s="49">
        <v>126</v>
      </c>
      <c r="X35" s="49">
        <v>0</v>
      </c>
      <c r="Y35" s="49">
        <f t="shared" si="7"/>
        <v>1</v>
      </c>
      <c r="Z35" s="49">
        <v>0</v>
      </c>
      <c r="AA35" s="49">
        <v>1</v>
      </c>
      <c r="AB35" s="49">
        <v>0</v>
      </c>
      <c r="AC35" s="49">
        <f t="shared" si="8"/>
        <v>21</v>
      </c>
      <c r="AD35" s="49">
        <v>0</v>
      </c>
      <c r="AE35" s="49">
        <v>21</v>
      </c>
      <c r="AF35" s="49">
        <v>0</v>
      </c>
      <c r="AG35" s="49">
        <v>58</v>
      </c>
      <c r="AH35" s="49">
        <v>0</v>
      </c>
    </row>
    <row r="36" spans="1:34" ht="13.5">
      <c r="A36" s="24" t="s">
        <v>143</v>
      </c>
      <c r="B36" s="47" t="s">
        <v>198</v>
      </c>
      <c r="C36" s="48" t="s">
        <v>199</v>
      </c>
      <c r="D36" s="49">
        <f t="shared" si="0"/>
        <v>1845</v>
      </c>
      <c r="E36" s="49">
        <v>1498</v>
      </c>
      <c r="F36" s="49">
        <v>347</v>
      </c>
      <c r="G36" s="49">
        <f t="shared" si="1"/>
        <v>1845</v>
      </c>
      <c r="H36" s="49">
        <f t="shared" si="2"/>
        <v>1451</v>
      </c>
      <c r="I36" s="49">
        <f t="shared" si="3"/>
        <v>0</v>
      </c>
      <c r="J36" s="49">
        <v>0</v>
      </c>
      <c r="K36" s="49">
        <v>0</v>
      </c>
      <c r="L36" s="49">
        <v>0</v>
      </c>
      <c r="M36" s="49">
        <f t="shared" si="4"/>
        <v>1037</v>
      </c>
      <c r="N36" s="49">
        <v>0</v>
      </c>
      <c r="O36" s="49">
        <v>1037</v>
      </c>
      <c r="P36" s="49">
        <v>0</v>
      </c>
      <c r="Q36" s="49">
        <f t="shared" si="5"/>
        <v>79</v>
      </c>
      <c r="R36" s="49">
        <v>0</v>
      </c>
      <c r="S36" s="49">
        <v>79</v>
      </c>
      <c r="T36" s="49">
        <v>0</v>
      </c>
      <c r="U36" s="49">
        <f t="shared" si="6"/>
        <v>310</v>
      </c>
      <c r="V36" s="49">
        <v>0</v>
      </c>
      <c r="W36" s="49">
        <v>310</v>
      </c>
      <c r="X36" s="49">
        <v>0</v>
      </c>
      <c r="Y36" s="49">
        <f t="shared" si="7"/>
        <v>2</v>
      </c>
      <c r="Z36" s="49">
        <v>0</v>
      </c>
      <c r="AA36" s="49">
        <v>2</v>
      </c>
      <c r="AB36" s="49">
        <v>0</v>
      </c>
      <c r="AC36" s="49">
        <f t="shared" si="8"/>
        <v>23</v>
      </c>
      <c r="AD36" s="49">
        <v>0</v>
      </c>
      <c r="AE36" s="49">
        <v>23</v>
      </c>
      <c r="AF36" s="49">
        <v>0</v>
      </c>
      <c r="AG36" s="49">
        <v>394</v>
      </c>
      <c r="AH36" s="49">
        <v>0</v>
      </c>
    </row>
    <row r="37" spans="1:34" ht="13.5">
      <c r="A37" s="24" t="s">
        <v>143</v>
      </c>
      <c r="B37" s="47" t="s">
        <v>200</v>
      </c>
      <c r="C37" s="48" t="s">
        <v>201</v>
      </c>
      <c r="D37" s="49">
        <f t="shared" si="0"/>
        <v>1243</v>
      </c>
      <c r="E37" s="49">
        <v>819</v>
      </c>
      <c r="F37" s="49">
        <v>424</v>
      </c>
      <c r="G37" s="49">
        <f t="shared" si="1"/>
        <v>1243</v>
      </c>
      <c r="H37" s="49">
        <f t="shared" si="2"/>
        <v>1233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987</v>
      </c>
      <c r="N37" s="49">
        <v>0</v>
      </c>
      <c r="O37" s="49">
        <v>583</v>
      </c>
      <c r="P37" s="49">
        <v>404</v>
      </c>
      <c r="Q37" s="49">
        <f t="shared" si="5"/>
        <v>123</v>
      </c>
      <c r="R37" s="49">
        <v>0</v>
      </c>
      <c r="S37" s="49">
        <v>119</v>
      </c>
      <c r="T37" s="49">
        <v>4</v>
      </c>
      <c r="U37" s="49">
        <f t="shared" si="6"/>
        <v>117</v>
      </c>
      <c r="V37" s="49">
        <v>0</v>
      </c>
      <c r="W37" s="49">
        <v>116</v>
      </c>
      <c r="X37" s="49">
        <v>1</v>
      </c>
      <c r="Y37" s="49">
        <f t="shared" si="7"/>
        <v>1</v>
      </c>
      <c r="Z37" s="49">
        <v>0</v>
      </c>
      <c r="AA37" s="49">
        <v>1</v>
      </c>
      <c r="AB37" s="49">
        <v>0</v>
      </c>
      <c r="AC37" s="49">
        <f t="shared" si="8"/>
        <v>5</v>
      </c>
      <c r="AD37" s="49">
        <v>0</v>
      </c>
      <c r="AE37" s="49">
        <v>1</v>
      </c>
      <c r="AF37" s="49">
        <v>4</v>
      </c>
      <c r="AG37" s="49">
        <v>10</v>
      </c>
      <c r="AH37" s="49">
        <v>0</v>
      </c>
    </row>
    <row r="38" spans="1:34" ht="13.5">
      <c r="A38" s="24" t="s">
        <v>143</v>
      </c>
      <c r="B38" s="47" t="s">
        <v>202</v>
      </c>
      <c r="C38" s="48" t="s">
        <v>203</v>
      </c>
      <c r="D38" s="49">
        <f t="shared" si="0"/>
        <v>3003</v>
      </c>
      <c r="E38" s="49">
        <v>2618</v>
      </c>
      <c r="F38" s="49">
        <v>385</v>
      </c>
      <c r="G38" s="49">
        <f t="shared" si="1"/>
        <v>3003</v>
      </c>
      <c r="H38" s="49">
        <f t="shared" si="2"/>
        <v>2488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1889</v>
      </c>
      <c r="N38" s="49">
        <v>0</v>
      </c>
      <c r="O38" s="49">
        <v>1625</v>
      </c>
      <c r="P38" s="49">
        <v>264</v>
      </c>
      <c r="Q38" s="49">
        <f t="shared" si="5"/>
        <v>169</v>
      </c>
      <c r="R38" s="49">
        <v>0</v>
      </c>
      <c r="S38" s="49">
        <v>169</v>
      </c>
      <c r="T38" s="49">
        <v>0</v>
      </c>
      <c r="U38" s="49">
        <f t="shared" si="6"/>
        <v>351</v>
      </c>
      <c r="V38" s="49">
        <v>0</v>
      </c>
      <c r="W38" s="49">
        <v>351</v>
      </c>
      <c r="X38" s="49">
        <v>0</v>
      </c>
      <c r="Y38" s="49">
        <f t="shared" si="7"/>
        <v>4</v>
      </c>
      <c r="Z38" s="49">
        <v>0</v>
      </c>
      <c r="AA38" s="49">
        <v>4</v>
      </c>
      <c r="AB38" s="49">
        <v>0</v>
      </c>
      <c r="AC38" s="49">
        <f t="shared" si="8"/>
        <v>75</v>
      </c>
      <c r="AD38" s="49">
        <v>0</v>
      </c>
      <c r="AE38" s="49">
        <v>75</v>
      </c>
      <c r="AF38" s="49">
        <v>0</v>
      </c>
      <c r="AG38" s="49">
        <v>515</v>
      </c>
      <c r="AH38" s="49">
        <v>0</v>
      </c>
    </row>
    <row r="39" spans="1:34" ht="13.5">
      <c r="A39" s="24" t="s">
        <v>143</v>
      </c>
      <c r="B39" s="47" t="s">
        <v>204</v>
      </c>
      <c r="C39" s="48" t="s">
        <v>294</v>
      </c>
      <c r="D39" s="49">
        <f t="shared" si="0"/>
        <v>1816</v>
      </c>
      <c r="E39" s="49">
        <v>1778</v>
      </c>
      <c r="F39" s="49">
        <v>38</v>
      </c>
      <c r="G39" s="49">
        <f t="shared" si="1"/>
        <v>1816</v>
      </c>
      <c r="H39" s="49">
        <f t="shared" si="2"/>
        <v>1764</v>
      </c>
      <c r="I39" s="49">
        <f t="shared" si="3"/>
        <v>0</v>
      </c>
      <c r="J39" s="49">
        <v>0</v>
      </c>
      <c r="K39" s="49">
        <v>0</v>
      </c>
      <c r="L39" s="49">
        <v>0</v>
      </c>
      <c r="M39" s="49">
        <f t="shared" si="4"/>
        <v>1264</v>
      </c>
      <c r="N39" s="49">
        <v>0</v>
      </c>
      <c r="O39" s="49">
        <v>1264</v>
      </c>
      <c r="P39" s="49">
        <v>0</v>
      </c>
      <c r="Q39" s="49">
        <f t="shared" si="5"/>
        <v>108</v>
      </c>
      <c r="R39" s="49">
        <v>0</v>
      </c>
      <c r="S39" s="49">
        <v>108</v>
      </c>
      <c r="T39" s="49">
        <v>0</v>
      </c>
      <c r="U39" s="49">
        <f t="shared" si="6"/>
        <v>367</v>
      </c>
      <c r="V39" s="49">
        <v>0</v>
      </c>
      <c r="W39" s="49">
        <v>367</v>
      </c>
      <c r="X39" s="49">
        <v>0</v>
      </c>
      <c r="Y39" s="49">
        <f t="shared" si="7"/>
        <v>2</v>
      </c>
      <c r="Z39" s="49">
        <v>0</v>
      </c>
      <c r="AA39" s="49">
        <v>2</v>
      </c>
      <c r="AB39" s="49">
        <v>0</v>
      </c>
      <c r="AC39" s="49">
        <f t="shared" si="8"/>
        <v>23</v>
      </c>
      <c r="AD39" s="49">
        <v>0</v>
      </c>
      <c r="AE39" s="49">
        <v>23</v>
      </c>
      <c r="AF39" s="49">
        <v>0</v>
      </c>
      <c r="AG39" s="49">
        <v>52</v>
      </c>
      <c r="AH39" s="49">
        <v>350</v>
      </c>
    </row>
    <row r="40" spans="1:34" ht="13.5">
      <c r="A40" s="24" t="s">
        <v>143</v>
      </c>
      <c r="B40" s="47" t="s">
        <v>205</v>
      </c>
      <c r="C40" s="48" t="s">
        <v>206</v>
      </c>
      <c r="D40" s="49">
        <f t="shared" si="0"/>
        <v>2121</v>
      </c>
      <c r="E40" s="49">
        <v>1731</v>
      </c>
      <c r="F40" s="49">
        <v>390</v>
      </c>
      <c r="G40" s="49">
        <f t="shared" si="1"/>
        <v>2121</v>
      </c>
      <c r="H40" s="49">
        <f t="shared" si="2"/>
        <v>2065</v>
      </c>
      <c r="I40" s="49">
        <f t="shared" si="3"/>
        <v>0</v>
      </c>
      <c r="J40" s="49">
        <v>0</v>
      </c>
      <c r="K40" s="49">
        <v>0</v>
      </c>
      <c r="L40" s="49">
        <v>0</v>
      </c>
      <c r="M40" s="49">
        <f t="shared" si="4"/>
        <v>1494</v>
      </c>
      <c r="N40" s="49">
        <v>0</v>
      </c>
      <c r="O40" s="49">
        <v>1494</v>
      </c>
      <c r="P40" s="49">
        <v>0</v>
      </c>
      <c r="Q40" s="49">
        <f t="shared" si="5"/>
        <v>88</v>
      </c>
      <c r="R40" s="49">
        <v>0</v>
      </c>
      <c r="S40" s="49">
        <v>88</v>
      </c>
      <c r="T40" s="49">
        <v>0</v>
      </c>
      <c r="U40" s="49">
        <f t="shared" si="6"/>
        <v>404</v>
      </c>
      <c r="V40" s="49">
        <v>0</v>
      </c>
      <c r="W40" s="49">
        <v>404</v>
      </c>
      <c r="X40" s="49">
        <v>0</v>
      </c>
      <c r="Y40" s="49">
        <f t="shared" si="7"/>
        <v>5</v>
      </c>
      <c r="Z40" s="49">
        <v>0</v>
      </c>
      <c r="AA40" s="49">
        <v>5</v>
      </c>
      <c r="AB40" s="49">
        <v>0</v>
      </c>
      <c r="AC40" s="49">
        <f t="shared" si="8"/>
        <v>74</v>
      </c>
      <c r="AD40" s="49">
        <v>0</v>
      </c>
      <c r="AE40" s="49">
        <v>74</v>
      </c>
      <c r="AF40" s="49">
        <v>0</v>
      </c>
      <c r="AG40" s="49">
        <v>56</v>
      </c>
      <c r="AH40" s="49">
        <v>20</v>
      </c>
    </row>
    <row r="41" spans="1:34" ht="13.5">
      <c r="A41" s="24" t="s">
        <v>143</v>
      </c>
      <c r="B41" s="47" t="s">
        <v>207</v>
      </c>
      <c r="C41" s="48" t="s">
        <v>307</v>
      </c>
      <c r="D41" s="49">
        <f t="shared" si="0"/>
        <v>1147</v>
      </c>
      <c r="E41" s="49">
        <v>1055</v>
      </c>
      <c r="F41" s="49">
        <v>92</v>
      </c>
      <c r="G41" s="49">
        <f t="shared" si="1"/>
        <v>1147</v>
      </c>
      <c r="H41" s="49">
        <f t="shared" si="2"/>
        <v>1005</v>
      </c>
      <c r="I41" s="49">
        <f t="shared" si="3"/>
        <v>0</v>
      </c>
      <c r="J41" s="49">
        <v>0</v>
      </c>
      <c r="K41" s="49">
        <v>0</v>
      </c>
      <c r="L41" s="49">
        <v>0</v>
      </c>
      <c r="M41" s="49">
        <f t="shared" si="4"/>
        <v>775</v>
      </c>
      <c r="N41" s="49">
        <v>0</v>
      </c>
      <c r="O41" s="49">
        <v>742</v>
      </c>
      <c r="P41" s="49">
        <v>33</v>
      </c>
      <c r="Q41" s="49">
        <f t="shared" si="5"/>
        <v>49</v>
      </c>
      <c r="R41" s="49">
        <v>0</v>
      </c>
      <c r="S41" s="49">
        <v>49</v>
      </c>
      <c r="T41" s="49">
        <v>0</v>
      </c>
      <c r="U41" s="49">
        <f t="shared" si="6"/>
        <v>152</v>
      </c>
      <c r="V41" s="49">
        <v>0</v>
      </c>
      <c r="W41" s="49">
        <v>152</v>
      </c>
      <c r="X41" s="49">
        <v>0</v>
      </c>
      <c r="Y41" s="49">
        <f t="shared" si="7"/>
        <v>3</v>
      </c>
      <c r="Z41" s="49">
        <v>0</v>
      </c>
      <c r="AA41" s="49">
        <v>3</v>
      </c>
      <c r="AB41" s="49">
        <v>0</v>
      </c>
      <c r="AC41" s="49">
        <f t="shared" si="8"/>
        <v>26</v>
      </c>
      <c r="AD41" s="49">
        <v>0</v>
      </c>
      <c r="AE41" s="49">
        <v>26</v>
      </c>
      <c r="AF41" s="49">
        <v>0</v>
      </c>
      <c r="AG41" s="49">
        <v>142</v>
      </c>
      <c r="AH41" s="49">
        <v>0</v>
      </c>
    </row>
    <row r="42" spans="1:34" ht="13.5">
      <c r="A42" s="24" t="s">
        <v>143</v>
      </c>
      <c r="B42" s="47" t="s">
        <v>208</v>
      </c>
      <c r="C42" s="48" t="s">
        <v>209</v>
      </c>
      <c r="D42" s="49">
        <f t="shared" si="0"/>
        <v>1773</v>
      </c>
      <c r="E42" s="49">
        <v>1386</v>
      </c>
      <c r="F42" s="49">
        <v>387</v>
      </c>
      <c r="G42" s="49">
        <f t="shared" si="1"/>
        <v>1773</v>
      </c>
      <c r="H42" s="49">
        <f t="shared" si="2"/>
        <v>1234</v>
      </c>
      <c r="I42" s="49">
        <f t="shared" si="3"/>
        <v>0</v>
      </c>
      <c r="J42" s="49">
        <v>0</v>
      </c>
      <c r="K42" s="49">
        <v>0</v>
      </c>
      <c r="L42" s="49">
        <v>0</v>
      </c>
      <c r="M42" s="49">
        <f t="shared" si="4"/>
        <v>706</v>
      </c>
      <c r="N42" s="49">
        <v>0</v>
      </c>
      <c r="O42" s="49">
        <v>706</v>
      </c>
      <c r="P42" s="49">
        <v>0</v>
      </c>
      <c r="Q42" s="49">
        <f t="shared" si="5"/>
        <v>104</v>
      </c>
      <c r="R42" s="49">
        <v>0</v>
      </c>
      <c r="S42" s="49">
        <v>104</v>
      </c>
      <c r="T42" s="49">
        <v>0</v>
      </c>
      <c r="U42" s="49">
        <f t="shared" si="6"/>
        <v>387</v>
      </c>
      <c r="V42" s="49">
        <v>0</v>
      </c>
      <c r="W42" s="49">
        <v>387</v>
      </c>
      <c r="X42" s="49">
        <v>0</v>
      </c>
      <c r="Y42" s="49">
        <f t="shared" si="7"/>
        <v>4</v>
      </c>
      <c r="Z42" s="49">
        <v>0</v>
      </c>
      <c r="AA42" s="49">
        <v>4</v>
      </c>
      <c r="AB42" s="49">
        <v>0</v>
      </c>
      <c r="AC42" s="49">
        <f t="shared" si="8"/>
        <v>33</v>
      </c>
      <c r="AD42" s="49">
        <v>0</v>
      </c>
      <c r="AE42" s="49">
        <v>33</v>
      </c>
      <c r="AF42" s="49">
        <v>0</v>
      </c>
      <c r="AG42" s="49">
        <v>539</v>
      </c>
      <c r="AH42" s="49">
        <v>0</v>
      </c>
    </row>
    <row r="43" spans="1:34" ht="13.5">
      <c r="A43" s="24" t="s">
        <v>143</v>
      </c>
      <c r="B43" s="47" t="s">
        <v>210</v>
      </c>
      <c r="C43" s="48" t="s">
        <v>306</v>
      </c>
      <c r="D43" s="49">
        <f t="shared" si="0"/>
        <v>1261</v>
      </c>
      <c r="E43" s="49">
        <v>1142</v>
      </c>
      <c r="F43" s="49">
        <v>119</v>
      </c>
      <c r="G43" s="49">
        <f t="shared" si="1"/>
        <v>1261</v>
      </c>
      <c r="H43" s="49">
        <f t="shared" si="2"/>
        <v>1062</v>
      </c>
      <c r="I43" s="49">
        <f t="shared" si="3"/>
        <v>0</v>
      </c>
      <c r="J43" s="49">
        <v>0</v>
      </c>
      <c r="K43" s="49">
        <v>0</v>
      </c>
      <c r="L43" s="49">
        <v>0</v>
      </c>
      <c r="M43" s="49">
        <f t="shared" si="4"/>
        <v>838</v>
      </c>
      <c r="N43" s="49">
        <v>0</v>
      </c>
      <c r="O43" s="49">
        <v>838</v>
      </c>
      <c r="P43" s="49">
        <v>0</v>
      </c>
      <c r="Q43" s="49">
        <f t="shared" si="5"/>
        <v>77</v>
      </c>
      <c r="R43" s="49">
        <v>0</v>
      </c>
      <c r="S43" s="49">
        <v>77</v>
      </c>
      <c r="T43" s="49">
        <v>0</v>
      </c>
      <c r="U43" s="49">
        <f t="shared" si="6"/>
        <v>135</v>
      </c>
      <c r="V43" s="49">
        <v>0</v>
      </c>
      <c r="W43" s="49">
        <v>135</v>
      </c>
      <c r="X43" s="49">
        <v>0</v>
      </c>
      <c r="Y43" s="49">
        <f t="shared" si="7"/>
        <v>2</v>
      </c>
      <c r="Z43" s="49">
        <v>0</v>
      </c>
      <c r="AA43" s="49">
        <v>2</v>
      </c>
      <c r="AB43" s="49">
        <v>0</v>
      </c>
      <c r="AC43" s="49">
        <f t="shared" si="8"/>
        <v>10</v>
      </c>
      <c r="AD43" s="49">
        <v>0</v>
      </c>
      <c r="AE43" s="49">
        <v>10</v>
      </c>
      <c r="AF43" s="49">
        <v>0</v>
      </c>
      <c r="AG43" s="49">
        <v>199</v>
      </c>
      <c r="AH43" s="49">
        <v>12</v>
      </c>
    </row>
    <row r="44" spans="1:34" ht="13.5">
      <c r="A44" s="24" t="s">
        <v>143</v>
      </c>
      <c r="B44" s="47" t="s">
        <v>211</v>
      </c>
      <c r="C44" s="48" t="s">
        <v>212</v>
      </c>
      <c r="D44" s="49">
        <f t="shared" si="0"/>
        <v>945</v>
      </c>
      <c r="E44" s="49">
        <v>829</v>
      </c>
      <c r="F44" s="49">
        <v>116</v>
      </c>
      <c r="G44" s="49">
        <f t="shared" si="1"/>
        <v>945</v>
      </c>
      <c r="H44" s="49">
        <f t="shared" si="2"/>
        <v>800</v>
      </c>
      <c r="I44" s="49">
        <f t="shared" si="3"/>
        <v>0</v>
      </c>
      <c r="J44" s="49">
        <v>0</v>
      </c>
      <c r="K44" s="49">
        <v>0</v>
      </c>
      <c r="L44" s="49">
        <v>0</v>
      </c>
      <c r="M44" s="49">
        <f t="shared" si="4"/>
        <v>542</v>
      </c>
      <c r="N44" s="49">
        <v>0</v>
      </c>
      <c r="O44" s="49">
        <v>542</v>
      </c>
      <c r="P44" s="49">
        <v>0</v>
      </c>
      <c r="Q44" s="49">
        <f t="shared" si="5"/>
        <v>54</v>
      </c>
      <c r="R44" s="49">
        <v>0</v>
      </c>
      <c r="S44" s="49">
        <v>54</v>
      </c>
      <c r="T44" s="49">
        <v>0</v>
      </c>
      <c r="U44" s="49">
        <f t="shared" si="6"/>
        <v>191</v>
      </c>
      <c r="V44" s="49">
        <v>0</v>
      </c>
      <c r="W44" s="49">
        <v>191</v>
      </c>
      <c r="X44" s="49">
        <v>0</v>
      </c>
      <c r="Y44" s="49">
        <f t="shared" si="7"/>
        <v>2</v>
      </c>
      <c r="Z44" s="49">
        <v>0</v>
      </c>
      <c r="AA44" s="49">
        <v>2</v>
      </c>
      <c r="AB44" s="49">
        <v>0</v>
      </c>
      <c r="AC44" s="49">
        <f t="shared" si="8"/>
        <v>11</v>
      </c>
      <c r="AD44" s="49">
        <v>0</v>
      </c>
      <c r="AE44" s="49">
        <v>11</v>
      </c>
      <c r="AF44" s="49">
        <v>0</v>
      </c>
      <c r="AG44" s="49">
        <v>145</v>
      </c>
      <c r="AH44" s="49">
        <v>1</v>
      </c>
    </row>
    <row r="45" spans="1:34" ht="13.5">
      <c r="A45" s="24" t="s">
        <v>143</v>
      </c>
      <c r="B45" s="47" t="s">
        <v>213</v>
      </c>
      <c r="C45" s="48" t="s">
        <v>131</v>
      </c>
      <c r="D45" s="49">
        <f t="shared" si="0"/>
        <v>1464</v>
      </c>
      <c r="E45" s="49">
        <v>1219</v>
      </c>
      <c r="F45" s="49">
        <v>245</v>
      </c>
      <c r="G45" s="49">
        <f t="shared" si="1"/>
        <v>1464</v>
      </c>
      <c r="H45" s="49">
        <f t="shared" si="2"/>
        <v>1219</v>
      </c>
      <c r="I45" s="49">
        <f t="shared" si="3"/>
        <v>0</v>
      </c>
      <c r="J45" s="49">
        <v>0</v>
      </c>
      <c r="K45" s="49">
        <v>0</v>
      </c>
      <c r="L45" s="49">
        <v>0</v>
      </c>
      <c r="M45" s="49">
        <f t="shared" si="4"/>
        <v>841</v>
      </c>
      <c r="N45" s="49">
        <v>0</v>
      </c>
      <c r="O45" s="49">
        <v>841</v>
      </c>
      <c r="P45" s="49">
        <v>0</v>
      </c>
      <c r="Q45" s="49">
        <f t="shared" si="5"/>
        <v>48</v>
      </c>
      <c r="R45" s="49">
        <v>0</v>
      </c>
      <c r="S45" s="49">
        <v>48</v>
      </c>
      <c r="T45" s="49">
        <v>0</v>
      </c>
      <c r="U45" s="49">
        <f t="shared" si="6"/>
        <v>299</v>
      </c>
      <c r="V45" s="49">
        <v>0</v>
      </c>
      <c r="W45" s="49">
        <v>299</v>
      </c>
      <c r="X45" s="49">
        <v>0</v>
      </c>
      <c r="Y45" s="49">
        <f t="shared" si="7"/>
        <v>3</v>
      </c>
      <c r="Z45" s="49">
        <v>0</v>
      </c>
      <c r="AA45" s="49">
        <v>3</v>
      </c>
      <c r="AB45" s="49">
        <v>0</v>
      </c>
      <c r="AC45" s="49">
        <f t="shared" si="8"/>
        <v>28</v>
      </c>
      <c r="AD45" s="49">
        <v>0</v>
      </c>
      <c r="AE45" s="49">
        <v>28</v>
      </c>
      <c r="AF45" s="49">
        <v>0</v>
      </c>
      <c r="AG45" s="49">
        <v>245</v>
      </c>
      <c r="AH45" s="49">
        <v>0</v>
      </c>
    </row>
    <row r="46" spans="1:34" ht="13.5">
      <c r="A46" s="193" t="s">
        <v>268</v>
      </c>
      <c r="B46" s="188"/>
      <c r="C46" s="189"/>
      <c r="D46" s="49">
        <f aca="true" t="shared" si="9" ref="D46:AH46">SUM(D7:D45)</f>
        <v>235398</v>
      </c>
      <c r="E46" s="49">
        <f t="shared" si="9"/>
        <v>164096</v>
      </c>
      <c r="F46" s="49">
        <f t="shared" si="9"/>
        <v>71302</v>
      </c>
      <c r="G46" s="49">
        <f t="shared" si="9"/>
        <v>235398</v>
      </c>
      <c r="H46" s="49">
        <f t="shared" si="9"/>
        <v>214501</v>
      </c>
      <c r="I46" s="49">
        <f t="shared" si="9"/>
        <v>0</v>
      </c>
      <c r="J46" s="49">
        <f t="shared" si="9"/>
        <v>0</v>
      </c>
      <c r="K46" s="49">
        <f t="shared" si="9"/>
        <v>0</v>
      </c>
      <c r="L46" s="49">
        <f t="shared" si="9"/>
        <v>0</v>
      </c>
      <c r="M46" s="49">
        <f t="shared" si="9"/>
        <v>177058</v>
      </c>
      <c r="N46" s="49">
        <f t="shared" si="9"/>
        <v>28868</v>
      </c>
      <c r="O46" s="49">
        <f t="shared" si="9"/>
        <v>96921</v>
      </c>
      <c r="P46" s="49">
        <f t="shared" si="9"/>
        <v>51269</v>
      </c>
      <c r="Q46" s="49">
        <f t="shared" si="9"/>
        <v>8511</v>
      </c>
      <c r="R46" s="49">
        <f t="shared" si="9"/>
        <v>108</v>
      </c>
      <c r="S46" s="49">
        <f t="shared" si="9"/>
        <v>6568</v>
      </c>
      <c r="T46" s="49">
        <f t="shared" si="9"/>
        <v>1835</v>
      </c>
      <c r="U46" s="49">
        <f t="shared" si="9"/>
        <v>25469</v>
      </c>
      <c r="V46" s="49">
        <f t="shared" si="9"/>
        <v>3166</v>
      </c>
      <c r="W46" s="49">
        <f t="shared" si="9"/>
        <v>20594</v>
      </c>
      <c r="X46" s="49">
        <f t="shared" si="9"/>
        <v>1709</v>
      </c>
      <c r="Y46" s="49">
        <f t="shared" si="9"/>
        <v>284</v>
      </c>
      <c r="Z46" s="49">
        <f t="shared" si="9"/>
        <v>5</v>
      </c>
      <c r="AA46" s="49">
        <f t="shared" si="9"/>
        <v>269</v>
      </c>
      <c r="AB46" s="49">
        <f t="shared" si="9"/>
        <v>10</v>
      </c>
      <c r="AC46" s="49">
        <f t="shared" si="9"/>
        <v>3179</v>
      </c>
      <c r="AD46" s="49">
        <f t="shared" si="9"/>
        <v>86</v>
      </c>
      <c r="AE46" s="49">
        <f t="shared" si="9"/>
        <v>2781</v>
      </c>
      <c r="AF46" s="49">
        <f t="shared" si="9"/>
        <v>312</v>
      </c>
      <c r="AG46" s="49">
        <f t="shared" si="9"/>
        <v>20897</v>
      </c>
      <c r="AH46" s="49">
        <f t="shared" si="9"/>
        <v>2950</v>
      </c>
    </row>
  </sheetData>
  <mergeCells count="14">
    <mergeCell ref="A46:C4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139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107</v>
      </c>
      <c r="B2" s="196" t="s">
        <v>229</v>
      </c>
      <c r="C2" s="201" t="s">
        <v>232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122</v>
      </c>
      <c r="E3" s="32" t="s">
        <v>116</v>
      </c>
      <c r="F3" s="194" t="s">
        <v>233</v>
      </c>
      <c r="G3" s="195"/>
      <c r="H3" s="195"/>
      <c r="I3" s="195"/>
      <c r="J3" s="195"/>
      <c r="K3" s="190"/>
      <c r="L3" s="201" t="s">
        <v>234</v>
      </c>
      <c r="M3" s="14" t="s">
        <v>124</v>
      </c>
      <c r="N3" s="33"/>
      <c r="O3" s="33"/>
      <c r="P3" s="33"/>
      <c r="Q3" s="33"/>
      <c r="R3" s="33"/>
      <c r="S3" s="33"/>
      <c r="T3" s="34"/>
      <c r="U3" s="10" t="s">
        <v>122</v>
      </c>
      <c r="V3" s="201" t="s">
        <v>116</v>
      </c>
      <c r="W3" s="227" t="s">
        <v>117</v>
      </c>
      <c r="X3" s="228"/>
      <c r="Y3" s="228"/>
      <c r="Z3" s="228"/>
      <c r="AA3" s="229"/>
      <c r="AB3" s="10" t="s">
        <v>122</v>
      </c>
      <c r="AC3" s="201" t="s">
        <v>235</v>
      </c>
      <c r="AD3" s="201" t="s">
        <v>236</v>
      </c>
      <c r="AE3" s="14" t="s">
        <v>118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133</v>
      </c>
      <c r="H4" s="201" t="s">
        <v>134</v>
      </c>
      <c r="I4" s="201" t="s">
        <v>135</v>
      </c>
      <c r="J4" s="201" t="s">
        <v>136</v>
      </c>
      <c r="K4" s="201" t="s">
        <v>137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133</v>
      </c>
      <c r="X4" s="201" t="s">
        <v>134</v>
      </c>
      <c r="Y4" s="201" t="s">
        <v>135</v>
      </c>
      <c r="Z4" s="201" t="s">
        <v>136</v>
      </c>
      <c r="AA4" s="201" t="s">
        <v>137</v>
      </c>
      <c r="AB4" s="10"/>
      <c r="AC4" s="218"/>
      <c r="AD4" s="218"/>
      <c r="AE4" s="37"/>
      <c r="AF4" s="224" t="s">
        <v>133</v>
      </c>
      <c r="AG4" s="201" t="s">
        <v>134</v>
      </c>
      <c r="AH4" s="201" t="s">
        <v>135</v>
      </c>
      <c r="AI4" s="201" t="s">
        <v>136</v>
      </c>
      <c r="AJ4" s="201" t="s">
        <v>137</v>
      </c>
    </row>
    <row r="5" spans="1:36" s="28" customFormat="1" ht="22.5" customHeight="1">
      <c r="A5" s="230"/>
      <c r="B5" s="232"/>
      <c r="C5" s="202"/>
      <c r="D5" s="16"/>
      <c r="E5" s="40"/>
      <c r="F5" s="10" t="s">
        <v>122</v>
      </c>
      <c r="G5" s="218"/>
      <c r="H5" s="218"/>
      <c r="I5" s="218"/>
      <c r="J5" s="218"/>
      <c r="K5" s="218"/>
      <c r="L5" s="226"/>
      <c r="M5" s="10" t="s">
        <v>122</v>
      </c>
      <c r="N5" s="6" t="s">
        <v>126</v>
      </c>
      <c r="O5" s="6" t="s">
        <v>230</v>
      </c>
      <c r="P5" s="6" t="s">
        <v>127</v>
      </c>
      <c r="Q5" s="18" t="s">
        <v>237</v>
      </c>
      <c r="R5" s="6" t="s">
        <v>128</v>
      </c>
      <c r="S5" s="18" t="s">
        <v>18</v>
      </c>
      <c r="T5" s="6" t="s">
        <v>231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122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238</v>
      </c>
      <c r="E6" s="21" t="s">
        <v>115</v>
      </c>
      <c r="F6" s="21" t="s">
        <v>115</v>
      </c>
      <c r="G6" s="23" t="s">
        <v>115</v>
      </c>
      <c r="H6" s="23" t="s">
        <v>115</v>
      </c>
      <c r="I6" s="23" t="s">
        <v>115</v>
      </c>
      <c r="J6" s="23" t="s">
        <v>115</v>
      </c>
      <c r="K6" s="23" t="s">
        <v>115</v>
      </c>
      <c r="L6" s="41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3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41" t="s">
        <v>115</v>
      </c>
      <c r="W6" s="42" t="s">
        <v>115</v>
      </c>
      <c r="X6" s="23" t="s">
        <v>115</v>
      </c>
      <c r="Y6" s="23" t="s">
        <v>115</v>
      </c>
      <c r="Z6" s="23" t="s">
        <v>115</v>
      </c>
      <c r="AA6" s="23" t="s">
        <v>115</v>
      </c>
      <c r="AB6" s="21" t="s">
        <v>115</v>
      </c>
      <c r="AC6" s="41" t="s">
        <v>115</v>
      </c>
      <c r="AD6" s="41" t="s">
        <v>115</v>
      </c>
      <c r="AE6" s="21" t="s">
        <v>115</v>
      </c>
      <c r="AF6" s="22" t="s">
        <v>115</v>
      </c>
      <c r="AG6" s="22" t="s">
        <v>115</v>
      </c>
      <c r="AH6" s="22" t="s">
        <v>115</v>
      </c>
      <c r="AI6" s="22" t="s">
        <v>115</v>
      </c>
      <c r="AJ6" s="22" t="s">
        <v>115</v>
      </c>
    </row>
    <row r="7" spans="1:36" ht="13.5">
      <c r="A7" s="24" t="s">
        <v>143</v>
      </c>
      <c r="B7" s="47" t="s">
        <v>144</v>
      </c>
      <c r="C7" s="48" t="s">
        <v>145</v>
      </c>
      <c r="D7" s="49">
        <f aca="true" t="shared" si="0" ref="D7:D45">E7+F7+L7+M7</f>
        <v>68242</v>
      </c>
      <c r="E7" s="49">
        <v>60729</v>
      </c>
      <c r="F7" s="49">
        <f>SUM(G7:K7)</f>
        <v>7106</v>
      </c>
      <c r="G7" s="49">
        <v>0</v>
      </c>
      <c r="H7" s="49">
        <v>7106</v>
      </c>
      <c r="I7" s="49">
        <v>0</v>
      </c>
      <c r="J7" s="49">
        <v>0</v>
      </c>
      <c r="K7" s="49">
        <v>0</v>
      </c>
      <c r="L7" s="49">
        <v>362</v>
      </c>
      <c r="M7" s="49">
        <f>SUM(N7:T7)</f>
        <v>45</v>
      </c>
      <c r="N7" s="49">
        <v>0</v>
      </c>
      <c r="O7" s="49">
        <v>0</v>
      </c>
      <c r="P7" s="49">
        <v>0</v>
      </c>
      <c r="Q7" s="49">
        <v>0</v>
      </c>
      <c r="R7" s="49">
        <v>45</v>
      </c>
      <c r="S7" s="49">
        <v>0</v>
      </c>
      <c r="T7" s="49">
        <v>0</v>
      </c>
      <c r="U7" s="49">
        <f>SUM(V7:AA7)</f>
        <v>60729</v>
      </c>
      <c r="V7" s="49">
        <v>60729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f>SUM(AC7:AE7)</f>
        <v>10610</v>
      </c>
      <c r="AC7" s="49">
        <v>362</v>
      </c>
      <c r="AD7" s="49">
        <v>5864</v>
      </c>
      <c r="AE7" s="49">
        <f>SUM(AF7:AJ7)</f>
        <v>4384</v>
      </c>
      <c r="AF7" s="49">
        <v>0</v>
      </c>
      <c r="AG7" s="49">
        <v>4384</v>
      </c>
      <c r="AH7" s="49">
        <v>0</v>
      </c>
      <c r="AI7" s="49">
        <v>0</v>
      </c>
      <c r="AJ7" s="49">
        <v>0</v>
      </c>
    </row>
    <row r="8" spans="1:36" ht="13.5">
      <c r="A8" s="24" t="s">
        <v>143</v>
      </c>
      <c r="B8" s="47" t="s">
        <v>146</v>
      </c>
      <c r="C8" s="48" t="s">
        <v>147</v>
      </c>
      <c r="D8" s="49">
        <f t="shared" si="0"/>
        <v>66634</v>
      </c>
      <c r="E8" s="49">
        <v>52970</v>
      </c>
      <c r="F8" s="49">
        <f>SUM(G8:K8)</f>
        <v>13311</v>
      </c>
      <c r="G8" s="49">
        <v>0</v>
      </c>
      <c r="H8" s="49">
        <v>13311</v>
      </c>
      <c r="I8" s="49">
        <v>0</v>
      </c>
      <c r="J8" s="49">
        <v>0</v>
      </c>
      <c r="K8" s="49">
        <v>0</v>
      </c>
      <c r="L8" s="49">
        <v>2</v>
      </c>
      <c r="M8" s="49">
        <f>SUM(N8:T8)</f>
        <v>351</v>
      </c>
      <c r="N8" s="49">
        <v>0</v>
      </c>
      <c r="O8" s="49">
        <v>0</v>
      </c>
      <c r="P8" s="49">
        <v>0</v>
      </c>
      <c r="Q8" s="49">
        <v>0</v>
      </c>
      <c r="R8" s="49">
        <v>282</v>
      </c>
      <c r="S8" s="49">
        <v>0</v>
      </c>
      <c r="T8" s="49">
        <v>69</v>
      </c>
      <c r="U8" s="49">
        <f>SUM(V8:AA8)</f>
        <v>53293</v>
      </c>
      <c r="V8" s="49">
        <v>52970</v>
      </c>
      <c r="W8" s="49">
        <v>0</v>
      </c>
      <c r="X8" s="49">
        <v>323</v>
      </c>
      <c r="Y8" s="49">
        <v>0</v>
      </c>
      <c r="Z8" s="49">
        <v>0</v>
      </c>
      <c r="AA8" s="49">
        <v>0</v>
      </c>
      <c r="AB8" s="49">
        <f>SUM(AC8:AE8)</f>
        <v>8708</v>
      </c>
      <c r="AC8" s="49">
        <v>2</v>
      </c>
      <c r="AD8" s="49">
        <v>4932</v>
      </c>
      <c r="AE8" s="49">
        <f>SUM(AF8:AJ8)</f>
        <v>3774</v>
      </c>
      <c r="AF8" s="49">
        <v>0</v>
      </c>
      <c r="AG8" s="49">
        <v>3774</v>
      </c>
      <c r="AH8" s="49">
        <v>0</v>
      </c>
      <c r="AI8" s="49">
        <v>0</v>
      </c>
      <c r="AJ8" s="49">
        <v>0</v>
      </c>
    </row>
    <row r="9" spans="1:36" ht="13.5">
      <c r="A9" s="24" t="s">
        <v>143</v>
      </c>
      <c r="B9" s="47" t="s">
        <v>148</v>
      </c>
      <c r="C9" s="48" t="s">
        <v>149</v>
      </c>
      <c r="D9" s="49">
        <f t="shared" si="0"/>
        <v>20766</v>
      </c>
      <c r="E9" s="49">
        <v>17565</v>
      </c>
      <c r="F9" s="49">
        <f>SUM(G9:K9)</f>
        <v>1866</v>
      </c>
      <c r="G9" s="49">
        <v>1866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f>SUM(N9:T9)</f>
        <v>1335</v>
      </c>
      <c r="N9" s="49">
        <v>1251</v>
      </c>
      <c r="O9" s="49">
        <v>0</v>
      </c>
      <c r="P9" s="49">
        <v>0</v>
      </c>
      <c r="Q9" s="49">
        <v>0</v>
      </c>
      <c r="R9" s="49">
        <v>12</v>
      </c>
      <c r="S9" s="49">
        <v>72</v>
      </c>
      <c r="T9" s="49">
        <v>0</v>
      </c>
      <c r="U9" s="49">
        <f>SUM(V9:AA9)</f>
        <v>17933</v>
      </c>
      <c r="V9" s="49">
        <v>17565</v>
      </c>
      <c r="W9" s="49">
        <v>368</v>
      </c>
      <c r="X9" s="49">
        <v>0</v>
      </c>
      <c r="Y9" s="49">
        <v>0</v>
      </c>
      <c r="Z9" s="49">
        <v>0</v>
      </c>
      <c r="AA9" s="49">
        <v>0</v>
      </c>
      <c r="AB9" s="49">
        <f>SUM(AC9:AE9)</f>
        <v>2925</v>
      </c>
      <c r="AC9" s="49">
        <v>0</v>
      </c>
      <c r="AD9" s="49">
        <v>2428</v>
      </c>
      <c r="AE9" s="49">
        <f>SUM(AF9:AJ9)</f>
        <v>497</v>
      </c>
      <c r="AF9" s="49">
        <v>497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143</v>
      </c>
      <c r="B10" s="47" t="s">
        <v>150</v>
      </c>
      <c r="C10" s="48" t="s">
        <v>151</v>
      </c>
      <c r="D10" s="49">
        <f t="shared" si="0"/>
        <v>17376</v>
      </c>
      <c r="E10" s="49">
        <v>14033</v>
      </c>
      <c r="F10" s="49">
        <f>SUM(G10:K10)</f>
        <v>1696</v>
      </c>
      <c r="G10" s="49">
        <v>0</v>
      </c>
      <c r="H10" s="49">
        <v>1696</v>
      </c>
      <c r="I10" s="49">
        <v>0</v>
      </c>
      <c r="J10" s="49">
        <v>0</v>
      </c>
      <c r="K10" s="49">
        <v>0</v>
      </c>
      <c r="L10" s="49">
        <v>0</v>
      </c>
      <c r="M10" s="49">
        <f>SUM(N10:T10)</f>
        <v>1647</v>
      </c>
      <c r="N10" s="49">
        <v>1573</v>
      </c>
      <c r="O10" s="49">
        <v>0</v>
      </c>
      <c r="P10" s="49">
        <v>49</v>
      </c>
      <c r="Q10" s="49">
        <v>0</v>
      </c>
      <c r="R10" s="49">
        <v>0</v>
      </c>
      <c r="S10" s="49">
        <v>0</v>
      </c>
      <c r="T10" s="49">
        <v>25</v>
      </c>
      <c r="U10" s="49">
        <f>SUM(V10:AA10)</f>
        <v>14240</v>
      </c>
      <c r="V10" s="49">
        <v>14033</v>
      </c>
      <c r="W10" s="49">
        <v>0</v>
      </c>
      <c r="X10" s="49">
        <v>207</v>
      </c>
      <c r="Y10" s="49">
        <v>0</v>
      </c>
      <c r="Z10" s="49">
        <v>0</v>
      </c>
      <c r="AA10" s="49">
        <v>0</v>
      </c>
      <c r="AB10" s="49">
        <f>SUM(AC10:AE10)</f>
        <v>2075</v>
      </c>
      <c r="AC10" s="49">
        <v>0</v>
      </c>
      <c r="AD10" s="49">
        <v>1559</v>
      </c>
      <c r="AE10" s="49">
        <f>SUM(AF10:AJ10)</f>
        <v>516</v>
      </c>
      <c r="AF10" s="49">
        <v>0</v>
      </c>
      <c r="AG10" s="49">
        <v>516</v>
      </c>
      <c r="AH10" s="49">
        <v>0</v>
      </c>
      <c r="AI10" s="49">
        <v>0</v>
      </c>
      <c r="AJ10" s="49">
        <v>0</v>
      </c>
    </row>
    <row r="11" spans="1:36" ht="13.5">
      <c r="A11" s="24" t="s">
        <v>143</v>
      </c>
      <c r="B11" s="47" t="s">
        <v>152</v>
      </c>
      <c r="C11" s="48" t="s">
        <v>302</v>
      </c>
      <c r="D11" s="49">
        <f t="shared" si="0"/>
        <v>2620</v>
      </c>
      <c r="E11" s="49">
        <v>2254</v>
      </c>
      <c r="F11" s="49">
        <f aca="true" t="shared" si="1" ref="F11:F45">SUM(G11:K11)</f>
        <v>355</v>
      </c>
      <c r="G11" s="49">
        <v>0</v>
      </c>
      <c r="H11" s="49">
        <v>355</v>
      </c>
      <c r="I11" s="49">
        <v>0</v>
      </c>
      <c r="J11" s="49">
        <v>0</v>
      </c>
      <c r="K11" s="49">
        <v>0</v>
      </c>
      <c r="L11" s="49">
        <v>11</v>
      </c>
      <c r="M11" s="49">
        <f aca="true" t="shared" si="2" ref="M11:M45">SUM(N11:T11)</f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f aca="true" t="shared" si="3" ref="U11:U45">SUM(V11:AA11)</f>
        <v>2254</v>
      </c>
      <c r="V11" s="49">
        <v>2254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f aca="true" t="shared" si="4" ref="AB11:AB45">SUM(AC11:AE11)</f>
        <v>522</v>
      </c>
      <c r="AC11" s="49">
        <v>11</v>
      </c>
      <c r="AD11" s="49">
        <v>287</v>
      </c>
      <c r="AE11" s="49">
        <f aca="true" t="shared" si="5" ref="AE11:AE45">SUM(AF11:AJ11)</f>
        <v>224</v>
      </c>
      <c r="AF11" s="49">
        <v>0</v>
      </c>
      <c r="AG11" s="49">
        <v>224</v>
      </c>
      <c r="AH11" s="49">
        <v>0</v>
      </c>
      <c r="AI11" s="49">
        <v>0</v>
      </c>
      <c r="AJ11" s="49">
        <v>0</v>
      </c>
    </row>
    <row r="12" spans="1:36" ht="13.5">
      <c r="A12" s="24" t="s">
        <v>143</v>
      </c>
      <c r="B12" s="47" t="s">
        <v>153</v>
      </c>
      <c r="C12" s="48" t="s">
        <v>154</v>
      </c>
      <c r="D12" s="49">
        <f t="shared" si="0"/>
        <v>3290</v>
      </c>
      <c r="E12" s="49">
        <v>2611</v>
      </c>
      <c r="F12" s="49">
        <f t="shared" si="1"/>
        <v>679</v>
      </c>
      <c r="G12" s="49">
        <v>0</v>
      </c>
      <c r="H12" s="49">
        <v>679</v>
      </c>
      <c r="I12" s="49">
        <v>0</v>
      </c>
      <c r="J12" s="49">
        <v>0</v>
      </c>
      <c r="K12" s="49">
        <v>0</v>
      </c>
      <c r="L12" s="49">
        <v>0</v>
      </c>
      <c r="M12" s="49">
        <f t="shared" si="2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2611</v>
      </c>
      <c r="V12" s="49">
        <v>2611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699</v>
      </c>
      <c r="AC12" s="49">
        <v>0</v>
      </c>
      <c r="AD12" s="49">
        <v>269</v>
      </c>
      <c r="AE12" s="49">
        <f t="shared" si="5"/>
        <v>430</v>
      </c>
      <c r="AF12" s="49">
        <v>0</v>
      </c>
      <c r="AG12" s="49">
        <v>430</v>
      </c>
      <c r="AH12" s="49">
        <v>0</v>
      </c>
      <c r="AI12" s="49">
        <v>0</v>
      </c>
      <c r="AJ12" s="49">
        <v>0</v>
      </c>
    </row>
    <row r="13" spans="1:36" ht="13.5">
      <c r="A13" s="24" t="s">
        <v>143</v>
      </c>
      <c r="B13" s="47" t="s">
        <v>155</v>
      </c>
      <c r="C13" s="48" t="s">
        <v>156</v>
      </c>
      <c r="D13" s="49">
        <f t="shared" si="0"/>
        <v>1159</v>
      </c>
      <c r="E13" s="49">
        <v>984</v>
      </c>
      <c r="F13" s="49">
        <f t="shared" si="1"/>
        <v>175</v>
      </c>
      <c r="G13" s="49">
        <v>0</v>
      </c>
      <c r="H13" s="49">
        <v>175</v>
      </c>
      <c r="I13" s="49">
        <v>0</v>
      </c>
      <c r="J13" s="49">
        <v>0</v>
      </c>
      <c r="K13" s="49">
        <v>0</v>
      </c>
      <c r="L13" s="49">
        <v>0</v>
      </c>
      <c r="M13" s="49">
        <f t="shared" si="2"/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984</v>
      </c>
      <c r="V13" s="49">
        <v>984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237</v>
      </c>
      <c r="AC13" s="49">
        <v>0</v>
      </c>
      <c r="AD13" s="49">
        <v>129</v>
      </c>
      <c r="AE13" s="49">
        <f t="shared" si="5"/>
        <v>108</v>
      </c>
      <c r="AF13" s="49">
        <v>0</v>
      </c>
      <c r="AG13" s="49">
        <v>108</v>
      </c>
      <c r="AH13" s="49">
        <v>0</v>
      </c>
      <c r="AI13" s="49">
        <v>0</v>
      </c>
      <c r="AJ13" s="49">
        <v>0</v>
      </c>
    </row>
    <row r="14" spans="1:36" ht="13.5">
      <c r="A14" s="24" t="s">
        <v>143</v>
      </c>
      <c r="B14" s="47" t="s">
        <v>157</v>
      </c>
      <c r="C14" s="48" t="s">
        <v>158</v>
      </c>
      <c r="D14" s="49">
        <f t="shared" si="0"/>
        <v>2492</v>
      </c>
      <c r="E14" s="49">
        <v>2017</v>
      </c>
      <c r="F14" s="49">
        <f t="shared" si="1"/>
        <v>475</v>
      </c>
      <c r="G14" s="49">
        <v>0</v>
      </c>
      <c r="H14" s="49">
        <v>475</v>
      </c>
      <c r="I14" s="49">
        <v>0</v>
      </c>
      <c r="J14" s="49">
        <v>0</v>
      </c>
      <c r="K14" s="49">
        <v>0</v>
      </c>
      <c r="L14" s="49">
        <v>0</v>
      </c>
      <c r="M14" s="49">
        <f t="shared" si="2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2017</v>
      </c>
      <c r="V14" s="49">
        <v>2017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511</v>
      </c>
      <c r="AC14" s="49">
        <v>0</v>
      </c>
      <c r="AD14" s="49">
        <v>210</v>
      </c>
      <c r="AE14" s="49">
        <f t="shared" si="5"/>
        <v>301</v>
      </c>
      <c r="AF14" s="49">
        <v>0</v>
      </c>
      <c r="AG14" s="49">
        <v>301</v>
      </c>
      <c r="AH14" s="49">
        <v>0</v>
      </c>
      <c r="AI14" s="49">
        <v>0</v>
      </c>
      <c r="AJ14" s="49">
        <v>0</v>
      </c>
    </row>
    <row r="15" spans="1:36" ht="13.5">
      <c r="A15" s="24" t="s">
        <v>143</v>
      </c>
      <c r="B15" s="47" t="s">
        <v>159</v>
      </c>
      <c r="C15" s="48" t="s">
        <v>160</v>
      </c>
      <c r="D15" s="49">
        <f t="shared" si="0"/>
        <v>964</v>
      </c>
      <c r="E15" s="49">
        <v>784</v>
      </c>
      <c r="F15" s="49">
        <f t="shared" si="1"/>
        <v>180</v>
      </c>
      <c r="G15" s="49">
        <v>0</v>
      </c>
      <c r="H15" s="49">
        <v>180</v>
      </c>
      <c r="I15" s="49">
        <v>0</v>
      </c>
      <c r="J15" s="49">
        <v>0</v>
      </c>
      <c r="K15" s="49">
        <v>0</v>
      </c>
      <c r="L15" s="49">
        <v>0</v>
      </c>
      <c r="M15" s="49">
        <f t="shared" si="2"/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f t="shared" si="3"/>
        <v>784</v>
      </c>
      <c r="V15" s="49">
        <v>784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191</v>
      </c>
      <c r="AC15" s="49">
        <v>0</v>
      </c>
      <c r="AD15" s="49">
        <v>80</v>
      </c>
      <c r="AE15" s="49">
        <f t="shared" si="5"/>
        <v>111</v>
      </c>
      <c r="AF15" s="49">
        <v>0</v>
      </c>
      <c r="AG15" s="49">
        <v>111</v>
      </c>
      <c r="AH15" s="49">
        <v>0</v>
      </c>
      <c r="AI15" s="49">
        <v>0</v>
      </c>
      <c r="AJ15" s="49">
        <v>0</v>
      </c>
    </row>
    <row r="16" spans="1:36" ht="13.5">
      <c r="A16" s="24" t="s">
        <v>143</v>
      </c>
      <c r="B16" s="47" t="s">
        <v>161</v>
      </c>
      <c r="C16" s="48" t="s">
        <v>162</v>
      </c>
      <c r="D16" s="49">
        <f t="shared" si="0"/>
        <v>1799</v>
      </c>
      <c r="E16" s="49">
        <v>1439</v>
      </c>
      <c r="F16" s="49">
        <f t="shared" si="1"/>
        <v>360</v>
      </c>
      <c r="G16" s="49">
        <v>0</v>
      </c>
      <c r="H16" s="49">
        <v>360</v>
      </c>
      <c r="I16" s="49">
        <v>0</v>
      </c>
      <c r="J16" s="49">
        <v>0</v>
      </c>
      <c r="K16" s="49">
        <v>0</v>
      </c>
      <c r="L16" s="49">
        <v>0</v>
      </c>
      <c r="M16" s="49">
        <f t="shared" si="2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f t="shared" si="3"/>
        <v>1439</v>
      </c>
      <c r="V16" s="49">
        <v>1439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371</v>
      </c>
      <c r="AC16" s="49">
        <v>0</v>
      </c>
      <c r="AD16" s="49">
        <v>146</v>
      </c>
      <c r="AE16" s="49">
        <f t="shared" si="5"/>
        <v>225</v>
      </c>
      <c r="AF16" s="49">
        <v>0</v>
      </c>
      <c r="AG16" s="49">
        <v>225</v>
      </c>
      <c r="AH16" s="49">
        <v>0</v>
      </c>
      <c r="AI16" s="49">
        <v>0</v>
      </c>
      <c r="AJ16" s="49">
        <v>0</v>
      </c>
    </row>
    <row r="17" spans="1:36" ht="13.5">
      <c r="A17" s="24" t="s">
        <v>143</v>
      </c>
      <c r="B17" s="47" t="s">
        <v>163</v>
      </c>
      <c r="C17" s="48" t="s">
        <v>164</v>
      </c>
      <c r="D17" s="49">
        <f t="shared" si="0"/>
        <v>1005</v>
      </c>
      <c r="E17" s="49">
        <v>797</v>
      </c>
      <c r="F17" s="49">
        <f t="shared" si="1"/>
        <v>208</v>
      </c>
      <c r="G17" s="49">
        <v>0</v>
      </c>
      <c r="H17" s="49">
        <v>208</v>
      </c>
      <c r="I17" s="49">
        <v>0</v>
      </c>
      <c r="J17" s="49">
        <v>0</v>
      </c>
      <c r="K17" s="49">
        <v>0</v>
      </c>
      <c r="L17" s="49">
        <v>0</v>
      </c>
      <c r="M17" s="49">
        <f t="shared" si="2"/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797</v>
      </c>
      <c r="V17" s="49">
        <v>797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212</v>
      </c>
      <c r="AC17" s="49">
        <v>0</v>
      </c>
      <c r="AD17" s="49">
        <v>81</v>
      </c>
      <c r="AE17" s="49">
        <f t="shared" si="5"/>
        <v>131</v>
      </c>
      <c r="AF17" s="49">
        <v>0</v>
      </c>
      <c r="AG17" s="49">
        <v>131</v>
      </c>
      <c r="AH17" s="49">
        <v>0</v>
      </c>
      <c r="AI17" s="49">
        <v>0</v>
      </c>
      <c r="AJ17" s="49">
        <v>0</v>
      </c>
    </row>
    <row r="18" spans="1:36" ht="13.5">
      <c r="A18" s="24" t="s">
        <v>143</v>
      </c>
      <c r="B18" s="47" t="s">
        <v>165</v>
      </c>
      <c r="C18" s="48" t="s">
        <v>166</v>
      </c>
      <c r="D18" s="49">
        <f t="shared" si="0"/>
        <v>1188</v>
      </c>
      <c r="E18" s="49">
        <v>1000</v>
      </c>
      <c r="F18" s="49">
        <f t="shared" si="1"/>
        <v>188</v>
      </c>
      <c r="G18" s="49">
        <v>0</v>
      </c>
      <c r="H18" s="49">
        <v>188</v>
      </c>
      <c r="I18" s="49">
        <v>0</v>
      </c>
      <c r="J18" s="49">
        <v>0</v>
      </c>
      <c r="K18" s="49">
        <v>0</v>
      </c>
      <c r="L18" s="49">
        <v>0</v>
      </c>
      <c r="M18" s="49">
        <f t="shared" si="2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f t="shared" si="3"/>
        <v>1000</v>
      </c>
      <c r="V18" s="49">
        <v>1000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218</v>
      </c>
      <c r="AC18" s="49">
        <v>0</v>
      </c>
      <c r="AD18" s="49">
        <v>102</v>
      </c>
      <c r="AE18" s="49">
        <f t="shared" si="5"/>
        <v>116</v>
      </c>
      <c r="AF18" s="49">
        <v>0</v>
      </c>
      <c r="AG18" s="49">
        <v>116</v>
      </c>
      <c r="AH18" s="49">
        <v>0</v>
      </c>
      <c r="AI18" s="49">
        <v>0</v>
      </c>
      <c r="AJ18" s="49">
        <v>0</v>
      </c>
    </row>
    <row r="19" spans="1:36" ht="13.5">
      <c r="A19" s="24" t="s">
        <v>143</v>
      </c>
      <c r="B19" s="47" t="s">
        <v>167</v>
      </c>
      <c r="C19" s="48" t="s">
        <v>168</v>
      </c>
      <c r="D19" s="49">
        <f t="shared" si="0"/>
        <v>843</v>
      </c>
      <c r="E19" s="49">
        <v>631</v>
      </c>
      <c r="F19" s="49">
        <f t="shared" si="1"/>
        <v>212</v>
      </c>
      <c r="G19" s="49">
        <v>0</v>
      </c>
      <c r="H19" s="49">
        <v>212</v>
      </c>
      <c r="I19" s="49">
        <v>0</v>
      </c>
      <c r="J19" s="49">
        <v>0</v>
      </c>
      <c r="K19" s="49">
        <v>0</v>
      </c>
      <c r="L19" s="49">
        <v>0</v>
      </c>
      <c r="M19" s="49">
        <f t="shared" si="2"/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631</v>
      </c>
      <c r="V19" s="49">
        <v>631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197</v>
      </c>
      <c r="AC19" s="49">
        <v>0</v>
      </c>
      <c r="AD19" s="49">
        <v>63</v>
      </c>
      <c r="AE19" s="49">
        <f t="shared" si="5"/>
        <v>134</v>
      </c>
      <c r="AF19" s="49">
        <v>0</v>
      </c>
      <c r="AG19" s="49">
        <v>134</v>
      </c>
      <c r="AH19" s="49">
        <v>0</v>
      </c>
      <c r="AI19" s="49">
        <v>0</v>
      </c>
      <c r="AJ19" s="49">
        <v>0</v>
      </c>
    </row>
    <row r="20" spans="1:36" ht="13.5">
      <c r="A20" s="24" t="s">
        <v>143</v>
      </c>
      <c r="B20" s="47" t="s">
        <v>169</v>
      </c>
      <c r="C20" s="48" t="s">
        <v>170</v>
      </c>
      <c r="D20" s="49">
        <f t="shared" si="0"/>
        <v>447</v>
      </c>
      <c r="E20" s="49">
        <v>328</v>
      </c>
      <c r="F20" s="49">
        <f t="shared" si="1"/>
        <v>119</v>
      </c>
      <c r="G20" s="49">
        <v>0</v>
      </c>
      <c r="H20" s="49">
        <v>119</v>
      </c>
      <c r="I20" s="49">
        <v>0</v>
      </c>
      <c r="J20" s="49">
        <v>0</v>
      </c>
      <c r="K20" s="49">
        <v>0</v>
      </c>
      <c r="L20" s="49">
        <v>0</v>
      </c>
      <c r="M20" s="49">
        <f t="shared" si="2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328</v>
      </c>
      <c r="V20" s="49">
        <v>328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118</v>
      </c>
      <c r="AC20" s="49">
        <v>0</v>
      </c>
      <c r="AD20" s="49">
        <v>44</v>
      </c>
      <c r="AE20" s="49">
        <f t="shared" si="5"/>
        <v>74</v>
      </c>
      <c r="AF20" s="49">
        <v>0</v>
      </c>
      <c r="AG20" s="49">
        <v>74</v>
      </c>
      <c r="AH20" s="49">
        <v>0</v>
      </c>
      <c r="AI20" s="49">
        <v>0</v>
      </c>
      <c r="AJ20" s="49">
        <v>0</v>
      </c>
    </row>
    <row r="21" spans="1:36" ht="13.5">
      <c r="A21" s="24" t="s">
        <v>143</v>
      </c>
      <c r="B21" s="47" t="s">
        <v>171</v>
      </c>
      <c r="C21" s="48" t="s">
        <v>172</v>
      </c>
      <c r="D21" s="49">
        <f t="shared" si="0"/>
        <v>2235</v>
      </c>
      <c r="E21" s="49">
        <v>1812</v>
      </c>
      <c r="F21" s="49">
        <f t="shared" si="1"/>
        <v>423</v>
      </c>
      <c r="G21" s="49">
        <v>0</v>
      </c>
      <c r="H21" s="49">
        <v>423</v>
      </c>
      <c r="I21" s="49">
        <v>0</v>
      </c>
      <c r="J21" s="49">
        <v>0</v>
      </c>
      <c r="K21" s="49">
        <v>0</v>
      </c>
      <c r="L21" s="49">
        <v>0</v>
      </c>
      <c r="M21" s="49">
        <f t="shared" si="2"/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f t="shared" si="3"/>
        <v>1812</v>
      </c>
      <c r="V21" s="49">
        <v>1812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447</v>
      </c>
      <c r="AC21" s="49">
        <v>0</v>
      </c>
      <c r="AD21" s="49">
        <v>182</v>
      </c>
      <c r="AE21" s="49">
        <f t="shared" si="5"/>
        <v>265</v>
      </c>
      <c r="AF21" s="49">
        <v>0</v>
      </c>
      <c r="AG21" s="49">
        <v>265</v>
      </c>
      <c r="AH21" s="49">
        <v>0</v>
      </c>
      <c r="AI21" s="49">
        <v>0</v>
      </c>
      <c r="AJ21" s="49">
        <v>0</v>
      </c>
    </row>
    <row r="22" spans="1:36" ht="13.5">
      <c r="A22" s="24" t="s">
        <v>143</v>
      </c>
      <c r="B22" s="47" t="s">
        <v>173</v>
      </c>
      <c r="C22" s="48" t="s">
        <v>174</v>
      </c>
      <c r="D22" s="49">
        <f t="shared" si="0"/>
        <v>2624</v>
      </c>
      <c r="E22" s="49">
        <v>2238</v>
      </c>
      <c r="F22" s="49">
        <f t="shared" si="1"/>
        <v>386</v>
      </c>
      <c r="G22" s="49">
        <v>0</v>
      </c>
      <c r="H22" s="49">
        <v>386</v>
      </c>
      <c r="I22" s="49">
        <v>0</v>
      </c>
      <c r="J22" s="49">
        <v>0</v>
      </c>
      <c r="K22" s="49">
        <v>0</v>
      </c>
      <c r="L22" s="49">
        <v>0</v>
      </c>
      <c r="M22" s="49">
        <f t="shared" si="2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2238</v>
      </c>
      <c r="V22" s="49">
        <v>2238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f t="shared" si="4"/>
        <v>495</v>
      </c>
      <c r="AC22" s="49">
        <v>0</v>
      </c>
      <c r="AD22" s="49">
        <v>256</v>
      </c>
      <c r="AE22" s="49">
        <f t="shared" si="5"/>
        <v>239</v>
      </c>
      <c r="AF22" s="49">
        <v>0</v>
      </c>
      <c r="AG22" s="49">
        <v>239</v>
      </c>
      <c r="AH22" s="49">
        <v>0</v>
      </c>
      <c r="AI22" s="49">
        <v>0</v>
      </c>
      <c r="AJ22" s="49">
        <v>0</v>
      </c>
    </row>
    <row r="23" spans="1:36" ht="13.5">
      <c r="A23" s="24" t="s">
        <v>143</v>
      </c>
      <c r="B23" s="47" t="s">
        <v>175</v>
      </c>
      <c r="C23" s="48" t="s">
        <v>176</v>
      </c>
      <c r="D23" s="49">
        <f t="shared" si="0"/>
        <v>1117</v>
      </c>
      <c r="E23" s="49">
        <v>934</v>
      </c>
      <c r="F23" s="49">
        <f t="shared" si="1"/>
        <v>183</v>
      </c>
      <c r="G23" s="49">
        <v>0</v>
      </c>
      <c r="H23" s="49">
        <v>183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934</v>
      </c>
      <c r="V23" s="49">
        <v>934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231</v>
      </c>
      <c r="AC23" s="49">
        <v>0</v>
      </c>
      <c r="AD23" s="49">
        <v>116</v>
      </c>
      <c r="AE23" s="49">
        <f t="shared" si="5"/>
        <v>115</v>
      </c>
      <c r="AF23" s="49">
        <v>0</v>
      </c>
      <c r="AG23" s="49">
        <v>115</v>
      </c>
      <c r="AH23" s="49">
        <v>0</v>
      </c>
      <c r="AI23" s="49">
        <v>0</v>
      </c>
      <c r="AJ23" s="49">
        <v>0</v>
      </c>
    </row>
    <row r="24" spans="1:36" ht="13.5">
      <c r="A24" s="24" t="s">
        <v>143</v>
      </c>
      <c r="B24" s="47" t="s">
        <v>177</v>
      </c>
      <c r="C24" s="48" t="s">
        <v>178</v>
      </c>
      <c r="D24" s="49">
        <f t="shared" si="0"/>
        <v>1979</v>
      </c>
      <c r="E24" s="49">
        <v>1675</v>
      </c>
      <c r="F24" s="49">
        <f t="shared" si="1"/>
        <v>304</v>
      </c>
      <c r="G24" s="49">
        <v>0</v>
      </c>
      <c r="H24" s="49">
        <v>304</v>
      </c>
      <c r="I24" s="49">
        <v>0</v>
      </c>
      <c r="J24" s="49">
        <v>0</v>
      </c>
      <c r="K24" s="49">
        <v>0</v>
      </c>
      <c r="L24" s="49">
        <v>0</v>
      </c>
      <c r="M24" s="49">
        <f t="shared" si="2"/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1675</v>
      </c>
      <c r="V24" s="49">
        <v>1675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f t="shared" si="4"/>
        <v>403</v>
      </c>
      <c r="AC24" s="49">
        <v>0</v>
      </c>
      <c r="AD24" s="49">
        <v>213</v>
      </c>
      <c r="AE24" s="49">
        <f t="shared" si="5"/>
        <v>190</v>
      </c>
      <c r="AF24" s="49">
        <v>0</v>
      </c>
      <c r="AG24" s="49">
        <v>190</v>
      </c>
      <c r="AH24" s="49">
        <v>0</v>
      </c>
      <c r="AI24" s="49">
        <v>0</v>
      </c>
      <c r="AJ24" s="49">
        <v>0</v>
      </c>
    </row>
    <row r="25" spans="1:36" ht="13.5">
      <c r="A25" s="24" t="s">
        <v>143</v>
      </c>
      <c r="B25" s="47" t="s">
        <v>179</v>
      </c>
      <c r="C25" s="48" t="s">
        <v>180</v>
      </c>
      <c r="D25" s="49">
        <f t="shared" si="0"/>
        <v>2633</v>
      </c>
      <c r="E25" s="49">
        <v>2313</v>
      </c>
      <c r="F25" s="49">
        <f t="shared" si="1"/>
        <v>268</v>
      </c>
      <c r="G25" s="49">
        <v>268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f t="shared" si="2"/>
        <v>52</v>
      </c>
      <c r="N25" s="49">
        <v>46</v>
      </c>
      <c r="O25" s="49">
        <v>0</v>
      </c>
      <c r="P25" s="49">
        <v>0</v>
      </c>
      <c r="Q25" s="49">
        <v>0</v>
      </c>
      <c r="R25" s="49">
        <v>1</v>
      </c>
      <c r="S25" s="49">
        <v>5</v>
      </c>
      <c r="T25" s="49">
        <v>0</v>
      </c>
      <c r="U25" s="49">
        <f t="shared" si="3"/>
        <v>2358</v>
      </c>
      <c r="V25" s="49">
        <v>2313</v>
      </c>
      <c r="W25" s="49">
        <v>45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395</v>
      </c>
      <c r="AC25" s="49">
        <v>0</v>
      </c>
      <c r="AD25" s="49">
        <v>319</v>
      </c>
      <c r="AE25" s="49">
        <f t="shared" si="5"/>
        <v>76</v>
      </c>
      <c r="AF25" s="49">
        <v>76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143</v>
      </c>
      <c r="B26" s="47" t="s">
        <v>181</v>
      </c>
      <c r="C26" s="48" t="s">
        <v>305</v>
      </c>
      <c r="D26" s="49">
        <f t="shared" si="0"/>
        <v>842</v>
      </c>
      <c r="E26" s="49">
        <v>660</v>
      </c>
      <c r="F26" s="49">
        <f t="shared" si="1"/>
        <v>102</v>
      </c>
      <c r="G26" s="49">
        <v>102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f t="shared" si="2"/>
        <v>80</v>
      </c>
      <c r="N26" s="49">
        <v>75</v>
      </c>
      <c r="O26" s="49">
        <v>0</v>
      </c>
      <c r="P26" s="49">
        <v>0</v>
      </c>
      <c r="Q26" s="49">
        <v>0</v>
      </c>
      <c r="R26" s="49">
        <v>0</v>
      </c>
      <c r="S26" s="49">
        <v>4</v>
      </c>
      <c r="T26" s="49">
        <v>1</v>
      </c>
      <c r="U26" s="49">
        <f t="shared" si="3"/>
        <v>678</v>
      </c>
      <c r="V26" s="49">
        <v>660</v>
      </c>
      <c r="W26" s="49">
        <v>18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121</v>
      </c>
      <c r="AC26" s="49">
        <v>0</v>
      </c>
      <c r="AD26" s="49">
        <v>92</v>
      </c>
      <c r="AE26" s="49">
        <f t="shared" si="5"/>
        <v>29</v>
      </c>
      <c r="AF26" s="49">
        <v>29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143</v>
      </c>
      <c r="B27" s="47" t="s">
        <v>182</v>
      </c>
      <c r="C27" s="48" t="s">
        <v>141</v>
      </c>
      <c r="D27" s="49">
        <f t="shared" si="0"/>
        <v>1475</v>
      </c>
      <c r="E27" s="49">
        <v>1304</v>
      </c>
      <c r="F27" s="49">
        <f t="shared" si="1"/>
        <v>171</v>
      </c>
      <c r="G27" s="49">
        <v>171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f t="shared" si="2"/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f t="shared" si="3"/>
        <v>1338</v>
      </c>
      <c r="V27" s="49">
        <v>1304</v>
      </c>
      <c r="W27" s="49">
        <v>34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226</v>
      </c>
      <c r="AC27" s="49">
        <v>0</v>
      </c>
      <c r="AD27" s="49">
        <v>181</v>
      </c>
      <c r="AE27" s="49">
        <f t="shared" si="5"/>
        <v>45</v>
      </c>
      <c r="AF27" s="49">
        <v>45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143</v>
      </c>
      <c r="B28" s="47" t="s">
        <v>183</v>
      </c>
      <c r="C28" s="48" t="s">
        <v>184</v>
      </c>
      <c r="D28" s="49">
        <f t="shared" si="0"/>
        <v>2758</v>
      </c>
      <c r="E28" s="49">
        <v>2267</v>
      </c>
      <c r="F28" s="49">
        <f t="shared" si="1"/>
        <v>282</v>
      </c>
      <c r="G28" s="49">
        <v>282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f t="shared" si="2"/>
        <v>209</v>
      </c>
      <c r="N28" s="49">
        <v>209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2313</v>
      </c>
      <c r="V28" s="49">
        <v>2267</v>
      </c>
      <c r="W28" s="49">
        <v>46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394</v>
      </c>
      <c r="AC28" s="49">
        <v>0</v>
      </c>
      <c r="AD28" s="49">
        <v>313</v>
      </c>
      <c r="AE28" s="49">
        <f t="shared" si="5"/>
        <v>81</v>
      </c>
      <c r="AF28" s="49">
        <v>81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143</v>
      </c>
      <c r="B29" s="47" t="s">
        <v>185</v>
      </c>
      <c r="C29" s="48" t="s">
        <v>186</v>
      </c>
      <c r="D29" s="49">
        <f t="shared" si="0"/>
        <v>885</v>
      </c>
      <c r="E29" s="49">
        <v>692</v>
      </c>
      <c r="F29" s="49">
        <f t="shared" si="1"/>
        <v>99</v>
      </c>
      <c r="G29" s="49">
        <v>99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f t="shared" si="2"/>
        <v>94</v>
      </c>
      <c r="N29" s="49">
        <v>76</v>
      </c>
      <c r="O29" s="49">
        <v>11</v>
      </c>
      <c r="P29" s="49">
        <v>0</v>
      </c>
      <c r="Q29" s="49">
        <v>1</v>
      </c>
      <c r="R29" s="49">
        <v>1</v>
      </c>
      <c r="S29" s="49">
        <v>5</v>
      </c>
      <c r="T29" s="49">
        <v>0</v>
      </c>
      <c r="U29" s="49">
        <f t="shared" si="3"/>
        <v>712</v>
      </c>
      <c r="V29" s="49">
        <v>692</v>
      </c>
      <c r="W29" s="49">
        <v>20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122</v>
      </c>
      <c r="AC29" s="49">
        <v>0</v>
      </c>
      <c r="AD29" s="49">
        <v>96</v>
      </c>
      <c r="AE29" s="49">
        <f t="shared" si="5"/>
        <v>26</v>
      </c>
      <c r="AF29" s="49">
        <v>26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143</v>
      </c>
      <c r="B30" s="47" t="s">
        <v>187</v>
      </c>
      <c r="C30" s="48" t="s">
        <v>188</v>
      </c>
      <c r="D30" s="49">
        <f t="shared" si="0"/>
        <v>1747</v>
      </c>
      <c r="E30" s="49">
        <v>1405</v>
      </c>
      <c r="F30" s="49">
        <f t="shared" si="1"/>
        <v>212</v>
      </c>
      <c r="G30" s="49">
        <v>212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f t="shared" si="2"/>
        <v>130</v>
      </c>
      <c r="N30" s="49">
        <v>116</v>
      </c>
      <c r="O30" s="49">
        <v>0</v>
      </c>
      <c r="P30" s="49">
        <v>0</v>
      </c>
      <c r="Q30" s="49">
        <v>4</v>
      </c>
      <c r="R30" s="49">
        <v>1</v>
      </c>
      <c r="S30" s="49">
        <v>9</v>
      </c>
      <c r="T30" s="49">
        <v>0</v>
      </c>
      <c r="U30" s="49">
        <f t="shared" si="3"/>
        <v>1446</v>
      </c>
      <c r="V30" s="49">
        <v>1405</v>
      </c>
      <c r="W30" s="49">
        <v>41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254</v>
      </c>
      <c r="AC30" s="49">
        <v>0</v>
      </c>
      <c r="AD30" s="49">
        <v>196</v>
      </c>
      <c r="AE30" s="49">
        <f t="shared" si="5"/>
        <v>58</v>
      </c>
      <c r="AF30" s="49">
        <v>58</v>
      </c>
      <c r="AG30" s="49">
        <v>0</v>
      </c>
      <c r="AH30" s="49">
        <v>0</v>
      </c>
      <c r="AI30" s="49">
        <v>0</v>
      </c>
      <c r="AJ30" s="49">
        <v>0</v>
      </c>
    </row>
    <row r="31" spans="1:36" ht="13.5">
      <c r="A31" s="24" t="s">
        <v>143</v>
      </c>
      <c r="B31" s="47" t="s">
        <v>189</v>
      </c>
      <c r="C31" s="48" t="s">
        <v>24</v>
      </c>
      <c r="D31" s="49">
        <f t="shared" si="0"/>
        <v>2305</v>
      </c>
      <c r="E31" s="49">
        <v>2045</v>
      </c>
      <c r="F31" s="49">
        <f t="shared" si="1"/>
        <v>220</v>
      </c>
      <c r="G31" s="49">
        <v>220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f t="shared" si="2"/>
        <v>40</v>
      </c>
      <c r="N31" s="49">
        <v>7</v>
      </c>
      <c r="O31" s="49">
        <v>0</v>
      </c>
      <c r="P31" s="49">
        <v>31</v>
      </c>
      <c r="Q31" s="49">
        <v>0</v>
      </c>
      <c r="R31" s="49">
        <v>1</v>
      </c>
      <c r="S31" s="49">
        <v>1</v>
      </c>
      <c r="T31" s="49">
        <v>0</v>
      </c>
      <c r="U31" s="49">
        <f t="shared" si="3"/>
        <v>2096</v>
      </c>
      <c r="V31" s="49">
        <v>2045</v>
      </c>
      <c r="W31" s="49">
        <v>51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337</v>
      </c>
      <c r="AC31" s="49">
        <v>0</v>
      </c>
      <c r="AD31" s="49">
        <v>284</v>
      </c>
      <c r="AE31" s="49">
        <f t="shared" si="5"/>
        <v>53</v>
      </c>
      <c r="AF31" s="49">
        <v>53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143</v>
      </c>
      <c r="B32" s="47" t="s">
        <v>190</v>
      </c>
      <c r="C32" s="48" t="s">
        <v>191</v>
      </c>
      <c r="D32" s="49">
        <f t="shared" si="0"/>
        <v>3664</v>
      </c>
      <c r="E32" s="49">
        <v>3257</v>
      </c>
      <c r="F32" s="49">
        <f t="shared" si="1"/>
        <v>361</v>
      </c>
      <c r="G32" s="49">
        <v>361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f t="shared" si="2"/>
        <v>46</v>
      </c>
      <c r="N32" s="49">
        <v>46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f t="shared" si="3"/>
        <v>3328</v>
      </c>
      <c r="V32" s="49">
        <v>3257</v>
      </c>
      <c r="W32" s="49">
        <v>71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547</v>
      </c>
      <c r="AC32" s="49">
        <v>0</v>
      </c>
      <c r="AD32" s="49">
        <v>451</v>
      </c>
      <c r="AE32" s="49">
        <f t="shared" si="5"/>
        <v>96</v>
      </c>
      <c r="AF32" s="49">
        <v>96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143</v>
      </c>
      <c r="B33" s="47" t="s">
        <v>192</v>
      </c>
      <c r="C33" s="48" t="s">
        <v>193</v>
      </c>
      <c r="D33" s="49">
        <f t="shared" si="0"/>
        <v>1973</v>
      </c>
      <c r="E33" s="49">
        <v>1661</v>
      </c>
      <c r="F33" s="49">
        <f t="shared" si="1"/>
        <v>275</v>
      </c>
      <c r="G33" s="49">
        <v>275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f t="shared" si="2"/>
        <v>37</v>
      </c>
      <c r="N33" s="49">
        <v>32</v>
      </c>
      <c r="O33" s="49">
        <v>0</v>
      </c>
      <c r="P33" s="49">
        <v>0</v>
      </c>
      <c r="Q33" s="49">
        <v>3</v>
      </c>
      <c r="R33" s="49">
        <v>1</v>
      </c>
      <c r="S33" s="49">
        <v>1</v>
      </c>
      <c r="T33" s="49">
        <v>0</v>
      </c>
      <c r="U33" s="49">
        <f t="shared" si="3"/>
        <v>1709</v>
      </c>
      <c r="V33" s="49">
        <v>1661</v>
      </c>
      <c r="W33" s="49">
        <v>48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309</v>
      </c>
      <c r="AC33" s="49">
        <v>0</v>
      </c>
      <c r="AD33" s="49">
        <v>231</v>
      </c>
      <c r="AE33" s="49">
        <f t="shared" si="5"/>
        <v>78</v>
      </c>
      <c r="AF33" s="49">
        <v>78</v>
      </c>
      <c r="AG33" s="49">
        <v>0</v>
      </c>
      <c r="AH33" s="49">
        <v>0</v>
      </c>
      <c r="AI33" s="49">
        <v>0</v>
      </c>
      <c r="AJ33" s="49">
        <v>0</v>
      </c>
    </row>
    <row r="34" spans="1:36" ht="13.5">
      <c r="A34" s="24" t="s">
        <v>143</v>
      </c>
      <c r="B34" s="47" t="s">
        <v>194</v>
      </c>
      <c r="C34" s="48" t="s">
        <v>195</v>
      </c>
      <c r="D34" s="49">
        <f t="shared" si="0"/>
        <v>2363</v>
      </c>
      <c r="E34" s="49">
        <v>1835</v>
      </c>
      <c r="F34" s="49">
        <f t="shared" si="1"/>
        <v>517</v>
      </c>
      <c r="G34" s="49">
        <v>0</v>
      </c>
      <c r="H34" s="49">
        <v>517</v>
      </c>
      <c r="I34" s="49">
        <v>0</v>
      </c>
      <c r="J34" s="49">
        <v>0</v>
      </c>
      <c r="K34" s="49">
        <v>0</v>
      </c>
      <c r="L34" s="49">
        <v>0</v>
      </c>
      <c r="M34" s="49">
        <f t="shared" si="2"/>
        <v>11</v>
      </c>
      <c r="N34" s="49">
        <v>0</v>
      </c>
      <c r="O34" s="49">
        <v>0</v>
      </c>
      <c r="P34" s="49">
        <v>0</v>
      </c>
      <c r="Q34" s="49">
        <v>0</v>
      </c>
      <c r="R34" s="49">
        <v>2</v>
      </c>
      <c r="S34" s="49">
        <v>0</v>
      </c>
      <c r="T34" s="49">
        <v>9</v>
      </c>
      <c r="U34" s="49">
        <f t="shared" si="3"/>
        <v>1835</v>
      </c>
      <c r="V34" s="49">
        <v>1835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4"/>
        <v>388</v>
      </c>
      <c r="AC34" s="49">
        <v>0</v>
      </c>
      <c r="AD34" s="49">
        <v>228</v>
      </c>
      <c r="AE34" s="49">
        <f t="shared" si="5"/>
        <v>160</v>
      </c>
      <c r="AF34" s="49">
        <v>0</v>
      </c>
      <c r="AG34" s="49">
        <v>160</v>
      </c>
      <c r="AH34" s="49">
        <v>0</v>
      </c>
      <c r="AI34" s="49">
        <v>0</v>
      </c>
      <c r="AJ34" s="49">
        <v>0</v>
      </c>
    </row>
    <row r="35" spans="1:36" ht="13.5">
      <c r="A35" s="24" t="s">
        <v>143</v>
      </c>
      <c r="B35" s="47" t="s">
        <v>196</v>
      </c>
      <c r="C35" s="48" t="s">
        <v>197</v>
      </c>
      <c r="D35" s="49">
        <f t="shared" si="0"/>
        <v>781</v>
      </c>
      <c r="E35" s="49">
        <v>574</v>
      </c>
      <c r="F35" s="49">
        <f t="shared" si="1"/>
        <v>204</v>
      </c>
      <c r="G35" s="49">
        <v>0</v>
      </c>
      <c r="H35" s="49">
        <v>204</v>
      </c>
      <c r="I35" s="49">
        <v>0</v>
      </c>
      <c r="J35" s="49">
        <v>0</v>
      </c>
      <c r="K35" s="49">
        <v>0</v>
      </c>
      <c r="L35" s="49">
        <v>0</v>
      </c>
      <c r="M35" s="49">
        <f t="shared" si="2"/>
        <v>3</v>
      </c>
      <c r="N35" s="49">
        <v>0</v>
      </c>
      <c r="O35" s="49">
        <v>0</v>
      </c>
      <c r="P35" s="49">
        <v>0</v>
      </c>
      <c r="Q35" s="49">
        <v>0</v>
      </c>
      <c r="R35" s="49">
        <v>2</v>
      </c>
      <c r="S35" s="49">
        <v>0</v>
      </c>
      <c r="T35" s="49">
        <v>1</v>
      </c>
      <c r="U35" s="49">
        <f t="shared" si="3"/>
        <v>574</v>
      </c>
      <c r="V35" s="49">
        <v>574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4"/>
        <v>136</v>
      </c>
      <c r="AC35" s="49">
        <v>0</v>
      </c>
      <c r="AD35" s="49">
        <v>71</v>
      </c>
      <c r="AE35" s="49">
        <f t="shared" si="5"/>
        <v>65</v>
      </c>
      <c r="AF35" s="49">
        <v>0</v>
      </c>
      <c r="AG35" s="49">
        <v>65</v>
      </c>
      <c r="AH35" s="49">
        <v>0</v>
      </c>
      <c r="AI35" s="49">
        <v>0</v>
      </c>
      <c r="AJ35" s="49">
        <v>0</v>
      </c>
    </row>
    <row r="36" spans="1:36" ht="13.5">
      <c r="A36" s="24" t="s">
        <v>143</v>
      </c>
      <c r="B36" s="47" t="s">
        <v>198</v>
      </c>
      <c r="C36" s="48" t="s">
        <v>199</v>
      </c>
      <c r="D36" s="49">
        <f t="shared" si="0"/>
        <v>1834</v>
      </c>
      <c r="E36" s="49">
        <v>1364</v>
      </c>
      <c r="F36" s="49">
        <f t="shared" si="1"/>
        <v>465</v>
      </c>
      <c r="G36" s="49">
        <v>0</v>
      </c>
      <c r="H36" s="49">
        <v>465</v>
      </c>
      <c r="I36" s="49">
        <v>0</v>
      </c>
      <c r="J36" s="49">
        <v>0</v>
      </c>
      <c r="K36" s="49">
        <v>0</v>
      </c>
      <c r="L36" s="49">
        <v>0</v>
      </c>
      <c r="M36" s="49">
        <f t="shared" si="2"/>
        <v>5</v>
      </c>
      <c r="N36" s="49">
        <v>0</v>
      </c>
      <c r="O36" s="49">
        <v>0</v>
      </c>
      <c r="P36" s="49">
        <v>0</v>
      </c>
      <c r="Q36" s="49">
        <v>0</v>
      </c>
      <c r="R36" s="49">
        <v>3</v>
      </c>
      <c r="S36" s="49">
        <v>0</v>
      </c>
      <c r="T36" s="49">
        <v>2</v>
      </c>
      <c r="U36" s="49">
        <f t="shared" si="3"/>
        <v>1364</v>
      </c>
      <c r="V36" s="49">
        <v>1364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4"/>
        <v>304</v>
      </c>
      <c r="AC36" s="49">
        <v>0</v>
      </c>
      <c r="AD36" s="49">
        <v>170</v>
      </c>
      <c r="AE36" s="49">
        <f t="shared" si="5"/>
        <v>134</v>
      </c>
      <c r="AF36" s="49">
        <v>0</v>
      </c>
      <c r="AG36" s="49">
        <v>134</v>
      </c>
      <c r="AH36" s="49">
        <v>0</v>
      </c>
      <c r="AI36" s="49">
        <v>0</v>
      </c>
      <c r="AJ36" s="49">
        <v>0</v>
      </c>
    </row>
    <row r="37" spans="1:36" ht="13.5">
      <c r="A37" s="24" t="s">
        <v>143</v>
      </c>
      <c r="B37" s="47" t="s">
        <v>200</v>
      </c>
      <c r="C37" s="48" t="s">
        <v>201</v>
      </c>
      <c r="D37" s="49">
        <f t="shared" si="0"/>
        <v>1247</v>
      </c>
      <c r="E37" s="49">
        <v>987</v>
      </c>
      <c r="F37" s="49">
        <f t="shared" si="1"/>
        <v>258</v>
      </c>
      <c r="G37" s="49">
        <v>0</v>
      </c>
      <c r="H37" s="49">
        <v>258</v>
      </c>
      <c r="I37" s="49">
        <v>0</v>
      </c>
      <c r="J37" s="49">
        <v>0</v>
      </c>
      <c r="K37" s="49">
        <v>0</v>
      </c>
      <c r="L37" s="49">
        <v>0</v>
      </c>
      <c r="M37" s="49">
        <f t="shared" si="2"/>
        <v>2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49">
        <v>1</v>
      </c>
      <c r="U37" s="49">
        <f t="shared" si="3"/>
        <v>987</v>
      </c>
      <c r="V37" s="49">
        <v>987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4"/>
        <v>201</v>
      </c>
      <c r="AC37" s="49">
        <v>0</v>
      </c>
      <c r="AD37" s="49">
        <v>119</v>
      </c>
      <c r="AE37" s="49">
        <f t="shared" si="5"/>
        <v>82</v>
      </c>
      <c r="AF37" s="49">
        <v>0</v>
      </c>
      <c r="AG37" s="49">
        <v>82</v>
      </c>
      <c r="AH37" s="49">
        <v>0</v>
      </c>
      <c r="AI37" s="49">
        <v>0</v>
      </c>
      <c r="AJ37" s="49">
        <v>0</v>
      </c>
    </row>
    <row r="38" spans="1:36" ht="13.5">
      <c r="A38" s="24" t="s">
        <v>143</v>
      </c>
      <c r="B38" s="47" t="s">
        <v>202</v>
      </c>
      <c r="C38" s="48" t="s">
        <v>203</v>
      </c>
      <c r="D38" s="49">
        <f t="shared" si="0"/>
        <v>3022</v>
      </c>
      <c r="E38" s="49">
        <v>2274</v>
      </c>
      <c r="F38" s="49">
        <f t="shared" si="1"/>
        <v>661</v>
      </c>
      <c r="G38" s="49">
        <v>0</v>
      </c>
      <c r="H38" s="49">
        <v>661</v>
      </c>
      <c r="I38" s="49">
        <v>0</v>
      </c>
      <c r="J38" s="49">
        <v>0</v>
      </c>
      <c r="K38" s="49">
        <v>0</v>
      </c>
      <c r="L38" s="49">
        <v>64</v>
      </c>
      <c r="M38" s="49">
        <f t="shared" si="2"/>
        <v>23</v>
      </c>
      <c r="N38" s="49">
        <v>0</v>
      </c>
      <c r="O38" s="49">
        <v>17</v>
      </c>
      <c r="P38" s="49">
        <v>0</v>
      </c>
      <c r="Q38" s="49">
        <v>0</v>
      </c>
      <c r="R38" s="49">
        <v>2</v>
      </c>
      <c r="S38" s="49">
        <v>0</v>
      </c>
      <c r="T38" s="49">
        <v>4</v>
      </c>
      <c r="U38" s="49">
        <f t="shared" si="3"/>
        <v>2274</v>
      </c>
      <c r="V38" s="49">
        <v>2274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4"/>
        <v>524</v>
      </c>
      <c r="AC38" s="49">
        <v>64</v>
      </c>
      <c r="AD38" s="49">
        <v>275</v>
      </c>
      <c r="AE38" s="49">
        <f t="shared" si="5"/>
        <v>185</v>
      </c>
      <c r="AF38" s="49">
        <v>0</v>
      </c>
      <c r="AG38" s="49">
        <v>185</v>
      </c>
      <c r="AH38" s="49">
        <v>0</v>
      </c>
      <c r="AI38" s="49">
        <v>0</v>
      </c>
      <c r="AJ38" s="49">
        <v>0</v>
      </c>
    </row>
    <row r="39" spans="1:36" ht="13.5">
      <c r="A39" s="24" t="s">
        <v>143</v>
      </c>
      <c r="B39" s="47" t="s">
        <v>204</v>
      </c>
      <c r="C39" s="48" t="s">
        <v>294</v>
      </c>
      <c r="D39" s="49">
        <f t="shared" si="0"/>
        <v>1816</v>
      </c>
      <c r="E39" s="49">
        <v>1264</v>
      </c>
      <c r="F39" s="49">
        <f t="shared" si="1"/>
        <v>546</v>
      </c>
      <c r="G39" s="49">
        <v>0</v>
      </c>
      <c r="H39" s="49">
        <v>546</v>
      </c>
      <c r="I39" s="49">
        <v>0</v>
      </c>
      <c r="J39" s="49">
        <v>0</v>
      </c>
      <c r="K39" s="49">
        <v>0</v>
      </c>
      <c r="L39" s="49">
        <v>0</v>
      </c>
      <c r="M39" s="49">
        <f t="shared" si="2"/>
        <v>6</v>
      </c>
      <c r="N39" s="49">
        <v>0</v>
      </c>
      <c r="O39" s="49">
        <v>0</v>
      </c>
      <c r="P39" s="49">
        <v>0</v>
      </c>
      <c r="Q39" s="49">
        <v>0</v>
      </c>
      <c r="R39" s="49">
        <v>4</v>
      </c>
      <c r="S39" s="49">
        <v>0</v>
      </c>
      <c r="T39" s="49">
        <v>2</v>
      </c>
      <c r="U39" s="49">
        <f t="shared" si="3"/>
        <v>1264</v>
      </c>
      <c r="V39" s="49">
        <v>1264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4"/>
        <v>255</v>
      </c>
      <c r="AC39" s="49">
        <v>0</v>
      </c>
      <c r="AD39" s="49">
        <v>100</v>
      </c>
      <c r="AE39" s="49">
        <f t="shared" si="5"/>
        <v>155</v>
      </c>
      <c r="AF39" s="49">
        <v>0</v>
      </c>
      <c r="AG39" s="49">
        <v>155</v>
      </c>
      <c r="AH39" s="49">
        <v>0</v>
      </c>
      <c r="AI39" s="49">
        <v>0</v>
      </c>
      <c r="AJ39" s="49">
        <v>0</v>
      </c>
    </row>
    <row r="40" spans="1:36" ht="13.5">
      <c r="A40" s="24" t="s">
        <v>143</v>
      </c>
      <c r="B40" s="47" t="s">
        <v>205</v>
      </c>
      <c r="C40" s="48" t="s">
        <v>206</v>
      </c>
      <c r="D40" s="49">
        <f t="shared" si="0"/>
        <v>2122</v>
      </c>
      <c r="E40" s="49">
        <v>1530</v>
      </c>
      <c r="F40" s="49">
        <f t="shared" si="1"/>
        <v>516</v>
      </c>
      <c r="G40" s="49">
        <v>0</v>
      </c>
      <c r="H40" s="49">
        <v>516</v>
      </c>
      <c r="I40" s="49">
        <v>0</v>
      </c>
      <c r="J40" s="49">
        <v>0</v>
      </c>
      <c r="K40" s="49">
        <v>0</v>
      </c>
      <c r="L40" s="49">
        <v>0</v>
      </c>
      <c r="M40" s="49">
        <f t="shared" si="2"/>
        <v>76</v>
      </c>
      <c r="N40" s="49">
        <v>0</v>
      </c>
      <c r="O40" s="49">
        <v>67</v>
      </c>
      <c r="P40" s="49">
        <v>0</v>
      </c>
      <c r="Q40" s="49">
        <v>0</v>
      </c>
      <c r="R40" s="49">
        <v>4</v>
      </c>
      <c r="S40" s="49">
        <v>0</v>
      </c>
      <c r="T40" s="49">
        <v>5</v>
      </c>
      <c r="U40" s="49">
        <f t="shared" si="3"/>
        <v>1530</v>
      </c>
      <c r="V40" s="49">
        <v>1530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4"/>
        <v>330</v>
      </c>
      <c r="AC40" s="49">
        <v>0</v>
      </c>
      <c r="AD40" s="49">
        <v>206</v>
      </c>
      <c r="AE40" s="49">
        <f t="shared" si="5"/>
        <v>124</v>
      </c>
      <c r="AF40" s="49">
        <v>0</v>
      </c>
      <c r="AG40" s="49">
        <v>124</v>
      </c>
      <c r="AH40" s="49">
        <v>0</v>
      </c>
      <c r="AI40" s="49">
        <v>0</v>
      </c>
      <c r="AJ40" s="49">
        <v>0</v>
      </c>
    </row>
    <row r="41" spans="1:36" ht="13.5">
      <c r="A41" s="24" t="s">
        <v>143</v>
      </c>
      <c r="B41" s="47" t="s">
        <v>207</v>
      </c>
      <c r="C41" s="48" t="s">
        <v>307</v>
      </c>
      <c r="D41" s="49">
        <f t="shared" si="0"/>
        <v>1149</v>
      </c>
      <c r="E41" s="49">
        <v>909</v>
      </c>
      <c r="F41" s="49">
        <f t="shared" si="1"/>
        <v>237</v>
      </c>
      <c r="G41" s="49">
        <v>0</v>
      </c>
      <c r="H41" s="49">
        <v>237</v>
      </c>
      <c r="I41" s="49">
        <v>0</v>
      </c>
      <c r="J41" s="49">
        <v>0</v>
      </c>
      <c r="K41" s="49">
        <v>0</v>
      </c>
      <c r="L41" s="49">
        <v>0</v>
      </c>
      <c r="M41" s="49">
        <f t="shared" si="2"/>
        <v>3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3</v>
      </c>
      <c r="U41" s="49">
        <f t="shared" si="3"/>
        <v>909</v>
      </c>
      <c r="V41" s="49">
        <v>909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4"/>
        <v>214</v>
      </c>
      <c r="AC41" s="49">
        <v>0</v>
      </c>
      <c r="AD41" s="49">
        <v>138</v>
      </c>
      <c r="AE41" s="49">
        <f t="shared" si="5"/>
        <v>76</v>
      </c>
      <c r="AF41" s="49">
        <v>0</v>
      </c>
      <c r="AG41" s="49">
        <v>76</v>
      </c>
      <c r="AH41" s="49">
        <v>0</v>
      </c>
      <c r="AI41" s="49">
        <v>0</v>
      </c>
      <c r="AJ41" s="49">
        <v>0</v>
      </c>
    </row>
    <row r="42" spans="1:36" ht="13.5">
      <c r="A42" s="24" t="s">
        <v>143</v>
      </c>
      <c r="B42" s="47" t="s">
        <v>208</v>
      </c>
      <c r="C42" s="48" t="s">
        <v>209</v>
      </c>
      <c r="D42" s="49">
        <f t="shared" si="0"/>
        <v>1760</v>
      </c>
      <c r="E42" s="49">
        <v>1243</v>
      </c>
      <c r="F42" s="49">
        <f t="shared" si="1"/>
        <v>513</v>
      </c>
      <c r="G42" s="49">
        <v>0</v>
      </c>
      <c r="H42" s="49">
        <v>513</v>
      </c>
      <c r="I42" s="49">
        <v>0</v>
      </c>
      <c r="J42" s="49">
        <v>0</v>
      </c>
      <c r="K42" s="49">
        <v>0</v>
      </c>
      <c r="L42" s="49">
        <v>0</v>
      </c>
      <c r="M42" s="49">
        <f t="shared" si="2"/>
        <v>4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4</v>
      </c>
      <c r="U42" s="49">
        <f t="shared" si="3"/>
        <v>1243</v>
      </c>
      <c r="V42" s="49">
        <v>1243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4"/>
        <v>288</v>
      </c>
      <c r="AC42" s="49">
        <v>0</v>
      </c>
      <c r="AD42" s="49">
        <v>162</v>
      </c>
      <c r="AE42" s="49">
        <f t="shared" si="5"/>
        <v>126</v>
      </c>
      <c r="AF42" s="49">
        <v>0</v>
      </c>
      <c r="AG42" s="49">
        <v>126</v>
      </c>
      <c r="AH42" s="49">
        <v>0</v>
      </c>
      <c r="AI42" s="49">
        <v>0</v>
      </c>
      <c r="AJ42" s="49">
        <v>0</v>
      </c>
    </row>
    <row r="43" spans="1:36" ht="13.5">
      <c r="A43" s="24" t="s">
        <v>143</v>
      </c>
      <c r="B43" s="47" t="s">
        <v>210</v>
      </c>
      <c r="C43" s="48" t="s">
        <v>306</v>
      </c>
      <c r="D43" s="49">
        <f t="shared" si="0"/>
        <v>1254</v>
      </c>
      <c r="E43" s="49">
        <v>1019</v>
      </c>
      <c r="F43" s="49">
        <f t="shared" si="1"/>
        <v>231</v>
      </c>
      <c r="G43" s="49">
        <v>0</v>
      </c>
      <c r="H43" s="49">
        <v>231</v>
      </c>
      <c r="I43" s="49">
        <v>0</v>
      </c>
      <c r="J43" s="49">
        <v>0</v>
      </c>
      <c r="K43" s="49">
        <v>0</v>
      </c>
      <c r="L43" s="49">
        <v>0</v>
      </c>
      <c r="M43" s="49">
        <f t="shared" si="2"/>
        <v>4</v>
      </c>
      <c r="N43" s="49">
        <v>0</v>
      </c>
      <c r="O43" s="49">
        <v>0</v>
      </c>
      <c r="P43" s="49">
        <v>0</v>
      </c>
      <c r="Q43" s="49">
        <v>0</v>
      </c>
      <c r="R43" s="49">
        <v>2</v>
      </c>
      <c r="S43" s="49">
        <v>0</v>
      </c>
      <c r="T43" s="49">
        <v>2</v>
      </c>
      <c r="U43" s="49">
        <f t="shared" si="3"/>
        <v>1019</v>
      </c>
      <c r="V43" s="49">
        <v>1019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4"/>
        <v>181</v>
      </c>
      <c r="AC43" s="49">
        <v>0</v>
      </c>
      <c r="AD43" s="49">
        <v>101</v>
      </c>
      <c r="AE43" s="49">
        <f t="shared" si="5"/>
        <v>80</v>
      </c>
      <c r="AF43" s="49">
        <v>0</v>
      </c>
      <c r="AG43" s="49">
        <v>80</v>
      </c>
      <c r="AH43" s="49">
        <v>0</v>
      </c>
      <c r="AI43" s="49">
        <v>0</v>
      </c>
      <c r="AJ43" s="49">
        <v>0</v>
      </c>
    </row>
    <row r="44" spans="1:36" ht="13.5">
      <c r="A44" s="24" t="s">
        <v>143</v>
      </c>
      <c r="B44" s="47" t="s">
        <v>211</v>
      </c>
      <c r="C44" s="48" t="s">
        <v>212</v>
      </c>
      <c r="D44" s="49">
        <f t="shared" si="0"/>
        <v>940</v>
      </c>
      <c r="E44" s="49">
        <v>662</v>
      </c>
      <c r="F44" s="49">
        <f t="shared" si="1"/>
        <v>273</v>
      </c>
      <c r="G44" s="49">
        <v>0</v>
      </c>
      <c r="H44" s="49">
        <v>273</v>
      </c>
      <c r="I44" s="49">
        <v>0</v>
      </c>
      <c r="J44" s="49">
        <v>0</v>
      </c>
      <c r="K44" s="49">
        <v>0</v>
      </c>
      <c r="L44" s="49">
        <v>0</v>
      </c>
      <c r="M44" s="49">
        <f t="shared" si="2"/>
        <v>5</v>
      </c>
      <c r="N44" s="49">
        <v>0</v>
      </c>
      <c r="O44" s="49">
        <v>0</v>
      </c>
      <c r="P44" s="49">
        <v>0</v>
      </c>
      <c r="Q44" s="49">
        <v>0</v>
      </c>
      <c r="R44" s="49">
        <v>3</v>
      </c>
      <c r="S44" s="49">
        <v>0</v>
      </c>
      <c r="T44" s="49">
        <v>2</v>
      </c>
      <c r="U44" s="49">
        <f t="shared" si="3"/>
        <v>662</v>
      </c>
      <c r="V44" s="49">
        <v>662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4"/>
        <v>139</v>
      </c>
      <c r="AC44" s="49">
        <v>0</v>
      </c>
      <c r="AD44" s="49">
        <v>66</v>
      </c>
      <c r="AE44" s="49">
        <f t="shared" si="5"/>
        <v>73</v>
      </c>
      <c r="AF44" s="49">
        <v>0</v>
      </c>
      <c r="AG44" s="49">
        <v>73</v>
      </c>
      <c r="AH44" s="49">
        <v>0</v>
      </c>
      <c r="AI44" s="49">
        <v>0</v>
      </c>
      <c r="AJ44" s="49">
        <v>0</v>
      </c>
    </row>
    <row r="45" spans="1:36" ht="13.5">
      <c r="A45" s="24" t="s">
        <v>143</v>
      </c>
      <c r="B45" s="47" t="s">
        <v>213</v>
      </c>
      <c r="C45" s="48" t="s">
        <v>131</v>
      </c>
      <c r="D45" s="49">
        <f t="shared" si="0"/>
        <v>1457</v>
      </c>
      <c r="E45" s="49">
        <v>1068</v>
      </c>
      <c r="F45" s="49">
        <f t="shared" si="1"/>
        <v>385</v>
      </c>
      <c r="G45" s="49">
        <v>0</v>
      </c>
      <c r="H45" s="49">
        <v>385</v>
      </c>
      <c r="I45" s="49">
        <v>0</v>
      </c>
      <c r="J45" s="49">
        <v>0</v>
      </c>
      <c r="K45" s="49">
        <v>0</v>
      </c>
      <c r="L45" s="49">
        <v>0</v>
      </c>
      <c r="M45" s="49">
        <f t="shared" si="2"/>
        <v>4</v>
      </c>
      <c r="N45" s="49">
        <v>0</v>
      </c>
      <c r="O45" s="49">
        <v>0</v>
      </c>
      <c r="P45" s="49">
        <v>0</v>
      </c>
      <c r="Q45" s="49">
        <v>0</v>
      </c>
      <c r="R45" s="49">
        <v>1</v>
      </c>
      <c r="S45" s="49">
        <v>0</v>
      </c>
      <c r="T45" s="49">
        <v>3</v>
      </c>
      <c r="U45" s="49">
        <f t="shared" si="3"/>
        <v>1068</v>
      </c>
      <c r="V45" s="49">
        <v>1068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4"/>
        <v>223</v>
      </c>
      <c r="AC45" s="49">
        <v>0</v>
      </c>
      <c r="AD45" s="49">
        <v>125</v>
      </c>
      <c r="AE45" s="49">
        <f t="shared" si="5"/>
        <v>98</v>
      </c>
      <c r="AF45" s="49">
        <v>0</v>
      </c>
      <c r="AG45" s="49">
        <v>98</v>
      </c>
      <c r="AH45" s="49">
        <v>0</v>
      </c>
      <c r="AI45" s="49">
        <v>0</v>
      </c>
      <c r="AJ45" s="49">
        <v>0</v>
      </c>
    </row>
    <row r="46" spans="1:36" ht="13.5">
      <c r="A46" s="193" t="s">
        <v>268</v>
      </c>
      <c r="B46" s="188"/>
      <c r="C46" s="189"/>
      <c r="D46" s="49">
        <f aca="true" t="shared" si="6" ref="D46:AJ46">SUM(D7:D45)</f>
        <v>234807</v>
      </c>
      <c r="E46" s="49">
        <f t="shared" si="6"/>
        <v>195134</v>
      </c>
      <c r="F46" s="49">
        <f t="shared" si="6"/>
        <v>35022</v>
      </c>
      <c r="G46" s="49">
        <f t="shared" si="6"/>
        <v>3856</v>
      </c>
      <c r="H46" s="49">
        <f t="shared" si="6"/>
        <v>31166</v>
      </c>
      <c r="I46" s="49">
        <f t="shared" si="6"/>
        <v>0</v>
      </c>
      <c r="J46" s="49">
        <f t="shared" si="6"/>
        <v>0</v>
      </c>
      <c r="K46" s="49">
        <f t="shared" si="6"/>
        <v>0</v>
      </c>
      <c r="L46" s="49">
        <f t="shared" si="6"/>
        <v>439</v>
      </c>
      <c r="M46" s="49">
        <f t="shared" si="6"/>
        <v>4212</v>
      </c>
      <c r="N46" s="49">
        <f t="shared" si="6"/>
        <v>3431</v>
      </c>
      <c r="O46" s="49">
        <f t="shared" si="6"/>
        <v>95</v>
      </c>
      <c r="P46" s="49">
        <f t="shared" si="6"/>
        <v>80</v>
      </c>
      <c r="Q46" s="49">
        <f t="shared" si="6"/>
        <v>8</v>
      </c>
      <c r="R46" s="49">
        <f t="shared" si="6"/>
        <v>368</v>
      </c>
      <c r="S46" s="49">
        <f t="shared" si="6"/>
        <v>97</v>
      </c>
      <c r="T46" s="49">
        <f t="shared" si="6"/>
        <v>133</v>
      </c>
      <c r="U46" s="49">
        <f t="shared" si="6"/>
        <v>196406</v>
      </c>
      <c r="V46" s="49">
        <f t="shared" si="6"/>
        <v>195134</v>
      </c>
      <c r="W46" s="49">
        <f t="shared" si="6"/>
        <v>742</v>
      </c>
      <c r="X46" s="49">
        <f t="shared" si="6"/>
        <v>530</v>
      </c>
      <c r="Y46" s="49">
        <f t="shared" si="6"/>
        <v>0</v>
      </c>
      <c r="Z46" s="49">
        <f t="shared" si="6"/>
        <v>0</v>
      </c>
      <c r="AA46" s="49">
        <f t="shared" si="6"/>
        <v>0</v>
      </c>
      <c r="AB46" s="49">
        <f t="shared" si="6"/>
        <v>35058</v>
      </c>
      <c r="AC46" s="49">
        <f t="shared" si="6"/>
        <v>439</v>
      </c>
      <c r="AD46" s="49">
        <f t="shared" si="6"/>
        <v>20885</v>
      </c>
      <c r="AE46" s="49">
        <f t="shared" si="6"/>
        <v>13734</v>
      </c>
      <c r="AF46" s="49">
        <f t="shared" si="6"/>
        <v>1039</v>
      </c>
      <c r="AG46" s="49">
        <f t="shared" si="6"/>
        <v>12695</v>
      </c>
      <c r="AH46" s="49">
        <f t="shared" si="6"/>
        <v>0</v>
      </c>
      <c r="AI46" s="49">
        <f t="shared" si="6"/>
        <v>0</v>
      </c>
      <c r="AJ46" s="49">
        <f t="shared" si="6"/>
        <v>0</v>
      </c>
    </row>
  </sheetData>
  <mergeCells count="25">
    <mergeCell ref="A46:C4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140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107</v>
      </c>
      <c r="B2" s="196" t="s">
        <v>229</v>
      </c>
      <c r="C2" s="196" t="s">
        <v>119</v>
      </c>
      <c r="D2" s="238" t="s">
        <v>225</v>
      </c>
      <c r="E2" s="236"/>
      <c r="F2" s="236"/>
      <c r="G2" s="236"/>
      <c r="H2" s="236"/>
      <c r="I2" s="236"/>
      <c r="J2" s="236"/>
      <c r="K2" s="237"/>
      <c r="L2" s="238" t="s">
        <v>226</v>
      </c>
      <c r="M2" s="236"/>
      <c r="N2" s="236"/>
      <c r="O2" s="236"/>
      <c r="P2" s="236"/>
      <c r="Q2" s="236"/>
      <c r="R2" s="236"/>
      <c r="S2" s="237"/>
      <c r="T2" s="244" t="s">
        <v>227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122</v>
      </c>
      <c r="E3" s="201" t="s">
        <v>126</v>
      </c>
      <c r="F3" s="201" t="s">
        <v>230</v>
      </c>
      <c r="G3" s="201" t="s">
        <v>127</v>
      </c>
      <c r="H3" s="201" t="s">
        <v>303</v>
      </c>
      <c r="I3" s="201" t="s">
        <v>304</v>
      </c>
      <c r="J3" s="234" t="s">
        <v>18</v>
      </c>
      <c r="K3" s="201" t="s">
        <v>231</v>
      </c>
      <c r="L3" s="197" t="s">
        <v>122</v>
      </c>
      <c r="M3" s="201" t="s">
        <v>126</v>
      </c>
      <c r="N3" s="201" t="s">
        <v>230</v>
      </c>
      <c r="O3" s="201" t="s">
        <v>127</v>
      </c>
      <c r="P3" s="201" t="s">
        <v>303</v>
      </c>
      <c r="Q3" s="201" t="s">
        <v>304</v>
      </c>
      <c r="R3" s="234" t="s">
        <v>18</v>
      </c>
      <c r="S3" s="201" t="s">
        <v>231</v>
      </c>
      <c r="T3" s="197" t="s">
        <v>122</v>
      </c>
      <c r="U3" s="201" t="s">
        <v>126</v>
      </c>
      <c r="V3" s="201" t="s">
        <v>230</v>
      </c>
      <c r="W3" s="201" t="s">
        <v>127</v>
      </c>
      <c r="X3" s="201" t="s">
        <v>303</v>
      </c>
      <c r="Y3" s="201" t="s">
        <v>304</v>
      </c>
      <c r="Z3" s="234" t="s">
        <v>18</v>
      </c>
      <c r="AA3" s="201" t="s">
        <v>231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122</v>
      </c>
      <c r="BQ3" s="201" t="s">
        <v>126</v>
      </c>
      <c r="BR3" s="201" t="s">
        <v>230</v>
      </c>
      <c r="BS3" s="201" t="s">
        <v>127</v>
      </c>
      <c r="BT3" s="201" t="s">
        <v>303</v>
      </c>
      <c r="BU3" s="201" t="s">
        <v>304</v>
      </c>
      <c r="BV3" s="234" t="s">
        <v>18</v>
      </c>
      <c r="BW3" s="201" t="s">
        <v>231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122</v>
      </c>
      <c r="AC4" s="201" t="s">
        <v>126</v>
      </c>
      <c r="AD4" s="201" t="s">
        <v>230</v>
      </c>
      <c r="AE4" s="201" t="s">
        <v>127</v>
      </c>
      <c r="AF4" s="201" t="s">
        <v>303</v>
      </c>
      <c r="AG4" s="201" t="s">
        <v>304</v>
      </c>
      <c r="AH4" s="234" t="s">
        <v>18</v>
      </c>
      <c r="AI4" s="201" t="s">
        <v>231</v>
      </c>
      <c r="AJ4" s="197" t="s">
        <v>122</v>
      </c>
      <c r="AK4" s="201" t="s">
        <v>126</v>
      </c>
      <c r="AL4" s="201" t="s">
        <v>230</v>
      </c>
      <c r="AM4" s="201" t="s">
        <v>127</v>
      </c>
      <c r="AN4" s="201" t="s">
        <v>303</v>
      </c>
      <c r="AO4" s="201" t="s">
        <v>304</v>
      </c>
      <c r="AP4" s="234" t="s">
        <v>18</v>
      </c>
      <c r="AQ4" s="201" t="s">
        <v>231</v>
      </c>
      <c r="AR4" s="197" t="s">
        <v>122</v>
      </c>
      <c r="AS4" s="201" t="s">
        <v>126</v>
      </c>
      <c r="AT4" s="201" t="s">
        <v>230</v>
      </c>
      <c r="AU4" s="201" t="s">
        <v>127</v>
      </c>
      <c r="AV4" s="201" t="s">
        <v>303</v>
      </c>
      <c r="AW4" s="201" t="s">
        <v>304</v>
      </c>
      <c r="AX4" s="234" t="s">
        <v>18</v>
      </c>
      <c r="AY4" s="201" t="s">
        <v>231</v>
      </c>
      <c r="AZ4" s="197" t="s">
        <v>122</v>
      </c>
      <c r="BA4" s="201" t="s">
        <v>126</v>
      </c>
      <c r="BB4" s="201" t="s">
        <v>230</v>
      </c>
      <c r="BC4" s="201" t="s">
        <v>127</v>
      </c>
      <c r="BD4" s="201" t="s">
        <v>303</v>
      </c>
      <c r="BE4" s="201" t="s">
        <v>304</v>
      </c>
      <c r="BF4" s="234" t="s">
        <v>18</v>
      </c>
      <c r="BG4" s="201" t="s">
        <v>231</v>
      </c>
      <c r="BH4" s="197" t="s">
        <v>122</v>
      </c>
      <c r="BI4" s="201" t="s">
        <v>126</v>
      </c>
      <c r="BJ4" s="201" t="s">
        <v>230</v>
      </c>
      <c r="BK4" s="201" t="s">
        <v>127</v>
      </c>
      <c r="BL4" s="201" t="s">
        <v>303</v>
      </c>
      <c r="BM4" s="201" t="s">
        <v>304</v>
      </c>
      <c r="BN4" s="234" t="s">
        <v>18</v>
      </c>
      <c r="BO4" s="201" t="s">
        <v>231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115</v>
      </c>
      <c r="E6" s="29" t="s">
        <v>115</v>
      </c>
      <c r="F6" s="29" t="s">
        <v>115</v>
      </c>
      <c r="G6" s="29" t="s">
        <v>115</v>
      </c>
      <c r="H6" s="29" t="s">
        <v>115</v>
      </c>
      <c r="I6" s="29" t="s">
        <v>115</v>
      </c>
      <c r="J6" s="29" t="s">
        <v>115</v>
      </c>
      <c r="K6" s="29" t="s">
        <v>115</v>
      </c>
      <c r="L6" s="21" t="s">
        <v>115</v>
      </c>
      <c r="M6" s="29" t="s">
        <v>115</v>
      </c>
      <c r="N6" s="29" t="s">
        <v>115</v>
      </c>
      <c r="O6" s="29" t="s">
        <v>115</v>
      </c>
      <c r="P6" s="29" t="s">
        <v>115</v>
      </c>
      <c r="Q6" s="29" t="s">
        <v>115</v>
      </c>
      <c r="R6" s="29" t="s">
        <v>115</v>
      </c>
      <c r="S6" s="29" t="s">
        <v>115</v>
      </c>
      <c r="T6" s="21" t="s">
        <v>115</v>
      </c>
      <c r="U6" s="29" t="s">
        <v>115</v>
      </c>
      <c r="V6" s="29" t="s">
        <v>115</v>
      </c>
      <c r="W6" s="29" t="s">
        <v>115</v>
      </c>
      <c r="X6" s="29" t="s">
        <v>115</v>
      </c>
      <c r="Y6" s="29" t="s">
        <v>115</v>
      </c>
      <c r="Z6" s="29" t="s">
        <v>115</v>
      </c>
      <c r="AA6" s="29" t="s">
        <v>115</v>
      </c>
      <c r="AB6" s="21" t="s">
        <v>115</v>
      </c>
      <c r="AC6" s="29" t="s">
        <v>115</v>
      </c>
      <c r="AD6" s="29" t="s">
        <v>115</v>
      </c>
      <c r="AE6" s="29" t="s">
        <v>115</v>
      </c>
      <c r="AF6" s="29" t="s">
        <v>115</v>
      </c>
      <c r="AG6" s="29" t="s">
        <v>115</v>
      </c>
      <c r="AH6" s="29" t="s">
        <v>115</v>
      </c>
      <c r="AI6" s="29" t="s">
        <v>115</v>
      </c>
      <c r="AJ6" s="21" t="s">
        <v>115</v>
      </c>
      <c r="AK6" s="29" t="s">
        <v>115</v>
      </c>
      <c r="AL6" s="29" t="s">
        <v>115</v>
      </c>
      <c r="AM6" s="29" t="s">
        <v>115</v>
      </c>
      <c r="AN6" s="29" t="s">
        <v>115</v>
      </c>
      <c r="AO6" s="29" t="s">
        <v>115</v>
      </c>
      <c r="AP6" s="29" t="s">
        <v>115</v>
      </c>
      <c r="AQ6" s="29" t="s">
        <v>115</v>
      </c>
      <c r="AR6" s="21" t="s">
        <v>115</v>
      </c>
      <c r="AS6" s="29" t="s">
        <v>115</v>
      </c>
      <c r="AT6" s="29" t="s">
        <v>115</v>
      </c>
      <c r="AU6" s="29" t="s">
        <v>115</v>
      </c>
      <c r="AV6" s="29" t="s">
        <v>115</v>
      </c>
      <c r="AW6" s="29" t="s">
        <v>115</v>
      </c>
      <c r="AX6" s="29" t="s">
        <v>115</v>
      </c>
      <c r="AY6" s="29" t="s">
        <v>115</v>
      </c>
      <c r="AZ6" s="21" t="s">
        <v>115</v>
      </c>
      <c r="BA6" s="29" t="s">
        <v>115</v>
      </c>
      <c r="BB6" s="29" t="s">
        <v>115</v>
      </c>
      <c r="BC6" s="29" t="s">
        <v>115</v>
      </c>
      <c r="BD6" s="29" t="s">
        <v>115</v>
      </c>
      <c r="BE6" s="29" t="s">
        <v>115</v>
      </c>
      <c r="BF6" s="29" t="s">
        <v>115</v>
      </c>
      <c r="BG6" s="29" t="s">
        <v>115</v>
      </c>
      <c r="BH6" s="21" t="s">
        <v>115</v>
      </c>
      <c r="BI6" s="29" t="s">
        <v>115</v>
      </c>
      <c r="BJ6" s="29" t="s">
        <v>115</v>
      </c>
      <c r="BK6" s="29" t="s">
        <v>115</v>
      </c>
      <c r="BL6" s="29" t="s">
        <v>115</v>
      </c>
      <c r="BM6" s="29" t="s">
        <v>115</v>
      </c>
      <c r="BN6" s="29" t="s">
        <v>115</v>
      </c>
      <c r="BO6" s="29" t="s">
        <v>115</v>
      </c>
      <c r="BP6" s="21" t="s">
        <v>115</v>
      </c>
      <c r="BQ6" s="29" t="s">
        <v>115</v>
      </c>
      <c r="BR6" s="29" t="s">
        <v>115</v>
      </c>
      <c r="BS6" s="29" t="s">
        <v>115</v>
      </c>
      <c r="BT6" s="29" t="s">
        <v>115</v>
      </c>
      <c r="BU6" s="29" t="s">
        <v>115</v>
      </c>
      <c r="BV6" s="29" t="s">
        <v>115</v>
      </c>
      <c r="BW6" s="29" t="s">
        <v>115</v>
      </c>
    </row>
    <row r="7" spans="1:75" ht="13.5">
      <c r="A7" s="24" t="s">
        <v>143</v>
      </c>
      <c r="B7" s="47" t="s">
        <v>144</v>
      </c>
      <c r="C7" s="48" t="s">
        <v>145</v>
      </c>
      <c r="D7" s="49">
        <f aca="true" t="shared" si="0" ref="D7:D45">SUM(E7:K7)</f>
        <v>5445</v>
      </c>
      <c r="E7" s="49">
        <f>M7+U7+BQ7</f>
        <v>2575</v>
      </c>
      <c r="F7" s="49">
        <f>N7+V7+BR7</f>
        <v>1808</v>
      </c>
      <c r="G7" s="49">
        <f>O7+W7+BS7</f>
        <v>628</v>
      </c>
      <c r="H7" s="49">
        <f>P7+X7+BT7</f>
        <v>247</v>
      </c>
      <c r="I7" s="49">
        <f>Q7+Y7+BU7</f>
        <v>45</v>
      </c>
      <c r="J7" s="49">
        <f>R7+Z7+BV7</f>
        <v>29</v>
      </c>
      <c r="K7" s="49">
        <f>S7+AA7+BW7</f>
        <v>113</v>
      </c>
      <c r="L7" s="49">
        <f>SUM(M7:S7)</f>
        <v>45</v>
      </c>
      <c r="M7" s="49">
        <v>0</v>
      </c>
      <c r="N7" s="49">
        <v>0</v>
      </c>
      <c r="O7" s="49">
        <v>0</v>
      </c>
      <c r="P7" s="49">
        <v>0</v>
      </c>
      <c r="Q7" s="49">
        <v>45</v>
      </c>
      <c r="R7" s="49">
        <v>0</v>
      </c>
      <c r="S7" s="49">
        <v>0</v>
      </c>
      <c r="T7" s="49">
        <f>SUM(U7:AA7)</f>
        <v>2722</v>
      </c>
      <c r="U7" s="49">
        <f>AC7+AK7+AS7+BA7+BI7</f>
        <v>0</v>
      </c>
      <c r="V7" s="49">
        <f>AD7+AL7+AT7+BB7+BJ7</f>
        <v>1755</v>
      </c>
      <c r="W7" s="49">
        <f>AE7+AM7+AU7+BC7+BK7</f>
        <v>607</v>
      </c>
      <c r="X7" s="49">
        <f>AF7+AN7+AV7+BD7+BL7</f>
        <v>247</v>
      </c>
      <c r="Y7" s="49">
        <f>AG7+AO7+AW7+BE7+BM7</f>
        <v>0</v>
      </c>
      <c r="Z7" s="49">
        <f>AH7+AP7+AX7+BF7+BN7</f>
        <v>0</v>
      </c>
      <c r="AA7" s="49">
        <f>AI7+AQ7+AY7+BG7+BO7</f>
        <v>113</v>
      </c>
      <c r="AB7" s="49">
        <f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>SUM(AK7:AQ7)</f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>SUM(AS7:AY7)</f>
        <v>2722</v>
      </c>
      <c r="AS7" s="49">
        <v>0</v>
      </c>
      <c r="AT7" s="49">
        <v>1755</v>
      </c>
      <c r="AU7" s="49">
        <v>607</v>
      </c>
      <c r="AV7" s="49">
        <v>247</v>
      </c>
      <c r="AW7" s="49">
        <v>0</v>
      </c>
      <c r="AX7" s="49">
        <v>0</v>
      </c>
      <c r="AY7" s="49">
        <v>113</v>
      </c>
      <c r="AZ7" s="49">
        <f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>SUM(BQ7:BW7)</f>
        <v>2678</v>
      </c>
      <c r="BQ7" s="49">
        <v>2575</v>
      </c>
      <c r="BR7" s="49">
        <v>53</v>
      </c>
      <c r="BS7" s="49">
        <v>21</v>
      </c>
      <c r="BT7" s="49">
        <v>0</v>
      </c>
      <c r="BU7" s="49">
        <v>0</v>
      </c>
      <c r="BV7" s="49">
        <v>29</v>
      </c>
      <c r="BW7" s="49">
        <v>0</v>
      </c>
    </row>
    <row r="8" spans="1:75" ht="13.5">
      <c r="A8" s="24" t="s">
        <v>143</v>
      </c>
      <c r="B8" s="47" t="s">
        <v>146</v>
      </c>
      <c r="C8" s="48" t="s">
        <v>147</v>
      </c>
      <c r="D8" s="49">
        <f t="shared" si="0"/>
        <v>10326</v>
      </c>
      <c r="E8" s="49">
        <f>M8+U8+BQ8</f>
        <v>7020</v>
      </c>
      <c r="F8" s="49">
        <f>N8+V8+BR8</f>
        <v>2203</v>
      </c>
      <c r="G8" s="49">
        <f>O8+W8+BS8</f>
        <v>404</v>
      </c>
      <c r="H8" s="49">
        <f>P8+X8+BT8</f>
        <v>251</v>
      </c>
      <c r="I8" s="49">
        <f>Q8+Y8+BU8</f>
        <v>284</v>
      </c>
      <c r="J8" s="49">
        <f>R8+Z8+BV8</f>
        <v>0</v>
      </c>
      <c r="K8" s="49">
        <f>S8+AA8+BW8</f>
        <v>164</v>
      </c>
      <c r="L8" s="49">
        <f>SUM(M8:S8)</f>
        <v>351</v>
      </c>
      <c r="M8" s="49">
        <v>0</v>
      </c>
      <c r="N8" s="49">
        <v>0</v>
      </c>
      <c r="O8" s="49">
        <v>0</v>
      </c>
      <c r="P8" s="49">
        <v>0</v>
      </c>
      <c r="Q8" s="49">
        <v>282</v>
      </c>
      <c r="R8" s="49">
        <v>0</v>
      </c>
      <c r="S8" s="49">
        <v>69</v>
      </c>
      <c r="T8" s="49">
        <f>SUM(U8:AA8)</f>
        <v>9214</v>
      </c>
      <c r="U8" s="49">
        <f>AC8+AK8+AS8+BA8+BI8</f>
        <v>6316</v>
      </c>
      <c r="V8" s="49">
        <f>AD8+AL8+AT8+BB8+BJ8</f>
        <v>2175</v>
      </c>
      <c r="W8" s="49">
        <f>AE8+AM8+AU8+BC8+BK8</f>
        <v>378</v>
      </c>
      <c r="X8" s="49">
        <f>AF8+AN8+AV8+BD8+BL8</f>
        <v>251</v>
      </c>
      <c r="Y8" s="49">
        <f>AG8+AO8+AW8+BE8+BM8</f>
        <v>0</v>
      </c>
      <c r="Z8" s="49">
        <f>AH8+AP8+AX8+BF8+BN8</f>
        <v>0</v>
      </c>
      <c r="AA8" s="49">
        <f>AI8+AQ8+AY8+BG8+BO8</f>
        <v>94</v>
      </c>
      <c r="AB8" s="49">
        <f>SUM(AC8:AI8)</f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>SUM(AK8:AQ8)</f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>SUM(AS8:AY8)</f>
        <v>9214</v>
      </c>
      <c r="AS8" s="49">
        <v>6316</v>
      </c>
      <c r="AT8" s="49">
        <v>2175</v>
      </c>
      <c r="AU8" s="49">
        <v>378</v>
      </c>
      <c r="AV8" s="49">
        <v>251</v>
      </c>
      <c r="AW8" s="49">
        <v>0</v>
      </c>
      <c r="AX8" s="49">
        <v>0</v>
      </c>
      <c r="AY8" s="49">
        <v>94</v>
      </c>
      <c r="AZ8" s="49">
        <f>SUM(BA8:BG8)</f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>SUM(BI8:BO8)</f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>SUM(BQ8:BW8)</f>
        <v>761</v>
      </c>
      <c r="BQ8" s="49">
        <v>704</v>
      </c>
      <c r="BR8" s="49">
        <v>28</v>
      </c>
      <c r="BS8" s="49">
        <v>26</v>
      </c>
      <c r="BT8" s="49">
        <v>0</v>
      </c>
      <c r="BU8" s="49">
        <v>2</v>
      </c>
      <c r="BV8" s="49">
        <v>0</v>
      </c>
      <c r="BW8" s="49">
        <v>1</v>
      </c>
    </row>
    <row r="9" spans="1:75" ht="13.5">
      <c r="A9" s="24" t="s">
        <v>143</v>
      </c>
      <c r="B9" s="47" t="s">
        <v>148</v>
      </c>
      <c r="C9" s="48" t="s">
        <v>149</v>
      </c>
      <c r="D9" s="49">
        <f t="shared" si="0"/>
        <v>3231</v>
      </c>
      <c r="E9" s="49">
        <f>M9+U9+BQ9</f>
        <v>2091</v>
      </c>
      <c r="F9" s="49">
        <f>N9+V9+BR9</f>
        <v>761</v>
      </c>
      <c r="G9" s="49">
        <f>O9+W9+BS9</f>
        <v>269</v>
      </c>
      <c r="H9" s="49">
        <f>P9+X9+BT9</f>
        <v>26</v>
      </c>
      <c r="I9" s="49">
        <f>Q9+Y9+BU9</f>
        <v>12</v>
      </c>
      <c r="J9" s="49">
        <f>R9+Z9+BV9</f>
        <v>72</v>
      </c>
      <c r="K9" s="49">
        <f>S9+AA9+BW9</f>
        <v>0</v>
      </c>
      <c r="L9" s="49">
        <f>SUM(M9:S9)</f>
        <v>1335</v>
      </c>
      <c r="M9" s="49">
        <v>1251</v>
      </c>
      <c r="N9" s="49">
        <v>0</v>
      </c>
      <c r="O9" s="49">
        <v>0</v>
      </c>
      <c r="P9" s="49">
        <v>0</v>
      </c>
      <c r="Q9" s="49">
        <v>12</v>
      </c>
      <c r="R9" s="49">
        <v>72</v>
      </c>
      <c r="S9" s="49">
        <v>0</v>
      </c>
      <c r="T9" s="49">
        <f>SUM(U9:AA9)</f>
        <v>1001</v>
      </c>
      <c r="U9" s="49">
        <f>AC9+AK9+AS9+BA9+BI9</f>
        <v>0</v>
      </c>
      <c r="V9" s="49">
        <f>AD9+AL9+AT9+BB9+BJ9</f>
        <v>742</v>
      </c>
      <c r="W9" s="49">
        <f>AE9+AM9+AU9+BC9+BK9</f>
        <v>233</v>
      </c>
      <c r="X9" s="49">
        <f>AF9+AN9+AV9+BD9+BL9</f>
        <v>26</v>
      </c>
      <c r="Y9" s="49">
        <f>AG9+AO9+AW9+BE9+BM9</f>
        <v>0</v>
      </c>
      <c r="Z9" s="49">
        <f>AH9+AP9+AX9+BF9+BN9</f>
        <v>0</v>
      </c>
      <c r="AA9" s="49">
        <f>AI9+AQ9+AY9+BG9+BO9</f>
        <v>0</v>
      </c>
      <c r="AB9" s="49">
        <f>SUM(AC9:AI9)</f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>SUM(AK9:AQ9)</f>
        <v>1001</v>
      </c>
      <c r="AK9" s="49">
        <v>0</v>
      </c>
      <c r="AL9" s="49">
        <v>742</v>
      </c>
      <c r="AM9" s="49">
        <v>233</v>
      </c>
      <c r="AN9" s="49">
        <v>26</v>
      </c>
      <c r="AO9" s="49">
        <v>0</v>
      </c>
      <c r="AP9" s="49">
        <v>0</v>
      </c>
      <c r="AQ9" s="49">
        <v>0</v>
      </c>
      <c r="AR9" s="49">
        <f>SUM(AS9:AY9)</f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f>SUM(BA9:BG9)</f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>SUM(BI9:BO9)</f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>SUM(BQ9:BW9)</f>
        <v>895</v>
      </c>
      <c r="BQ9" s="49">
        <v>840</v>
      </c>
      <c r="BR9" s="49">
        <v>19</v>
      </c>
      <c r="BS9" s="49">
        <v>36</v>
      </c>
      <c r="BT9" s="49">
        <v>0</v>
      </c>
      <c r="BU9" s="49">
        <v>0</v>
      </c>
      <c r="BV9" s="49">
        <v>0</v>
      </c>
      <c r="BW9" s="49">
        <v>0</v>
      </c>
    </row>
    <row r="10" spans="1:75" ht="13.5">
      <c r="A10" s="24" t="s">
        <v>143</v>
      </c>
      <c r="B10" s="47" t="s">
        <v>150</v>
      </c>
      <c r="C10" s="48" t="s">
        <v>151</v>
      </c>
      <c r="D10" s="49">
        <f t="shared" si="0"/>
        <v>2688</v>
      </c>
      <c r="E10" s="49">
        <f>M10+U10+BQ10</f>
        <v>1612</v>
      </c>
      <c r="F10" s="49">
        <f>N10+V10+BR10</f>
        <v>563</v>
      </c>
      <c r="G10" s="49">
        <f>O10+W10+BS10</f>
        <v>431</v>
      </c>
      <c r="H10" s="49">
        <f>P10+X10+BT10</f>
        <v>36</v>
      </c>
      <c r="I10" s="49">
        <f>Q10+Y10+BU10</f>
        <v>4</v>
      </c>
      <c r="J10" s="49">
        <f>R10+Z10+BV10</f>
        <v>0</v>
      </c>
      <c r="K10" s="49">
        <f>S10+AA10+BW10</f>
        <v>42</v>
      </c>
      <c r="L10" s="49">
        <f>SUM(M10:S10)</f>
        <v>1647</v>
      </c>
      <c r="M10" s="49">
        <v>1573</v>
      </c>
      <c r="N10" s="49">
        <v>0</v>
      </c>
      <c r="O10" s="49">
        <v>49</v>
      </c>
      <c r="P10" s="49">
        <v>0</v>
      </c>
      <c r="Q10" s="49">
        <v>0</v>
      </c>
      <c r="R10" s="49">
        <v>0</v>
      </c>
      <c r="S10" s="49">
        <v>25</v>
      </c>
      <c r="T10" s="49">
        <f>SUM(U10:AA10)</f>
        <v>973</v>
      </c>
      <c r="U10" s="49">
        <f>AC10+AK10+AS10+BA10+BI10</f>
        <v>0</v>
      </c>
      <c r="V10" s="49">
        <f>AD10+AL10+AT10+BB10+BJ10</f>
        <v>557</v>
      </c>
      <c r="W10" s="49">
        <f>AE10+AM10+AU10+BC10+BK10</f>
        <v>376</v>
      </c>
      <c r="X10" s="49">
        <f>AF10+AN10+AV10+BD10+BL10</f>
        <v>36</v>
      </c>
      <c r="Y10" s="49">
        <f>AG10+AO10+AW10+BE10+BM10</f>
        <v>4</v>
      </c>
      <c r="Z10" s="49">
        <f>AH10+AP10+AX10+BF10+BN10</f>
        <v>0</v>
      </c>
      <c r="AA10" s="49">
        <f>AI10+AQ10+AY10+BG10+BO10</f>
        <v>0</v>
      </c>
      <c r="AB10" s="49">
        <f>SUM(AC10:AI10)</f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>SUM(AK10:AQ10)</f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>SUM(AS10:AY10)</f>
        <v>973</v>
      </c>
      <c r="AS10" s="49">
        <v>0</v>
      </c>
      <c r="AT10" s="49">
        <v>557</v>
      </c>
      <c r="AU10" s="49">
        <v>376</v>
      </c>
      <c r="AV10" s="49">
        <v>36</v>
      </c>
      <c r="AW10" s="49">
        <v>4</v>
      </c>
      <c r="AX10" s="49">
        <v>0</v>
      </c>
      <c r="AY10" s="49">
        <v>0</v>
      </c>
      <c r="AZ10" s="49">
        <f>SUM(BA10:BG10)</f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>SUM(BI10:BO10)</f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>SUM(BQ10:BW10)</f>
        <v>68</v>
      </c>
      <c r="BQ10" s="49">
        <v>39</v>
      </c>
      <c r="BR10" s="49">
        <v>6</v>
      </c>
      <c r="BS10" s="49">
        <v>6</v>
      </c>
      <c r="BT10" s="49">
        <v>0</v>
      </c>
      <c r="BU10" s="49">
        <v>0</v>
      </c>
      <c r="BV10" s="49">
        <v>0</v>
      </c>
      <c r="BW10" s="49">
        <v>17</v>
      </c>
    </row>
    <row r="11" spans="1:75" ht="13.5">
      <c r="A11" s="24" t="s">
        <v>143</v>
      </c>
      <c r="B11" s="47" t="s">
        <v>152</v>
      </c>
      <c r="C11" s="48" t="s">
        <v>302</v>
      </c>
      <c r="D11" s="49">
        <f t="shared" si="0"/>
        <v>341</v>
      </c>
      <c r="E11" s="49">
        <f aca="true" t="shared" si="1" ref="E11:E45">M11+U11+BQ11</f>
        <v>209</v>
      </c>
      <c r="F11" s="49">
        <f aca="true" t="shared" si="2" ref="F11:F45">N11+V11+BR11</f>
        <v>88</v>
      </c>
      <c r="G11" s="49">
        <f aca="true" t="shared" si="3" ref="G11:G45">O11+W11+BS11</f>
        <v>30</v>
      </c>
      <c r="H11" s="49">
        <f aca="true" t="shared" si="4" ref="H11:H45">P11+X11+BT11</f>
        <v>8</v>
      </c>
      <c r="I11" s="49">
        <f aca="true" t="shared" si="5" ref="I11:I45">Q11+Y11+BU11</f>
        <v>0</v>
      </c>
      <c r="J11" s="49">
        <f aca="true" t="shared" si="6" ref="J11:J45">R11+Z11+BV11</f>
        <v>1</v>
      </c>
      <c r="K11" s="49">
        <f aca="true" t="shared" si="7" ref="K11:K45">S11+AA11+BW11</f>
        <v>5</v>
      </c>
      <c r="L11" s="49">
        <f aca="true" t="shared" si="8" ref="L11:L45">SUM(M11:S11)</f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f aca="true" t="shared" si="9" ref="T11:T45">SUM(U11:AA11)</f>
        <v>131</v>
      </c>
      <c r="U11" s="49">
        <f aca="true" t="shared" si="10" ref="U11:U45">AC11+AK11+AS11+BA11+BI11</f>
        <v>0</v>
      </c>
      <c r="V11" s="49">
        <f aca="true" t="shared" si="11" ref="V11:V45">AD11+AL11+AT11+BB11+BJ11</f>
        <v>88</v>
      </c>
      <c r="W11" s="49">
        <f aca="true" t="shared" si="12" ref="W11:W45">AE11+AM11+AU11+BC11+BK11</f>
        <v>30</v>
      </c>
      <c r="X11" s="49">
        <f aca="true" t="shared" si="13" ref="X11:X45">AF11+AN11+AV11+BD11+BL11</f>
        <v>8</v>
      </c>
      <c r="Y11" s="49">
        <f aca="true" t="shared" si="14" ref="Y11:Y45">AG11+AO11+AW11+BE11+BM11</f>
        <v>0</v>
      </c>
      <c r="Z11" s="49">
        <f aca="true" t="shared" si="15" ref="Z11:Z45">AH11+AP11+AX11+BF11+BN11</f>
        <v>0</v>
      </c>
      <c r="AA11" s="49">
        <f aca="true" t="shared" si="16" ref="AA11:AA45">AI11+AQ11+AY11+BG11+BO11</f>
        <v>5</v>
      </c>
      <c r="AB11" s="49">
        <f aca="true" t="shared" si="17" ref="AB11:AB45">SUM(AC11:AI11)</f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aca="true" t="shared" si="18" ref="AJ11:AJ45">SUM(AK11:AQ11)</f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aca="true" t="shared" si="19" ref="AR11:AR45">SUM(AS11:AY11)</f>
        <v>131</v>
      </c>
      <c r="AS11" s="49">
        <v>0</v>
      </c>
      <c r="AT11" s="49">
        <v>88</v>
      </c>
      <c r="AU11" s="49">
        <v>30</v>
      </c>
      <c r="AV11" s="49">
        <v>8</v>
      </c>
      <c r="AW11" s="49">
        <v>0</v>
      </c>
      <c r="AX11" s="49">
        <v>0</v>
      </c>
      <c r="AY11" s="49">
        <v>5</v>
      </c>
      <c r="AZ11" s="49">
        <f aca="true" t="shared" si="20" ref="AZ11:AZ45">SUM(BA11:BG11)</f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aca="true" t="shared" si="21" ref="BH11:BH45">SUM(BI11:BO11)</f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aca="true" t="shared" si="22" ref="BP11:BP45">SUM(BQ11:BW11)</f>
        <v>210</v>
      </c>
      <c r="BQ11" s="49">
        <v>209</v>
      </c>
      <c r="BR11" s="49">
        <v>0</v>
      </c>
      <c r="BS11" s="49">
        <v>0</v>
      </c>
      <c r="BT11" s="49">
        <v>0</v>
      </c>
      <c r="BU11" s="49">
        <v>0</v>
      </c>
      <c r="BV11" s="49">
        <v>1</v>
      </c>
      <c r="BW11" s="49">
        <v>0</v>
      </c>
    </row>
    <row r="12" spans="1:75" ht="13.5">
      <c r="A12" s="24" t="s">
        <v>143</v>
      </c>
      <c r="B12" s="47" t="s">
        <v>153</v>
      </c>
      <c r="C12" s="48" t="s">
        <v>154</v>
      </c>
      <c r="D12" s="49">
        <f t="shared" si="0"/>
        <v>661</v>
      </c>
      <c r="E12" s="49">
        <f t="shared" si="1"/>
        <v>388</v>
      </c>
      <c r="F12" s="49">
        <f t="shared" si="2"/>
        <v>171</v>
      </c>
      <c r="G12" s="49">
        <f t="shared" si="3"/>
        <v>78</v>
      </c>
      <c r="H12" s="49">
        <f t="shared" si="4"/>
        <v>8</v>
      </c>
      <c r="I12" s="49">
        <f t="shared" si="5"/>
        <v>0</v>
      </c>
      <c r="J12" s="49">
        <f t="shared" si="6"/>
        <v>0</v>
      </c>
      <c r="K12" s="49">
        <f t="shared" si="7"/>
        <v>16</v>
      </c>
      <c r="L12" s="49">
        <f t="shared" si="8"/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234</v>
      </c>
      <c r="U12" s="49">
        <f t="shared" si="10"/>
        <v>0</v>
      </c>
      <c r="V12" s="49">
        <f t="shared" si="11"/>
        <v>168</v>
      </c>
      <c r="W12" s="49">
        <f t="shared" si="12"/>
        <v>48</v>
      </c>
      <c r="X12" s="49">
        <f t="shared" si="13"/>
        <v>8</v>
      </c>
      <c r="Y12" s="49">
        <f t="shared" si="14"/>
        <v>0</v>
      </c>
      <c r="Z12" s="49">
        <f t="shared" si="15"/>
        <v>0</v>
      </c>
      <c r="AA12" s="49">
        <f t="shared" si="16"/>
        <v>10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234</v>
      </c>
      <c r="AS12" s="49">
        <v>0</v>
      </c>
      <c r="AT12" s="49">
        <v>168</v>
      </c>
      <c r="AU12" s="49">
        <v>48</v>
      </c>
      <c r="AV12" s="49">
        <v>8</v>
      </c>
      <c r="AW12" s="49">
        <v>0</v>
      </c>
      <c r="AX12" s="49">
        <v>0</v>
      </c>
      <c r="AY12" s="49">
        <v>10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427</v>
      </c>
      <c r="BQ12" s="49">
        <v>388</v>
      </c>
      <c r="BR12" s="49">
        <v>3</v>
      </c>
      <c r="BS12" s="49">
        <v>30</v>
      </c>
      <c r="BT12" s="49">
        <v>0</v>
      </c>
      <c r="BU12" s="49">
        <v>0</v>
      </c>
      <c r="BV12" s="49">
        <v>0</v>
      </c>
      <c r="BW12" s="49">
        <v>6</v>
      </c>
    </row>
    <row r="13" spans="1:75" ht="13.5">
      <c r="A13" s="24" t="s">
        <v>143</v>
      </c>
      <c r="B13" s="47" t="s">
        <v>155</v>
      </c>
      <c r="C13" s="48" t="s">
        <v>156</v>
      </c>
      <c r="D13" s="49">
        <f t="shared" si="0"/>
        <v>167</v>
      </c>
      <c r="E13" s="49">
        <f t="shared" si="1"/>
        <v>98</v>
      </c>
      <c r="F13" s="49">
        <f t="shared" si="2"/>
        <v>45</v>
      </c>
      <c r="G13" s="49">
        <f t="shared" si="3"/>
        <v>16</v>
      </c>
      <c r="H13" s="49">
        <f t="shared" si="4"/>
        <v>6</v>
      </c>
      <c r="I13" s="49">
        <f t="shared" si="5"/>
        <v>0</v>
      </c>
      <c r="J13" s="49">
        <f t="shared" si="6"/>
        <v>0</v>
      </c>
      <c r="K13" s="49">
        <f t="shared" si="7"/>
        <v>2</v>
      </c>
      <c r="L13" s="49">
        <f t="shared" si="8"/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67</v>
      </c>
      <c r="U13" s="49">
        <f t="shared" si="10"/>
        <v>0</v>
      </c>
      <c r="V13" s="49">
        <f t="shared" si="11"/>
        <v>43</v>
      </c>
      <c r="W13" s="49">
        <f t="shared" si="12"/>
        <v>16</v>
      </c>
      <c r="X13" s="49">
        <f t="shared" si="13"/>
        <v>6</v>
      </c>
      <c r="Y13" s="49">
        <f t="shared" si="14"/>
        <v>0</v>
      </c>
      <c r="Z13" s="49">
        <f t="shared" si="15"/>
        <v>0</v>
      </c>
      <c r="AA13" s="49">
        <f t="shared" si="16"/>
        <v>2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67</v>
      </c>
      <c r="AS13" s="49">
        <v>0</v>
      </c>
      <c r="AT13" s="49">
        <v>43</v>
      </c>
      <c r="AU13" s="49">
        <v>16</v>
      </c>
      <c r="AV13" s="49">
        <v>6</v>
      </c>
      <c r="AW13" s="49">
        <v>0</v>
      </c>
      <c r="AX13" s="49">
        <v>0</v>
      </c>
      <c r="AY13" s="49">
        <v>2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100</v>
      </c>
      <c r="BQ13" s="49">
        <v>98</v>
      </c>
      <c r="BR13" s="49">
        <v>2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</row>
    <row r="14" spans="1:75" ht="13.5">
      <c r="A14" s="24" t="s">
        <v>143</v>
      </c>
      <c r="B14" s="47" t="s">
        <v>157</v>
      </c>
      <c r="C14" s="48" t="s">
        <v>158</v>
      </c>
      <c r="D14" s="49">
        <f t="shared" si="0"/>
        <v>459</v>
      </c>
      <c r="E14" s="49">
        <f t="shared" si="1"/>
        <v>274</v>
      </c>
      <c r="F14" s="49">
        <f t="shared" si="2"/>
        <v>125</v>
      </c>
      <c r="G14" s="49">
        <f t="shared" si="3"/>
        <v>41</v>
      </c>
      <c r="H14" s="49">
        <f t="shared" si="4"/>
        <v>11</v>
      </c>
      <c r="I14" s="49">
        <f t="shared" si="5"/>
        <v>0</v>
      </c>
      <c r="J14" s="49">
        <f t="shared" si="6"/>
        <v>0</v>
      </c>
      <c r="K14" s="49">
        <f t="shared" si="7"/>
        <v>8</v>
      </c>
      <c r="L14" s="49">
        <f t="shared" si="8"/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f t="shared" si="9"/>
        <v>171</v>
      </c>
      <c r="U14" s="49">
        <f t="shared" si="10"/>
        <v>0</v>
      </c>
      <c r="V14" s="49">
        <f t="shared" si="11"/>
        <v>117</v>
      </c>
      <c r="W14" s="49">
        <f t="shared" si="12"/>
        <v>35</v>
      </c>
      <c r="X14" s="49">
        <f t="shared" si="13"/>
        <v>11</v>
      </c>
      <c r="Y14" s="49">
        <f t="shared" si="14"/>
        <v>0</v>
      </c>
      <c r="Z14" s="49">
        <f t="shared" si="15"/>
        <v>0</v>
      </c>
      <c r="AA14" s="49">
        <f t="shared" si="16"/>
        <v>8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171</v>
      </c>
      <c r="AS14" s="49">
        <v>0</v>
      </c>
      <c r="AT14" s="49">
        <v>117</v>
      </c>
      <c r="AU14" s="49">
        <v>35</v>
      </c>
      <c r="AV14" s="49">
        <v>11</v>
      </c>
      <c r="AW14" s="49">
        <v>0</v>
      </c>
      <c r="AX14" s="49">
        <v>0</v>
      </c>
      <c r="AY14" s="49">
        <v>8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288</v>
      </c>
      <c r="BQ14" s="49">
        <v>274</v>
      </c>
      <c r="BR14" s="49">
        <v>8</v>
      </c>
      <c r="BS14" s="49">
        <v>6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143</v>
      </c>
      <c r="B15" s="47" t="s">
        <v>159</v>
      </c>
      <c r="C15" s="48" t="s">
        <v>160</v>
      </c>
      <c r="D15" s="49">
        <f t="shared" si="0"/>
        <v>203</v>
      </c>
      <c r="E15" s="49">
        <f t="shared" si="1"/>
        <v>127</v>
      </c>
      <c r="F15" s="49">
        <f t="shared" si="2"/>
        <v>46</v>
      </c>
      <c r="G15" s="49">
        <f t="shared" si="3"/>
        <v>17</v>
      </c>
      <c r="H15" s="49">
        <f t="shared" si="4"/>
        <v>5</v>
      </c>
      <c r="I15" s="49">
        <f t="shared" si="5"/>
        <v>0</v>
      </c>
      <c r="J15" s="49">
        <f t="shared" si="6"/>
        <v>4</v>
      </c>
      <c r="K15" s="49">
        <f t="shared" si="7"/>
        <v>4</v>
      </c>
      <c r="L15" s="49">
        <f t="shared" si="8"/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f t="shared" si="9"/>
        <v>69</v>
      </c>
      <c r="U15" s="49">
        <f t="shared" si="10"/>
        <v>0</v>
      </c>
      <c r="V15" s="49">
        <f t="shared" si="11"/>
        <v>44</v>
      </c>
      <c r="W15" s="49">
        <f t="shared" si="12"/>
        <v>17</v>
      </c>
      <c r="X15" s="49">
        <f t="shared" si="13"/>
        <v>5</v>
      </c>
      <c r="Y15" s="49">
        <f t="shared" si="14"/>
        <v>0</v>
      </c>
      <c r="Z15" s="49">
        <f t="shared" si="15"/>
        <v>0</v>
      </c>
      <c r="AA15" s="49">
        <f t="shared" si="16"/>
        <v>3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69</v>
      </c>
      <c r="AS15" s="49">
        <v>0</v>
      </c>
      <c r="AT15" s="49">
        <v>44</v>
      </c>
      <c r="AU15" s="49">
        <v>17</v>
      </c>
      <c r="AV15" s="49">
        <v>5</v>
      </c>
      <c r="AW15" s="49">
        <v>0</v>
      </c>
      <c r="AX15" s="49">
        <v>0</v>
      </c>
      <c r="AY15" s="49">
        <v>3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134</v>
      </c>
      <c r="BQ15" s="49">
        <v>127</v>
      </c>
      <c r="BR15" s="49">
        <v>2</v>
      </c>
      <c r="BS15" s="49">
        <v>0</v>
      </c>
      <c r="BT15" s="49">
        <v>0</v>
      </c>
      <c r="BU15" s="49">
        <v>0</v>
      </c>
      <c r="BV15" s="49">
        <v>4</v>
      </c>
      <c r="BW15" s="49">
        <v>1</v>
      </c>
    </row>
    <row r="16" spans="1:75" ht="13.5">
      <c r="A16" s="24" t="s">
        <v>143</v>
      </c>
      <c r="B16" s="47" t="s">
        <v>161</v>
      </c>
      <c r="C16" s="48" t="s">
        <v>162</v>
      </c>
      <c r="D16" s="49">
        <f t="shared" si="0"/>
        <v>366</v>
      </c>
      <c r="E16" s="49">
        <f t="shared" si="1"/>
        <v>213</v>
      </c>
      <c r="F16" s="49">
        <f t="shared" si="2"/>
        <v>92</v>
      </c>
      <c r="G16" s="49">
        <f t="shared" si="3"/>
        <v>34</v>
      </c>
      <c r="H16" s="49">
        <f t="shared" si="4"/>
        <v>8</v>
      </c>
      <c r="I16" s="49">
        <f t="shared" si="5"/>
        <v>0</v>
      </c>
      <c r="J16" s="49">
        <f t="shared" si="6"/>
        <v>12</v>
      </c>
      <c r="K16" s="49">
        <f t="shared" si="7"/>
        <v>7</v>
      </c>
      <c r="L16" s="49">
        <f t="shared" si="8"/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f t="shared" si="9"/>
        <v>135</v>
      </c>
      <c r="U16" s="49">
        <f t="shared" si="10"/>
        <v>0</v>
      </c>
      <c r="V16" s="49">
        <f t="shared" si="11"/>
        <v>89</v>
      </c>
      <c r="W16" s="49">
        <f t="shared" si="12"/>
        <v>31</v>
      </c>
      <c r="X16" s="49">
        <f t="shared" si="13"/>
        <v>8</v>
      </c>
      <c r="Y16" s="49">
        <f t="shared" si="14"/>
        <v>0</v>
      </c>
      <c r="Z16" s="49">
        <f t="shared" si="15"/>
        <v>0</v>
      </c>
      <c r="AA16" s="49">
        <f t="shared" si="16"/>
        <v>7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135</v>
      </c>
      <c r="AS16" s="49">
        <v>0</v>
      </c>
      <c r="AT16" s="49">
        <v>89</v>
      </c>
      <c r="AU16" s="49">
        <v>31</v>
      </c>
      <c r="AV16" s="49">
        <v>8</v>
      </c>
      <c r="AW16" s="49">
        <v>0</v>
      </c>
      <c r="AX16" s="49">
        <v>0</v>
      </c>
      <c r="AY16" s="49">
        <v>7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231</v>
      </c>
      <c r="BQ16" s="49">
        <v>213</v>
      </c>
      <c r="BR16" s="49">
        <v>3</v>
      </c>
      <c r="BS16" s="49">
        <v>3</v>
      </c>
      <c r="BT16" s="49">
        <v>0</v>
      </c>
      <c r="BU16" s="49">
        <v>0</v>
      </c>
      <c r="BV16" s="49">
        <v>12</v>
      </c>
      <c r="BW16" s="49">
        <v>0</v>
      </c>
    </row>
    <row r="17" spans="1:75" ht="13.5">
      <c r="A17" s="24" t="s">
        <v>143</v>
      </c>
      <c r="B17" s="47" t="s">
        <v>163</v>
      </c>
      <c r="C17" s="48" t="s">
        <v>164</v>
      </c>
      <c r="D17" s="49">
        <f t="shared" si="0"/>
        <v>252</v>
      </c>
      <c r="E17" s="49">
        <f t="shared" si="1"/>
        <v>164</v>
      </c>
      <c r="F17" s="49">
        <f t="shared" si="2"/>
        <v>51</v>
      </c>
      <c r="G17" s="49">
        <f t="shared" si="3"/>
        <v>19</v>
      </c>
      <c r="H17" s="49">
        <f t="shared" si="4"/>
        <v>4</v>
      </c>
      <c r="I17" s="49">
        <f t="shared" si="5"/>
        <v>0</v>
      </c>
      <c r="J17" s="49">
        <f t="shared" si="6"/>
        <v>7</v>
      </c>
      <c r="K17" s="49">
        <f t="shared" si="7"/>
        <v>7</v>
      </c>
      <c r="L17" s="49">
        <f t="shared" si="8"/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77</v>
      </c>
      <c r="U17" s="49">
        <f t="shared" si="10"/>
        <v>0</v>
      </c>
      <c r="V17" s="49">
        <f t="shared" si="11"/>
        <v>51</v>
      </c>
      <c r="W17" s="49">
        <f t="shared" si="12"/>
        <v>19</v>
      </c>
      <c r="X17" s="49">
        <f t="shared" si="13"/>
        <v>4</v>
      </c>
      <c r="Y17" s="49">
        <f t="shared" si="14"/>
        <v>0</v>
      </c>
      <c r="Z17" s="49">
        <f t="shared" si="15"/>
        <v>0</v>
      </c>
      <c r="AA17" s="49">
        <f t="shared" si="16"/>
        <v>3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77</v>
      </c>
      <c r="AS17" s="49">
        <v>0</v>
      </c>
      <c r="AT17" s="49">
        <v>51</v>
      </c>
      <c r="AU17" s="49">
        <v>19</v>
      </c>
      <c r="AV17" s="49">
        <v>4</v>
      </c>
      <c r="AW17" s="49">
        <v>0</v>
      </c>
      <c r="AX17" s="49">
        <v>0</v>
      </c>
      <c r="AY17" s="49">
        <v>3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175</v>
      </c>
      <c r="BQ17" s="49">
        <v>164</v>
      </c>
      <c r="BR17" s="49">
        <v>0</v>
      </c>
      <c r="BS17" s="49">
        <v>0</v>
      </c>
      <c r="BT17" s="49">
        <v>0</v>
      </c>
      <c r="BU17" s="49">
        <v>0</v>
      </c>
      <c r="BV17" s="49">
        <v>7</v>
      </c>
      <c r="BW17" s="49">
        <v>4</v>
      </c>
    </row>
    <row r="18" spans="1:75" ht="13.5">
      <c r="A18" s="24" t="s">
        <v>143</v>
      </c>
      <c r="B18" s="47" t="s">
        <v>165</v>
      </c>
      <c r="C18" s="48" t="s">
        <v>166</v>
      </c>
      <c r="D18" s="49">
        <f t="shared" si="0"/>
        <v>142</v>
      </c>
      <c r="E18" s="49">
        <f t="shared" si="1"/>
        <v>70</v>
      </c>
      <c r="F18" s="49">
        <f t="shared" si="2"/>
        <v>47</v>
      </c>
      <c r="G18" s="49">
        <f t="shared" si="3"/>
        <v>18</v>
      </c>
      <c r="H18" s="49">
        <f t="shared" si="4"/>
        <v>3</v>
      </c>
      <c r="I18" s="49">
        <f t="shared" si="5"/>
        <v>0</v>
      </c>
      <c r="J18" s="49">
        <f t="shared" si="6"/>
        <v>0</v>
      </c>
      <c r="K18" s="49">
        <f t="shared" si="7"/>
        <v>4</v>
      </c>
      <c r="L18" s="49">
        <f t="shared" si="8"/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f t="shared" si="9"/>
        <v>72</v>
      </c>
      <c r="U18" s="49">
        <f t="shared" si="10"/>
        <v>0</v>
      </c>
      <c r="V18" s="49">
        <f t="shared" si="11"/>
        <v>47</v>
      </c>
      <c r="W18" s="49">
        <f t="shared" si="12"/>
        <v>18</v>
      </c>
      <c r="X18" s="49">
        <f t="shared" si="13"/>
        <v>3</v>
      </c>
      <c r="Y18" s="49">
        <f t="shared" si="14"/>
        <v>0</v>
      </c>
      <c r="Z18" s="49">
        <f t="shared" si="15"/>
        <v>0</v>
      </c>
      <c r="AA18" s="49">
        <f t="shared" si="16"/>
        <v>4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72</v>
      </c>
      <c r="AS18" s="49">
        <v>0</v>
      </c>
      <c r="AT18" s="49">
        <v>47</v>
      </c>
      <c r="AU18" s="49">
        <v>18</v>
      </c>
      <c r="AV18" s="49">
        <v>3</v>
      </c>
      <c r="AW18" s="49">
        <v>0</v>
      </c>
      <c r="AX18" s="49">
        <v>0</v>
      </c>
      <c r="AY18" s="49">
        <v>4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70</v>
      </c>
      <c r="BQ18" s="49">
        <v>70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143</v>
      </c>
      <c r="B19" s="47" t="s">
        <v>167</v>
      </c>
      <c r="C19" s="48" t="s">
        <v>168</v>
      </c>
      <c r="D19" s="49">
        <f t="shared" si="0"/>
        <v>188</v>
      </c>
      <c r="E19" s="49">
        <f t="shared" si="1"/>
        <v>108</v>
      </c>
      <c r="F19" s="49">
        <f t="shared" si="2"/>
        <v>53</v>
      </c>
      <c r="G19" s="49">
        <f t="shared" si="3"/>
        <v>17</v>
      </c>
      <c r="H19" s="49">
        <f t="shared" si="4"/>
        <v>3</v>
      </c>
      <c r="I19" s="49">
        <f t="shared" si="5"/>
        <v>0</v>
      </c>
      <c r="J19" s="49">
        <f t="shared" si="6"/>
        <v>3</v>
      </c>
      <c r="K19" s="49">
        <f t="shared" si="7"/>
        <v>4</v>
      </c>
      <c r="L19" s="49">
        <f t="shared" si="8"/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75</v>
      </c>
      <c r="U19" s="49">
        <f t="shared" si="10"/>
        <v>0</v>
      </c>
      <c r="V19" s="49">
        <f t="shared" si="11"/>
        <v>52</v>
      </c>
      <c r="W19" s="49">
        <f t="shared" si="12"/>
        <v>17</v>
      </c>
      <c r="X19" s="49">
        <f t="shared" si="13"/>
        <v>3</v>
      </c>
      <c r="Y19" s="49">
        <f t="shared" si="14"/>
        <v>0</v>
      </c>
      <c r="Z19" s="49">
        <f t="shared" si="15"/>
        <v>0</v>
      </c>
      <c r="AA19" s="49">
        <f t="shared" si="16"/>
        <v>3</v>
      </c>
      <c r="AB19" s="49">
        <f t="shared" si="17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75</v>
      </c>
      <c r="AS19" s="49">
        <v>0</v>
      </c>
      <c r="AT19" s="49">
        <v>52</v>
      </c>
      <c r="AU19" s="49">
        <v>17</v>
      </c>
      <c r="AV19" s="49">
        <v>3</v>
      </c>
      <c r="AW19" s="49">
        <v>0</v>
      </c>
      <c r="AX19" s="49">
        <v>0</v>
      </c>
      <c r="AY19" s="49">
        <v>3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113</v>
      </c>
      <c r="BQ19" s="49">
        <v>108</v>
      </c>
      <c r="BR19" s="49">
        <v>1</v>
      </c>
      <c r="BS19" s="49">
        <v>0</v>
      </c>
      <c r="BT19" s="49">
        <v>0</v>
      </c>
      <c r="BU19" s="49">
        <v>0</v>
      </c>
      <c r="BV19" s="49">
        <v>3</v>
      </c>
      <c r="BW19" s="49">
        <v>1</v>
      </c>
    </row>
    <row r="20" spans="1:75" ht="13.5">
      <c r="A20" s="24" t="s">
        <v>143</v>
      </c>
      <c r="B20" s="47" t="s">
        <v>169</v>
      </c>
      <c r="C20" s="48" t="s">
        <v>170</v>
      </c>
      <c r="D20" s="49">
        <f t="shared" si="0"/>
        <v>124</v>
      </c>
      <c r="E20" s="49">
        <f t="shared" si="1"/>
        <v>79</v>
      </c>
      <c r="F20" s="49">
        <f t="shared" si="2"/>
        <v>30</v>
      </c>
      <c r="G20" s="49">
        <f t="shared" si="3"/>
        <v>11</v>
      </c>
      <c r="H20" s="49">
        <f t="shared" si="4"/>
        <v>2</v>
      </c>
      <c r="I20" s="49">
        <f t="shared" si="5"/>
        <v>0</v>
      </c>
      <c r="J20" s="49">
        <f t="shared" si="6"/>
        <v>2</v>
      </c>
      <c r="K20" s="49">
        <f t="shared" si="7"/>
        <v>0</v>
      </c>
      <c r="L20" s="49">
        <f t="shared" si="8"/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f t="shared" si="9"/>
        <v>45</v>
      </c>
      <c r="U20" s="49">
        <f t="shared" si="10"/>
        <v>0</v>
      </c>
      <c r="V20" s="49">
        <f t="shared" si="11"/>
        <v>30</v>
      </c>
      <c r="W20" s="49">
        <f t="shared" si="12"/>
        <v>11</v>
      </c>
      <c r="X20" s="49">
        <f t="shared" si="13"/>
        <v>2</v>
      </c>
      <c r="Y20" s="49">
        <f t="shared" si="14"/>
        <v>0</v>
      </c>
      <c r="Z20" s="49">
        <f t="shared" si="15"/>
        <v>2</v>
      </c>
      <c r="AA20" s="49">
        <f t="shared" si="16"/>
        <v>0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45</v>
      </c>
      <c r="AS20" s="49">
        <v>0</v>
      </c>
      <c r="AT20" s="49">
        <v>30</v>
      </c>
      <c r="AU20" s="49">
        <v>11</v>
      </c>
      <c r="AV20" s="49">
        <v>2</v>
      </c>
      <c r="AW20" s="49">
        <v>0</v>
      </c>
      <c r="AX20" s="49">
        <v>2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79</v>
      </c>
      <c r="BQ20" s="49">
        <v>79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143</v>
      </c>
      <c r="B21" s="47" t="s">
        <v>171</v>
      </c>
      <c r="C21" s="48" t="s">
        <v>172</v>
      </c>
      <c r="D21" s="49">
        <f t="shared" si="0"/>
        <v>407</v>
      </c>
      <c r="E21" s="49">
        <f t="shared" si="1"/>
        <v>241</v>
      </c>
      <c r="F21" s="49">
        <f t="shared" si="2"/>
        <v>106</v>
      </c>
      <c r="G21" s="49">
        <f t="shared" si="3"/>
        <v>37</v>
      </c>
      <c r="H21" s="49">
        <f t="shared" si="4"/>
        <v>9</v>
      </c>
      <c r="I21" s="49">
        <f t="shared" si="5"/>
        <v>0</v>
      </c>
      <c r="J21" s="49">
        <f t="shared" si="6"/>
        <v>7</v>
      </c>
      <c r="K21" s="49">
        <f t="shared" si="7"/>
        <v>7</v>
      </c>
      <c r="L21" s="49">
        <f t="shared" si="8"/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9"/>
        <v>158</v>
      </c>
      <c r="U21" s="49">
        <f t="shared" si="10"/>
        <v>0</v>
      </c>
      <c r="V21" s="49">
        <f t="shared" si="11"/>
        <v>105</v>
      </c>
      <c r="W21" s="49">
        <f t="shared" si="12"/>
        <v>37</v>
      </c>
      <c r="X21" s="49">
        <f t="shared" si="13"/>
        <v>9</v>
      </c>
      <c r="Y21" s="49">
        <f t="shared" si="14"/>
        <v>0</v>
      </c>
      <c r="Z21" s="49">
        <f t="shared" si="15"/>
        <v>0</v>
      </c>
      <c r="AA21" s="49">
        <f t="shared" si="16"/>
        <v>7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158</v>
      </c>
      <c r="AS21" s="49">
        <v>0</v>
      </c>
      <c r="AT21" s="49">
        <v>105</v>
      </c>
      <c r="AU21" s="49">
        <v>37</v>
      </c>
      <c r="AV21" s="49">
        <v>9</v>
      </c>
      <c r="AW21" s="49">
        <v>0</v>
      </c>
      <c r="AX21" s="49">
        <v>0</v>
      </c>
      <c r="AY21" s="49">
        <v>7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249</v>
      </c>
      <c r="BQ21" s="49">
        <v>241</v>
      </c>
      <c r="BR21" s="49">
        <v>1</v>
      </c>
      <c r="BS21" s="49">
        <v>0</v>
      </c>
      <c r="BT21" s="49">
        <v>0</v>
      </c>
      <c r="BU21" s="49">
        <v>0</v>
      </c>
      <c r="BV21" s="49">
        <v>7</v>
      </c>
      <c r="BW21" s="49">
        <v>0</v>
      </c>
    </row>
    <row r="22" spans="1:75" ht="13.5">
      <c r="A22" s="24" t="s">
        <v>143</v>
      </c>
      <c r="B22" s="47" t="s">
        <v>173</v>
      </c>
      <c r="C22" s="48" t="s">
        <v>174</v>
      </c>
      <c r="D22" s="49">
        <f t="shared" si="0"/>
        <v>443</v>
      </c>
      <c r="E22" s="49">
        <f t="shared" si="1"/>
        <v>292</v>
      </c>
      <c r="F22" s="49">
        <f t="shared" si="2"/>
        <v>97</v>
      </c>
      <c r="G22" s="49">
        <f t="shared" si="3"/>
        <v>38</v>
      </c>
      <c r="H22" s="49">
        <f t="shared" si="4"/>
        <v>10</v>
      </c>
      <c r="I22" s="49">
        <f t="shared" si="5"/>
        <v>0</v>
      </c>
      <c r="J22" s="49">
        <f t="shared" si="6"/>
        <v>0</v>
      </c>
      <c r="K22" s="49">
        <f t="shared" si="7"/>
        <v>6</v>
      </c>
      <c r="L22" s="49">
        <f t="shared" si="8"/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f t="shared" si="9"/>
        <v>147</v>
      </c>
      <c r="U22" s="49">
        <f t="shared" si="10"/>
        <v>0</v>
      </c>
      <c r="V22" s="49">
        <f t="shared" si="11"/>
        <v>95</v>
      </c>
      <c r="W22" s="49">
        <f t="shared" si="12"/>
        <v>36</v>
      </c>
      <c r="X22" s="49">
        <f t="shared" si="13"/>
        <v>10</v>
      </c>
      <c r="Y22" s="49">
        <f t="shared" si="14"/>
        <v>0</v>
      </c>
      <c r="Z22" s="49">
        <f t="shared" si="15"/>
        <v>0</v>
      </c>
      <c r="AA22" s="49">
        <f t="shared" si="16"/>
        <v>6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147</v>
      </c>
      <c r="AS22" s="49">
        <v>0</v>
      </c>
      <c r="AT22" s="49">
        <v>95</v>
      </c>
      <c r="AU22" s="49">
        <v>36</v>
      </c>
      <c r="AV22" s="49">
        <v>10</v>
      </c>
      <c r="AW22" s="49">
        <v>0</v>
      </c>
      <c r="AX22" s="49">
        <v>0</v>
      </c>
      <c r="AY22" s="49">
        <v>6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296</v>
      </c>
      <c r="BQ22" s="49">
        <v>292</v>
      </c>
      <c r="BR22" s="49">
        <v>2</v>
      </c>
      <c r="BS22" s="49">
        <v>2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143</v>
      </c>
      <c r="B23" s="47" t="s">
        <v>175</v>
      </c>
      <c r="C23" s="48" t="s">
        <v>176</v>
      </c>
      <c r="D23" s="49">
        <f t="shared" si="0"/>
        <v>185</v>
      </c>
      <c r="E23" s="49">
        <f t="shared" si="1"/>
        <v>113</v>
      </c>
      <c r="F23" s="49">
        <f t="shared" si="2"/>
        <v>46</v>
      </c>
      <c r="G23" s="49">
        <f t="shared" si="3"/>
        <v>19</v>
      </c>
      <c r="H23" s="49">
        <f t="shared" si="4"/>
        <v>4</v>
      </c>
      <c r="I23" s="49">
        <f t="shared" si="5"/>
        <v>0</v>
      </c>
      <c r="J23" s="49">
        <f t="shared" si="6"/>
        <v>0</v>
      </c>
      <c r="K23" s="49">
        <f t="shared" si="7"/>
        <v>3</v>
      </c>
      <c r="L23" s="49">
        <f t="shared" si="8"/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68</v>
      </c>
      <c r="U23" s="49">
        <f t="shared" si="10"/>
        <v>0</v>
      </c>
      <c r="V23" s="49">
        <f t="shared" si="11"/>
        <v>45</v>
      </c>
      <c r="W23" s="49">
        <f t="shared" si="12"/>
        <v>16</v>
      </c>
      <c r="X23" s="49">
        <f t="shared" si="13"/>
        <v>4</v>
      </c>
      <c r="Y23" s="49">
        <f t="shared" si="14"/>
        <v>0</v>
      </c>
      <c r="Z23" s="49">
        <f t="shared" si="15"/>
        <v>0</v>
      </c>
      <c r="AA23" s="49">
        <f t="shared" si="16"/>
        <v>3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68</v>
      </c>
      <c r="AS23" s="49">
        <v>0</v>
      </c>
      <c r="AT23" s="49">
        <v>45</v>
      </c>
      <c r="AU23" s="49">
        <v>16</v>
      </c>
      <c r="AV23" s="49">
        <v>4</v>
      </c>
      <c r="AW23" s="49">
        <v>0</v>
      </c>
      <c r="AX23" s="49">
        <v>0</v>
      </c>
      <c r="AY23" s="49">
        <v>3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117</v>
      </c>
      <c r="BQ23" s="49">
        <v>113</v>
      </c>
      <c r="BR23" s="49">
        <v>1</v>
      </c>
      <c r="BS23" s="49">
        <v>3</v>
      </c>
      <c r="BT23" s="49">
        <v>0</v>
      </c>
      <c r="BU23" s="49">
        <v>0</v>
      </c>
      <c r="BV23" s="49">
        <v>0</v>
      </c>
      <c r="BW23" s="49">
        <v>0</v>
      </c>
    </row>
    <row r="24" spans="1:75" ht="13.5">
      <c r="A24" s="24" t="s">
        <v>143</v>
      </c>
      <c r="B24" s="47" t="s">
        <v>177</v>
      </c>
      <c r="C24" s="48" t="s">
        <v>178</v>
      </c>
      <c r="D24" s="49">
        <f t="shared" si="0"/>
        <v>348</v>
      </c>
      <c r="E24" s="49">
        <f t="shared" si="1"/>
        <v>202</v>
      </c>
      <c r="F24" s="49">
        <f t="shared" si="2"/>
        <v>77</v>
      </c>
      <c r="G24" s="49">
        <f t="shared" si="3"/>
        <v>57</v>
      </c>
      <c r="H24" s="49">
        <f t="shared" si="4"/>
        <v>7</v>
      </c>
      <c r="I24" s="49">
        <f t="shared" si="5"/>
        <v>0</v>
      </c>
      <c r="J24" s="49">
        <f t="shared" si="6"/>
        <v>0</v>
      </c>
      <c r="K24" s="49">
        <f t="shared" si="7"/>
        <v>5</v>
      </c>
      <c r="L24" s="49">
        <f t="shared" si="8"/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114</v>
      </c>
      <c r="U24" s="49">
        <f t="shared" si="10"/>
        <v>0</v>
      </c>
      <c r="V24" s="49">
        <f t="shared" si="11"/>
        <v>75</v>
      </c>
      <c r="W24" s="49">
        <f t="shared" si="12"/>
        <v>27</v>
      </c>
      <c r="X24" s="49">
        <f t="shared" si="13"/>
        <v>7</v>
      </c>
      <c r="Y24" s="49">
        <f t="shared" si="14"/>
        <v>0</v>
      </c>
      <c r="Z24" s="49">
        <f t="shared" si="15"/>
        <v>0</v>
      </c>
      <c r="AA24" s="49">
        <f t="shared" si="16"/>
        <v>5</v>
      </c>
      <c r="AB24" s="49">
        <f t="shared" si="17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114</v>
      </c>
      <c r="AS24" s="49">
        <v>0</v>
      </c>
      <c r="AT24" s="49">
        <v>75</v>
      </c>
      <c r="AU24" s="49">
        <v>27</v>
      </c>
      <c r="AV24" s="49">
        <v>7</v>
      </c>
      <c r="AW24" s="49">
        <v>0</v>
      </c>
      <c r="AX24" s="49">
        <v>0</v>
      </c>
      <c r="AY24" s="49">
        <v>5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234</v>
      </c>
      <c r="BQ24" s="49">
        <v>202</v>
      </c>
      <c r="BR24" s="49">
        <v>2</v>
      </c>
      <c r="BS24" s="49">
        <v>30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143</v>
      </c>
      <c r="B25" s="47" t="s">
        <v>179</v>
      </c>
      <c r="C25" s="48" t="s">
        <v>180</v>
      </c>
      <c r="D25" s="49">
        <f t="shared" si="0"/>
        <v>468</v>
      </c>
      <c r="E25" s="49">
        <f t="shared" si="1"/>
        <v>301</v>
      </c>
      <c r="F25" s="49">
        <f t="shared" si="2"/>
        <v>109</v>
      </c>
      <c r="G25" s="49">
        <f t="shared" si="3"/>
        <v>48</v>
      </c>
      <c r="H25" s="49">
        <f t="shared" si="4"/>
        <v>4</v>
      </c>
      <c r="I25" s="49">
        <f t="shared" si="5"/>
        <v>1</v>
      </c>
      <c r="J25" s="49">
        <f t="shared" si="6"/>
        <v>5</v>
      </c>
      <c r="K25" s="49">
        <f t="shared" si="7"/>
        <v>0</v>
      </c>
      <c r="L25" s="49">
        <f t="shared" si="8"/>
        <v>52</v>
      </c>
      <c r="M25" s="49">
        <v>46</v>
      </c>
      <c r="N25" s="49">
        <v>0</v>
      </c>
      <c r="O25" s="49">
        <v>0</v>
      </c>
      <c r="P25" s="49">
        <v>0</v>
      </c>
      <c r="Q25" s="49">
        <v>1</v>
      </c>
      <c r="R25" s="49">
        <v>5</v>
      </c>
      <c r="S25" s="49">
        <v>0</v>
      </c>
      <c r="T25" s="49">
        <f t="shared" si="9"/>
        <v>147</v>
      </c>
      <c r="U25" s="49">
        <f t="shared" si="10"/>
        <v>0</v>
      </c>
      <c r="V25" s="49">
        <f t="shared" si="11"/>
        <v>103</v>
      </c>
      <c r="W25" s="49">
        <f t="shared" si="12"/>
        <v>40</v>
      </c>
      <c r="X25" s="49">
        <f t="shared" si="13"/>
        <v>4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147</v>
      </c>
      <c r="AK25" s="49">
        <v>0</v>
      </c>
      <c r="AL25" s="49">
        <v>103</v>
      </c>
      <c r="AM25" s="49">
        <v>40</v>
      </c>
      <c r="AN25" s="49">
        <v>4</v>
      </c>
      <c r="AO25" s="49">
        <v>0</v>
      </c>
      <c r="AP25" s="49">
        <v>0</v>
      </c>
      <c r="AQ25" s="49">
        <v>0</v>
      </c>
      <c r="AR25" s="49">
        <f t="shared" si="19"/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269</v>
      </c>
      <c r="BQ25" s="49">
        <v>255</v>
      </c>
      <c r="BR25" s="49">
        <v>6</v>
      </c>
      <c r="BS25" s="49">
        <v>8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143</v>
      </c>
      <c r="B26" s="47" t="s">
        <v>181</v>
      </c>
      <c r="C26" s="48" t="s">
        <v>305</v>
      </c>
      <c r="D26" s="49">
        <f t="shared" si="0"/>
        <v>191</v>
      </c>
      <c r="E26" s="49">
        <f t="shared" si="1"/>
        <v>128</v>
      </c>
      <c r="F26" s="49">
        <f t="shared" si="2"/>
        <v>41</v>
      </c>
      <c r="G26" s="49">
        <f t="shared" si="3"/>
        <v>15</v>
      </c>
      <c r="H26" s="49">
        <f t="shared" si="4"/>
        <v>2</v>
      </c>
      <c r="I26" s="49">
        <f t="shared" si="5"/>
        <v>0</v>
      </c>
      <c r="J26" s="49">
        <f t="shared" si="6"/>
        <v>4</v>
      </c>
      <c r="K26" s="49">
        <f t="shared" si="7"/>
        <v>1</v>
      </c>
      <c r="L26" s="49">
        <f t="shared" si="8"/>
        <v>80</v>
      </c>
      <c r="M26" s="49">
        <v>75</v>
      </c>
      <c r="N26" s="49">
        <v>0</v>
      </c>
      <c r="O26" s="49">
        <v>0</v>
      </c>
      <c r="P26" s="49">
        <v>0</v>
      </c>
      <c r="Q26" s="49">
        <v>0</v>
      </c>
      <c r="R26" s="49">
        <v>4</v>
      </c>
      <c r="S26" s="49">
        <v>1</v>
      </c>
      <c r="T26" s="49">
        <f t="shared" si="9"/>
        <v>55</v>
      </c>
      <c r="U26" s="49">
        <f t="shared" si="10"/>
        <v>0</v>
      </c>
      <c r="V26" s="49">
        <f t="shared" si="11"/>
        <v>39</v>
      </c>
      <c r="W26" s="49">
        <f t="shared" si="12"/>
        <v>14</v>
      </c>
      <c r="X26" s="49">
        <f t="shared" si="13"/>
        <v>2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55</v>
      </c>
      <c r="AK26" s="49">
        <v>0</v>
      </c>
      <c r="AL26" s="49">
        <v>39</v>
      </c>
      <c r="AM26" s="49">
        <v>14</v>
      </c>
      <c r="AN26" s="49">
        <v>2</v>
      </c>
      <c r="AO26" s="49">
        <v>0</v>
      </c>
      <c r="AP26" s="49">
        <v>0</v>
      </c>
      <c r="AQ26" s="49">
        <v>0</v>
      </c>
      <c r="AR26" s="49">
        <f t="shared" si="19"/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56</v>
      </c>
      <c r="BQ26" s="49">
        <v>53</v>
      </c>
      <c r="BR26" s="49">
        <v>2</v>
      </c>
      <c r="BS26" s="49">
        <v>1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143</v>
      </c>
      <c r="B27" s="47" t="s">
        <v>182</v>
      </c>
      <c r="C27" s="48" t="s">
        <v>141</v>
      </c>
      <c r="D27" s="49">
        <f t="shared" si="0"/>
        <v>325</v>
      </c>
      <c r="E27" s="49">
        <f t="shared" si="1"/>
        <v>222</v>
      </c>
      <c r="F27" s="49">
        <f t="shared" si="2"/>
        <v>80</v>
      </c>
      <c r="G27" s="49">
        <f t="shared" si="3"/>
        <v>21</v>
      </c>
      <c r="H27" s="49">
        <f t="shared" si="4"/>
        <v>2</v>
      </c>
      <c r="I27" s="49">
        <f t="shared" si="5"/>
        <v>0</v>
      </c>
      <c r="J27" s="49">
        <f t="shared" si="6"/>
        <v>0</v>
      </c>
      <c r="K27" s="49">
        <f t="shared" si="7"/>
        <v>0</v>
      </c>
      <c r="L27" s="49">
        <f t="shared" si="8"/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f t="shared" si="9"/>
        <v>92</v>
      </c>
      <c r="U27" s="49">
        <f t="shared" si="10"/>
        <v>0</v>
      </c>
      <c r="V27" s="49">
        <f t="shared" si="11"/>
        <v>69</v>
      </c>
      <c r="W27" s="49">
        <f t="shared" si="12"/>
        <v>21</v>
      </c>
      <c r="X27" s="49">
        <f t="shared" si="13"/>
        <v>2</v>
      </c>
      <c r="Y27" s="49">
        <f t="shared" si="14"/>
        <v>0</v>
      </c>
      <c r="Z27" s="49">
        <f t="shared" si="15"/>
        <v>0</v>
      </c>
      <c r="AA27" s="49">
        <f t="shared" si="16"/>
        <v>0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92</v>
      </c>
      <c r="AK27" s="49">
        <v>0</v>
      </c>
      <c r="AL27" s="49">
        <v>69</v>
      </c>
      <c r="AM27" s="49">
        <v>21</v>
      </c>
      <c r="AN27" s="49">
        <v>2</v>
      </c>
      <c r="AO27" s="49">
        <v>0</v>
      </c>
      <c r="AP27" s="49">
        <v>0</v>
      </c>
      <c r="AQ27" s="49">
        <v>0</v>
      </c>
      <c r="AR27" s="49">
        <f t="shared" si="19"/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233</v>
      </c>
      <c r="BQ27" s="49">
        <v>222</v>
      </c>
      <c r="BR27" s="49">
        <v>11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143</v>
      </c>
      <c r="B28" s="47" t="s">
        <v>183</v>
      </c>
      <c r="C28" s="48" t="s">
        <v>184</v>
      </c>
      <c r="D28" s="49">
        <f t="shared" si="0"/>
        <v>640</v>
      </c>
      <c r="E28" s="49">
        <f t="shared" si="1"/>
        <v>463</v>
      </c>
      <c r="F28" s="49">
        <f t="shared" si="2"/>
        <v>110</v>
      </c>
      <c r="G28" s="49">
        <f t="shared" si="3"/>
        <v>51</v>
      </c>
      <c r="H28" s="49">
        <f t="shared" si="4"/>
        <v>5</v>
      </c>
      <c r="I28" s="49">
        <f t="shared" si="5"/>
        <v>0</v>
      </c>
      <c r="J28" s="49">
        <f t="shared" si="6"/>
        <v>11</v>
      </c>
      <c r="K28" s="49">
        <f t="shared" si="7"/>
        <v>0</v>
      </c>
      <c r="L28" s="49">
        <f t="shared" si="8"/>
        <v>209</v>
      </c>
      <c r="M28" s="49">
        <v>209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9"/>
        <v>155</v>
      </c>
      <c r="U28" s="49">
        <f t="shared" si="10"/>
        <v>0</v>
      </c>
      <c r="V28" s="49">
        <f t="shared" si="11"/>
        <v>107</v>
      </c>
      <c r="W28" s="49">
        <f t="shared" si="12"/>
        <v>43</v>
      </c>
      <c r="X28" s="49">
        <f t="shared" si="13"/>
        <v>5</v>
      </c>
      <c r="Y28" s="49">
        <f t="shared" si="14"/>
        <v>0</v>
      </c>
      <c r="Z28" s="49">
        <f t="shared" si="15"/>
        <v>0</v>
      </c>
      <c r="AA28" s="49">
        <f t="shared" si="16"/>
        <v>0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155</v>
      </c>
      <c r="AK28" s="49">
        <v>0</v>
      </c>
      <c r="AL28" s="49">
        <v>107</v>
      </c>
      <c r="AM28" s="49">
        <v>43</v>
      </c>
      <c r="AN28" s="49">
        <v>5</v>
      </c>
      <c r="AO28" s="49">
        <v>0</v>
      </c>
      <c r="AP28" s="49">
        <v>0</v>
      </c>
      <c r="AQ28" s="49">
        <v>0</v>
      </c>
      <c r="AR28" s="49">
        <f t="shared" si="19"/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276</v>
      </c>
      <c r="BQ28" s="49">
        <v>254</v>
      </c>
      <c r="BR28" s="49">
        <v>3</v>
      </c>
      <c r="BS28" s="49">
        <v>8</v>
      </c>
      <c r="BT28" s="49">
        <v>0</v>
      </c>
      <c r="BU28" s="49">
        <v>0</v>
      </c>
      <c r="BV28" s="49">
        <v>11</v>
      </c>
      <c r="BW28" s="49">
        <v>0</v>
      </c>
    </row>
    <row r="29" spans="1:75" ht="13.5">
      <c r="A29" s="24" t="s">
        <v>143</v>
      </c>
      <c r="B29" s="47" t="s">
        <v>185</v>
      </c>
      <c r="C29" s="48" t="s">
        <v>186</v>
      </c>
      <c r="D29" s="49">
        <f t="shared" si="0"/>
        <v>312</v>
      </c>
      <c r="E29" s="49">
        <f t="shared" si="1"/>
        <v>239</v>
      </c>
      <c r="F29" s="49">
        <f t="shared" si="2"/>
        <v>52</v>
      </c>
      <c r="G29" s="49">
        <f t="shared" si="3"/>
        <v>13</v>
      </c>
      <c r="H29" s="49">
        <f t="shared" si="4"/>
        <v>2</v>
      </c>
      <c r="I29" s="49">
        <f t="shared" si="5"/>
        <v>1</v>
      </c>
      <c r="J29" s="49">
        <f t="shared" si="6"/>
        <v>5</v>
      </c>
      <c r="K29" s="49">
        <f t="shared" si="7"/>
        <v>0</v>
      </c>
      <c r="L29" s="49">
        <f t="shared" si="8"/>
        <v>94</v>
      </c>
      <c r="M29" s="49">
        <v>76</v>
      </c>
      <c r="N29" s="49">
        <v>11</v>
      </c>
      <c r="O29" s="49">
        <v>0</v>
      </c>
      <c r="P29" s="49">
        <v>1</v>
      </c>
      <c r="Q29" s="49">
        <v>1</v>
      </c>
      <c r="R29" s="49">
        <v>5</v>
      </c>
      <c r="S29" s="49">
        <v>0</v>
      </c>
      <c r="T29" s="49">
        <f t="shared" si="9"/>
        <v>53</v>
      </c>
      <c r="U29" s="49">
        <f t="shared" si="10"/>
        <v>0</v>
      </c>
      <c r="V29" s="49">
        <f t="shared" si="11"/>
        <v>40</v>
      </c>
      <c r="W29" s="49">
        <f t="shared" si="12"/>
        <v>12</v>
      </c>
      <c r="X29" s="49">
        <f t="shared" si="13"/>
        <v>1</v>
      </c>
      <c r="Y29" s="49">
        <f t="shared" si="14"/>
        <v>0</v>
      </c>
      <c r="Z29" s="49">
        <f t="shared" si="15"/>
        <v>0</v>
      </c>
      <c r="AA29" s="49">
        <f t="shared" si="16"/>
        <v>0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53</v>
      </c>
      <c r="AK29" s="49">
        <v>0</v>
      </c>
      <c r="AL29" s="49">
        <v>40</v>
      </c>
      <c r="AM29" s="49">
        <v>12</v>
      </c>
      <c r="AN29" s="49">
        <v>1</v>
      </c>
      <c r="AO29" s="49">
        <v>0</v>
      </c>
      <c r="AP29" s="49">
        <v>0</v>
      </c>
      <c r="AQ29" s="49">
        <v>0</v>
      </c>
      <c r="AR29" s="49">
        <f t="shared" si="19"/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165</v>
      </c>
      <c r="BQ29" s="49">
        <v>163</v>
      </c>
      <c r="BR29" s="49">
        <v>1</v>
      </c>
      <c r="BS29" s="49">
        <v>1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143</v>
      </c>
      <c r="B30" s="47" t="s">
        <v>187</v>
      </c>
      <c r="C30" s="48" t="s">
        <v>188</v>
      </c>
      <c r="D30" s="49">
        <f t="shared" si="0"/>
        <v>264</v>
      </c>
      <c r="E30" s="49">
        <f t="shared" si="1"/>
        <v>131</v>
      </c>
      <c r="F30" s="49">
        <f t="shared" si="2"/>
        <v>89</v>
      </c>
      <c r="G30" s="49">
        <f t="shared" si="3"/>
        <v>27</v>
      </c>
      <c r="H30" s="49">
        <f t="shared" si="4"/>
        <v>7</v>
      </c>
      <c r="I30" s="49">
        <f t="shared" si="5"/>
        <v>1</v>
      </c>
      <c r="J30" s="49">
        <f t="shared" si="6"/>
        <v>9</v>
      </c>
      <c r="K30" s="49">
        <f t="shared" si="7"/>
        <v>0</v>
      </c>
      <c r="L30" s="49">
        <f t="shared" si="8"/>
        <v>130</v>
      </c>
      <c r="M30" s="49">
        <v>116</v>
      </c>
      <c r="N30" s="49">
        <v>0</v>
      </c>
      <c r="O30" s="49">
        <v>0</v>
      </c>
      <c r="P30" s="49">
        <v>4</v>
      </c>
      <c r="Q30" s="49">
        <v>1</v>
      </c>
      <c r="R30" s="49">
        <v>9</v>
      </c>
      <c r="S30" s="49">
        <v>0</v>
      </c>
      <c r="T30" s="49">
        <f t="shared" si="9"/>
        <v>113</v>
      </c>
      <c r="U30" s="49">
        <f t="shared" si="10"/>
        <v>0</v>
      </c>
      <c r="V30" s="49">
        <f t="shared" si="11"/>
        <v>83</v>
      </c>
      <c r="W30" s="49">
        <f t="shared" si="12"/>
        <v>27</v>
      </c>
      <c r="X30" s="49">
        <f t="shared" si="13"/>
        <v>3</v>
      </c>
      <c r="Y30" s="49">
        <f t="shared" si="14"/>
        <v>0</v>
      </c>
      <c r="Z30" s="49">
        <f t="shared" si="15"/>
        <v>0</v>
      </c>
      <c r="AA30" s="49">
        <f t="shared" si="16"/>
        <v>0</v>
      </c>
      <c r="AB30" s="49">
        <f t="shared" si="17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113</v>
      </c>
      <c r="AK30" s="49">
        <v>0</v>
      </c>
      <c r="AL30" s="49">
        <v>83</v>
      </c>
      <c r="AM30" s="49">
        <v>27</v>
      </c>
      <c r="AN30" s="49">
        <v>3</v>
      </c>
      <c r="AO30" s="49">
        <v>0</v>
      </c>
      <c r="AP30" s="49">
        <v>0</v>
      </c>
      <c r="AQ30" s="49">
        <v>0</v>
      </c>
      <c r="AR30" s="49">
        <f t="shared" si="19"/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21</v>
      </c>
      <c r="BQ30" s="49">
        <v>15</v>
      </c>
      <c r="BR30" s="49">
        <v>6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143</v>
      </c>
      <c r="B31" s="47" t="s">
        <v>189</v>
      </c>
      <c r="C31" s="48" t="s">
        <v>24</v>
      </c>
      <c r="D31" s="49">
        <f t="shared" si="0"/>
        <v>483</v>
      </c>
      <c r="E31" s="49">
        <f t="shared" si="1"/>
        <v>315</v>
      </c>
      <c r="F31" s="49">
        <f t="shared" si="2"/>
        <v>110</v>
      </c>
      <c r="G31" s="49">
        <f t="shared" si="3"/>
        <v>56</v>
      </c>
      <c r="H31" s="49">
        <f t="shared" si="4"/>
        <v>0</v>
      </c>
      <c r="I31" s="49">
        <f t="shared" si="5"/>
        <v>1</v>
      </c>
      <c r="J31" s="49">
        <f t="shared" si="6"/>
        <v>1</v>
      </c>
      <c r="K31" s="49">
        <f t="shared" si="7"/>
        <v>0</v>
      </c>
      <c r="L31" s="49">
        <f t="shared" si="8"/>
        <v>40</v>
      </c>
      <c r="M31" s="49">
        <v>7</v>
      </c>
      <c r="N31" s="49">
        <v>0</v>
      </c>
      <c r="O31" s="49">
        <v>31</v>
      </c>
      <c r="P31" s="49">
        <v>0</v>
      </c>
      <c r="Q31" s="49">
        <v>1</v>
      </c>
      <c r="R31" s="49">
        <v>1</v>
      </c>
      <c r="S31" s="49">
        <v>0</v>
      </c>
      <c r="T31" s="49">
        <f t="shared" si="9"/>
        <v>114</v>
      </c>
      <c r="U31" s="49">
        <f t="shared" si="10"/>
        <v>0</v>
      </c>
      <c r="V31" s="49">
        <f t="shared" si="11"/>
        <v>92</v>
      </c>
      <c r="W31" s="49">
        <f t="shared" si="12"/>
        <v>22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114</v>
      </c>
      <c r="AK31" s="49">
        <v>0</v>
      </c>
      <c r="AL31" s="49">
        <v>92</v>
      </c>
      <c r="AM31" s="49">
        <v>22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329</v>
      </c>
      <c r="BQ31" s="49">
        <v>308</v>
      </c>
      <c r="BR31" s="49">
        <v>18</v>
      </c>
      <c r="BS31" s="49">
        <v>3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143</v>
      </c>
      <c r="B32" s="47" t="s">
        <v>190</v>
      </c>
      <c r="C32" s="48" t="s">
        <v>191</v>
      </c>
      <c r="D32" s="49">
        <f t="shared" si="0"/>
        <v>634</v>
      </c>
      <c r="E32" s="49">
        <f t="shared" si="1"/>
        <v>412</v>
      </c>
      <c r="F32" s="49">
        <f t="shared" si="2"/>
        <v>7</v>
      </c>
      <c r="G32" s="49">
        <f t="shared" si="3"/>
        <v>165</v>
      </c>
      <c r="H32" s="49">
        <f t="shared" si="4"/>
        <v>45</v>
      </c>
      <c r="I32" s="49">
        <f t="shared" si="5"/>
        <v>5</v>
      </c>
      <c r="J32" s="49">
        <f t="shared" si="6"/>
        <v>0</v>
      </c>
      <c r="K32" s="49">
        <f t="shared" si="7"/>
        <v>0</v>
      </c>
      <c r="L32" s="49">
        <f t="shared" si="8"/>
        <v>46</v>
      </c>
      <c r="M32" s="49">
        <v>46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f t="shared" si="9"/>
        <v>194</v>
      </c>
      <c r="U32" s="49">
        <f t="shared" si="10"/>
        <v>0</v>
      </c>
      <c r="V32" s="49">
        <f t="shared" si="11"/>
        <v>0</v>
      </c>
      <c r="W32" s="49">
        <f t="shared" si="12"/>
        <v>144</v>
      </c>
      <c r="X32" s="49">
        <f t="shared" si="13"/>
        <v>45</v>
      </c>
      <c r="Y32" s="49">
        <f t="shared" si="14"/>
        <v>5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194</v>
      </c>
      <c r="AK32" s="49">
        <v>0</v>
      </c>
      <c r="AL32" s="49">
        <v>0</v>
      </c>
      <c r="AM32" s="49">
        <v>144</v>
      </c>
      <c r="AN32" s="49">
        <v>45</v>
      </c>
      <c r="AO32" s="49">
        <v>5</v>
      </c>
      <c r="AP32" s="49">
        <v>0</v>
      </c>
      <c r="AQ32" s="49">
        <v>0</v>
      </c>
      <c r="AR32" s="49">
        <f t="shared" si="19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394</v>
      </c>
      <c r="BQ32" s="49">
        <v>366</v>
      </c>
      <c r="BR32" s="49">
        <v>7</v>
      </c>
      <c r="BS32" s="49">
        <v>21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143</v>
      </c>
      <c r="B33" s="47" t="s">
        <v>192</v>
      </c>
      <c r="C33" s="48" t="s">
        <v>193</v>
      </c>
      <c r="D33" s="49">
        <f t="shared" si="0"/>
        <v>567</v>
      </c>
      <c r="E33" s="49">
        <f t="shared" si="1"/>
        <v>320</v>
      </c>
      <c r="F33" s="49">
        <f t="shared" si="2"/>
        <v>2</v>
      </c>
      <c r="G33" s="49">
        <f t="shared" si="3"/>
        <v>197</v>
      </c>
      <c r="H33" s="49">
        <f t="shared" si="4"/>
        <v>42</v>
      </c>
      <c r="I33" s="49">
        <f t="shared" si="5"/>
        <v>5</v>
      </c>
      <c r="J33" s="49">
        <f t="shared" si="6"/>
        <v>1</v>
      </c>
      <c r="K33" s="49">
        <f t="shared" si="7"/>
        <v>0</v>
      </c>
      <c r="L33" s="49">
        <f t="shared" si="8"/>
        <v>37</v>
      </c>
      <c r="M33" s="49">
        <v>32</v>
      </c>
      <c r="N33" s="49">
        <v>0</v>
      </c>
      <c r="O33" s="49">
        <v>0</v>
      </c>
      <c r="P33" s="49">
        <v>3</v>
      </c>
      <c r="Q33" s="49">
        <v>1</v>
      </c>
      <c r="R33" s="49">
        <v>1</v>
      </c>
      <c r="S33" s="49">
        <v>0</v>
      </c>
      <c r="T33" s="49">
        <f t="shared" si="9"/>
        <v>149</v>
      </c>
      <c r="U33" s="49">
        <f t="shared" si="10"/>
        <v>0</v>
      </c>
      <c r="V33" s="49">
        <f t="shared" si="11"/>
        <v>0</v>
      </c>
      <c r="W33" s="49">
        <f t="shared" si="12"/>
        <v>106</v>
      </c>
      <c r="X33" s="49">
        <f t="shared" si="13"/>
        <v>39</v>
      </c>
      <c r="Y33" s="49">
        <f t="shared" si="14"/>
        <v>4</v>
      </c>
      <c r="Z33" s="49">
        <f t="shared" si="15"/>
        <v>0</v>
      </c>
      <c r="AA33" s="49">
        <f t="shared" si="16"/>
        <v>0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149</v>
      </c>
      <c r="AK33" s="49">
        <v>0</v>
      </c>
      <c r="AL33" s="49">
        <v>0</v>
      </c>
      <c r="AM33" s="49">
        <v>106</v>
      </c>
      <c r="AN33" s="49">
        <v>39</v>
      </c>
      <c r="AO33" s="49">
        <v>4</v>
      </c>
      <c r="AP33" s="49">
        <v>0</v>
      </c>
      <c r="AQ33" s="49">
        <v>0</v>
      </c>
      <c r="AR33" s="49">
        <f t="shared" si="19"/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381</v>
      </c>
      <c r="BQ33" s="49">
        <v>288</v>
      </c>
      <c r="BR33" s="49">
        <v>2</v>
      </c>
      <c r="BS33" s="49">
        <v>91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143</v>
      </c>
      <c r="B34" s="47" t="s">
        <v>194</v>
      </c>
      <c r="C34" s="48" t="s">
        <v>195</v>
      </c>
      <c r="D34" s="49">
        <f t="shared" si="0"/>
        <v>410</v>
      </c>
      <c r="E34" s="49">
        <f t="shared" si="1"/>
        <v>280</v>
      </c>
      <c r="F34" s="49">
        <f t="shared" si="2"/>
        <v>94</v>
      </c>
      <c r="G34" s="49">
        <f t="shared" si="3"/>
        <v>16</v>
      </c>
      <c r="H34" s="49">
        <f t="shared" si="4"/>
        <v>9</v>
      </c>
      <c r="I34" s="49">
        <f t="shared" si="5"/>
        <v>2</v>
      </c>
      <c r="J34" s="49">
        <f t="shared" si="6"/>
        <v>0</v>
      </c>
      <c r="K34" s="49">
        <f t="shared" si="7"/>
        <v>9</v>
      </c>
      <c r="L34" s="49">
        <f t="shared" si="8"/>
        <v>11</v>
      </c>
      <c r="M34" s="49">
        <v>0</v>
      </c>
      <c r="N34" s="49">
        <v>0</v>
      </c>
      <c r="O34" s="49">
        <v>0</v>
      </c>
      <c r="P34" s="49">
        <v>0</v>
      </c>
      <c r="Q34" s="49">
        <v>2</v>
      </c>
      <c r="R34" s="49">
        <v>0</v>
      </c>
      <c r="S34" s="49">
        <v>9</v>
      </c>
      <c r="T34" s="49">
        <f t="shared" si="9"/>
        <v>357</v>
      </c>
      <c r="U34" s="49">
        <f t="shared" si="10"/>
        <v>240</v>
      </c>
      <c r="V34" s="49">
        <f t="shared" si="11"/>
        <v>92</v>
      </c>
      <c r="W34" s="49">
        <f t="shared" si="12"/>
        <v>16</v>
      </c>
      <c r="X34" s="49">
        <f t="shared" si="13"/>
        <v>9</v>
      </c>
      <c r="Y34" s="49">
        <f t="shared" si="14"/>
        <v>0</v>
      </c>
      <c r="Z34" s="49">
        <f t="shared" si="15"/>
        <v>0</v>
      </c>
      <c r="AA34" s="49">
        <f t="shared" si="16"/>
        <v>0</v>
      </c>
      <c r="AB34" s="49">
        <f t="shared" si="17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18"/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19"/>
        <v>357</v>
      </c>
      <c r="AS34" s="49">
        <v>240</v>
      </c>
      <c r="AT34" s="49">
        <v>92</v>
      </c>
      <c r="AU34" s="49">
        <v>16</v>
      </c>
      <c r="AV34" s="49">
        <v>9</v>
      </c>
      <c r="AW34" s="49">
        <v>0</v>
      </c>
      <c r="AX34" s="49">
        <v>0</v>
      </c>
      <c r="AY34" s="49">
        <v>0</v>
      </c>
      <c r="AZ34" s="49">
        <f t="shared" si="20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1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22"/>
        <v>42</v>
      </c>
      <c r="BQ34" s="49">
        <v>40</v>
      </c>
      <c r="BR34" s="49">
        <v>2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143</v>
      </c>
      <c r="B35" s="47" t="s">
        <v>196</v>
      </c>
      <c r="C35" s="48" t="s">
        <v>197</v>
      </c>
      <c r="D35" s="49">
        <f t="shared" si="0"/>
        <v>142</v>
      </c>
      <c r="E35" s="49">
        <f t="shared" si="1"/>
        <v>90</v>
      </c>
      <c r="F35" s="49">
        <f t="shared" si="2"/>
        <v>38</v>
      </c>
      <c r="G35" s="49">
        <f t="shared" si="3"/>
        <v>7</v>
      </c>
      <c r="H35" s="49">
        <f t="shared" si="4"/>
        <v>4</v>
      </c>
      <c r="I35" s="49">
        <f t="shared" si="5"/>
        <v>2</v>
      </c>
      <c r="J35" s="49">
        <f t="shared" si="6"/>
        <v>0</v>
      </c>
      <c r="K35" s="49">
        <f t="shared" si="7"/>
        <v>1</v>
      </c>
      <c r="L35" s="49">
        <f t="shared" si="8"/>
        <v>3</v>
      </c>
      <c r="M35" s="49">
        <v>0</v>
      </c>
      <c r="N35" s="49">
        <v>0</v>
      </c>
      <c r="O35" s="49">
        <v>0</v>
      </c>
      <c r="P35" s="49">
        <v>0</v>
      </c>
      <c r="Q35" s="49">
        <v>2</v>
      </c>
      <c r="R35" s="49">
        <v>0</v>
      </c>
      <c r="S35" s="49">
        <v>1</v>
      </c>
      <c r="T35" s="49">
        <f t="shared" si="9"/>
        <v>139</v>
      </c>
      <c r="U35" s="49">
        <f t="shared" si="10"/>
        <v>90</v>
      </c>
      <c r="V35" s="49">
        <f t="shared" si="11"/>
        <v>38</v>
      </c>
      <c r="W35" s="49">
        <f t="shared" si="12"/>
        <v>7</v>
      </c>
      <c r="X35" s="49">
        <f t="shared" si="13"/>
        <v>4</v>
      </c>
      <c r="Y35" s="49">
        <f t="shared" si="14"/>
        <v>0</v>
      </c>
      <c r="Z35" s="49">
        <f t="shared" si="15"/>
        <v>0</v>
      </c>
      <c r="AA35" s="49">
        <f t="shared" si="16"/>
        <v>0</v>
      </c>
      <c r="AB35" s="49">
        <f t="shared" si="17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18"/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19"/>
        <v>139</v>
      </c>
      <c r="AS35" s="49">
        <v>90</v>
      </c>
      <c r="AT35" s="49">
        <v>38</v>
      </c>
      <c r="AU35" s="49">
        <v>7</v>
      </c>
      <c r="AV35" s="49">
        <v>4</v>
      </c>
      <c r="AW35" s="49">
        <v>0</v>
      </c>
      <c r="AX35" s="49">
        <v>0</v>
      </c>
      <c r="AY35" s="49">
        <v>0</v>
      </c>
      <c r="AZ35" s="49">
        <f t="shared" si="20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21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22"/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143</v>
      </c>
      <c r="B36" s="47" t="s">
        <v>198</v>
      </c>
      <c r="C36" s="48" t="s">
        <v>199</v>
      </c>
      <c r="D36" s="49">
        <f t="shared" si="0"/>
        <v>340</v>
      </c>
      <c r="E36" s="49">
        <f t="shared" si="1"/>
        <v>233</v>
      </c>
      <c r="F36" s="49">
        <f t="shared" si="2"/>
        <v>79</v>
      </c>
      <c r="G36" s="49">
        <f t="shared" si="3"/>
        <v>15</v>
      </c>
      <c r="H36" s="49">
        <f t="shared" si="4"/>
        <v>8</v>
      </c>
      <c r="I36" s="49">
        <f t="shared" si="5"/>
        <v>3</v>
      </c>
      <c r="J36" s="49">
        <f t="shared" si="6"/>
        <v>0</v>
      </c>
      <c r="K36" s="49">
        <f t="shared" si="7"/>
        <v>2</v>
      </c>
      <c r="L36" s="49">
        <f t="shared" si="8"/>
        <v>5</v>
      </c>
      <c r="M36" s="49">
        <v>0</v>
      </c>
      <c r="N36" s="49">
        <v>0</v>
      </c>
      <c r="O36" s="49">
        <v>0</v>
      </c>
      <c r="P36" s="49">
        <v>0</v>
      </c>
      <c r="Q36" s="49">
        <v>3</v>
      </c>
      <c r="R36" s="49">
        <v>0</v>
      </c>
      <c r="S36" s="49">
        <v>2</v>
      </c>
      <c r="T36" s="49">
        <f t="shared" si="9"/>
        <v>331</v>
      </c>
      <c r="U36" s="49">
        <f t="shared" si="10"/>
        <v>233</v>
      </c>
      <c r="V36" s="49">
        <f t="shared" si="11"/>
        <v>77</v>
      </c>
      <c r="W36" s="49">
        <f t="shared" si="12"/>
        <v>13</v>
      </c>
      <c r="X36" s="49">
        <f t="shared" si="13"/>
        <v>8</v>
      </c>
      <c r="Y36" s="49">
        <f t="shared" si="14"/>
        <v>0</v>
      </c>
      <c r="Z36" s="49">
        <f t="shared" si="15"/>
        <v>0</v>
      </c>
      <c r="AA36" s="49">
        <f t="shared" si="16"/>
        <v>0</v>
      </c>
      <c r="AB36" s="49">
        <f t="shared" si="17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18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19"/>
        <v>331</v>
      </c>
      <c r="AS36" s="49">
        <v>233</v>
      </c>
      <c r="AT36" s="49">
        <v>77</v>
      </c>
      <c r="AU36" s="49">
        <v>13</v>
      </c>
      <c r="AV36" s="49">
        <v>8</v>
      </c>
      <c r="AW36" s="49">
        <v>0</v>
      </c>
      <c r="AX36" s="49">
        <v>0</v>
      </c>
      <c r="AY36" s="49">
        <v>0</v>
      </c>
      <c r="AZ36" s="49">
        <f t="shared" si="20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21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22"/>
        <v>4</v>
      </c>
      <c r="BQ36" s="49">
        <v>0</v>
      </c>
      <c r="BR36" s="49">
        <v>2</v>
      </c>
      <c r="BS36" s="49">
        <v>2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143</v>
      </c>
      <c r="B37" s="47" t="s">
        <v>200</v>
      </c>
      <c r="C37" s="48" t="s">
        <v>201</v>
      </c>
      <c r="D37" s="49">
        <f t="shared" si="0"/>
        <v>170</v>
      </c>
      <c r="E37" s="49">
        <f t="shared" si="1"/>
        <v>107</v>
      </c>
      <c r="F37" s="49">
        <f t="shared" si="2"/>
        <v>48</v>
      </c>
      <c r="G37" s="49">
        <f t="shared" si="3"/>
        <v>10</v>
      </c>
      <c r="H37" s="49">
        <f t="shared" si="4"/>
        <v>3</v>
      </c>
      <c r="I37" s="49">
        <f t="shared" si="5"/>
        <v>1</v>
      </c>
      <c r="J37" s="49">
        <f t="shared" si="6"/>
        <v>0</v>
      </c>
      <c r="K37" s="49">
        <f t="shared" si="7"/>
        <v>1</v>
      </c>
      <c r="L37" s="49">
        <f t="shared" si="8"/>
        <v>2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f t="shared" si="9"/>
        <v>165</v>
      </c>
      <c r="U37" s="49">
        <f t="shared" si="10"/>
        <v>107</v>
      </c>
      <c r="V37" s="49">
        <f t="shared" si="11"/>
        <v>47</v>
      </c>
      <c r="W37" s="49">
        <f t="shared" si="12"/>
        <v>8</v>
      </c>
      <c r="X37" s="49">
        <f t="shared" si="13"/>
        <v>3</v>
      </c>
      <c r="Y37" s="49">
        <f t="shared" si="14"/>
        <v>0</v>
      </c>
      <c r="Z37" s="49">
        <f t="shared" si="15"/>
        <v>0</v>
      </c>
      <c r="AA37" s="49">
        <f t="shared" si="16"/>
        <v>0</v>
      </c>
      <c r="AB37" s="49">
        <f t="shared" si="17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18"/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19"/>
        <v>165</v>
      </c>
      <c r="AS37" s="49">
        <v>107</v>
      </c>
      <c r="AT37" s="49">
        <v>47</v>
      </c>
      <c r="AU37" s="49">
        <v>8</v>
      </c>
      <c r="AV37" s="49">
        <v>3</v>
      </c>
      <c r="AW37" s="49">
        <v>0</v>
      </c>
      <c r="AX37" s="49">
        <v>0</v>
      </c>
      <c r="AY37" s="49">
        <v>0</v>
      </c>
      <c r="AZ37" s="49">
        <f t="shared" si="20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1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22"/>
        <v>3</v>
      </c>
      <c r="BQ37" s="49">
        <v>0</v>
      </c>
      <c r="BR37" s="49">
        <v>1</v>
      </c>
      <c r="BS37" s="49">
        <v>2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143</v>
      </c>
      <c r="B38" s="47" t="s">
        <v>202</v>
      </c>
      <c r="C38" s="48" t="s">
        <v>203</v>
      </c>
      <c r="D38" s="49">
        <f t="shared" si="0"/>
        <v>480</v>
      </c>
      <c r="E38" s="49">
        <f t="shared" si="1"/>
        <v>322</v>
      </c>
      <c r="F38" s="49">
        <f t="shared" si="2"/>
        <v>124</v>
      </c>
      <c r="G38" s="49">
        <f t="shared" si="3"/>
        <v>19</v>
      </c>
      <c r="H38" s="49">
        <f t="shared" si="4"/>
        <v>9</v>
      </c>
      <c r="I38" s="49">
        <f t="shared" si="5"/>
        <v>2</v>
      </c>
      <c r="J38" s="49">
        <f t="shared" si="6"/>
        <v>0</v>
      </c>
      <c r="K38" s="49">
        <f t="shared" si="7"/>
        <v>4</v>
      </c>
      <c r="L38" s="49">
        <f t="shared" si="8"/>
        <v>23</v>
      </c>
      <c r="M38" s="49">
        <v>0</v>
      </c>
      <c r="N38" s="49">
        <v>17</v>
      </c>
      <c r="O38" s="49">
        <v>0</v>
      </c>
      <c r="P38" s="49">
        <v>0</v>
      </c>
      <c r="Q38" s="49">
        <v>2</v>
      </c>
      <c r="R38" s="49">
        <v>0</v>
      </c>
      <c r="S38" s="49">
        <v>4</v>
      </c>
      <c r="T38" s="49">
        <f t="shared" si="9"/>
        <v>457</v>
      </c>
      <c r="U38" s="49">
        <f t="shared" si="10"/>
        <v>322</v>
      </c>
      <c r="V38" s="49">
        <f t="shared" si="11"/>
        <v>107</v>
      </c>
      <c r="W38" s="49">
        <f t="shared" si="12"/>
        <v>19</v>
      </c>
      <c r="X38" s="49">
        <f t="shared" si="13"/>
        <v>9</v>
      </c>
      <c r="Y38" s="49">
        <f t="shared" si="14"/>
        <v>0</v>
      </c>
      <c r="Z38" s="49">
        <f t="shared" si="15"/>
        <v>0</v>
      </c>
      <c r="AA38" s="49">
        <f t="shared" si="16"/>
        <v>0</v>
      </c>
      <c r="AB38" s="49">
        <f t="shared" si="17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18"/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19"/>
        <v>457</v>
      </c>
      <c r="AS38" s="49">
        <v>322</v>
      </c>
      <c r="AT38" s="49">
        <v>107</v>
      </c>
      <c r="AU38" s="49">
        <v>19</v>
      </c>
      <c r="AV38" s="49">
        <v>9</v>
      </c>
      <c r="AW38" s="49">
        <v>0</v>
      </c>
      <c r="AX38" s="49">
        <v>0</v>
      </c>
      <c r="AY38" s="49">
        <v>0</v>
      </c>
      <c r="AZ38" s="49">
        <f t="shared" si="20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1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22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143</v>
      </c>
      <c r="B39" s="47" t="s">
        <v>204</v>
      </c>
      <c r="C39" s="48" t="s">
        <v>294</v>
      </c>
      <c r="D39" s="49">
        <f t="shared" si="0"/>
        <v>386</v>
      </c>
      <c r="E39" s="49">
        <f t="shared" si="1"/>
        <v>264</v>
      </c>
      <c r="F39" s="49">
        <f t="shared" si="2"/>
        <v>89</v>
      </c>
      <c r="G39" s="49">
        <f t="shared" si="3"/>
        <v>16</v>
      </c>
      <c r="H39" s="49">
        <f t="shared" si="4"/>
        <v>11</v>
      </c>
      <c r="I39" s="49">
        <f t="shared" si="5"/>
        <v>4</v>
      </c>
      <c r="J39" s="49">
        <f t="shared" si="6"/>
        <v>0</v>
      </c>
      <c r="K39" s="49">
        <f t="shared" si="7"/>
        <v>2</v>
      </c>
      <c r="L39" s="49">
        <f t="shared" si="8"/>
        <v>6</v>
      </c>
      <c r="M39" s="49">
        <v>0</v>
      </c>
      <c r="N39" s="49">
        <v>0</v>
      </c>
      <c r="O39" s="49">
        <v>0</v>
      </c>
      <c r="P39" s="49">
        <v>0</v>
      </c>
      <c r="Q39" s="49">
        <v>4</v>
      </c>
      <c r="R39" s="49">
        <v>0</v>
      </c>
      <c r="S39" s="49">
        <v>2</v>
      </c>
      <c r="T39" s="49">
        <f t="shared" si="9"/>
        <v>380</v>
      </c>
      <c r="U39" s="49">
        <f t="shared" si="10"/>
        <v>264</v>
      </c>
      <c r="V39" s="49">
        <f t="shared" si="11"/>
        <v>89</v>
      </c>
      <c r="W39" s="49">
        <f t="shared" si="12"/>
        <v>16</v>
      </c>
      <c r="X39" s="49">
        <f t="shared" si="13"/>
        <v>11</v>
      </c>
      <c r="Y39" s="49">
        <f t="shared" si="14"/>
        <v>0</v>
      </c>
      <c r="Z39" s="49">
        <f t="shared" si="15"/>
        <v>0</v>
      </c>
      <c r="AA39" s="49">
        <f t="shared" si="16"/>
        <v>0</v>
      </c>
      <c r="AB39" s="49">
        <f t="shared" si="17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18"/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19"/>
        <v>380</v>
      </c>
      <c r="AS39" s="49">
        <v>264</v>
      </c>
      <c r="AT39" s="49">
        <v>89</v>
      </c>
      <c r="AU39" s="49">
        <v>16</v>
      </c>
      <c r="AV39" s="49">
        <v>11</v>
      </c>
      <c r="AW39" s="49">
        <v>0</v>
      </c>
      <c r="AX39" s="49">
        <v>0</v>
      </c>
      <c r="AY39" s="49">
        <v>0</v>
      </c>
      <c r="AZ39" s="49">
        <f t="shared" si="20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21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22"/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143</v>
      </c>
      <c r="B40" s="47" t="s">
        <v>205</v>
      </c>
      <c r="C40" s="48" t="s">
        <v>206</v>
      </c>
      <c r="D40" s="49">
        <f t="shared" si="0"/>
        <v>457</v>
      </c>
      <c r="E40" s="49">
        <f t="shared" si="1"/>
        <v>288</v>
      </c>
      <c r="F40" s="49">
        <f t="shared" si="2"/>
        <v>139</v>
      </c>
      <c r="G40" s="49">
        <f t="shared" si="3"/>
        <v>12</v>
      </c>
      <c r="H40" s="49">
        <f t="shared" si="4"/>
        <v>9</v>
      </c>
      <c r="I40" s="49">
        <f t="shared" si="5"/>
        <v>4</v>
      </c>
      <c r="J40" s="49">
        <f t="shared" si="6"/>
        <v>0</v>
      </c>
      <c r="K40" s="49">
        <f t="shared" si="7"/>
        <v>5</v>
      </c>
      <c r="L40" s="49">
        <f t="shared" si="8"/>
        <v>76</v>
      </c>
      <c r="M40" s="49">
        <v>0</v>
      </c>
      <c r="N40" s="49">
        <v>67</v>
      </c>
      <c r="O40" s="49">
        <v>0</v>
      </c>
      <c r="P40" s="49">
        <v>0</v>
      </c>
      <c r="Q40" s="49">
        <v>4</v>
      </c>
      <c r="R40" s="49">
        <v>0</v>
      </c>
      <c r="S40" s="49">
        <v>5</v>
      </c>
      <c r="T40" s="49">
        <f t="shared" si="9"/>
        <v>381</v>
      </c>
      <c r="U40" s="49">
        <f t="shared" si="10"/>
        <v>288</v>
      </c>
      <c r="V40" s="49">
        <f t="shared" si="11"/>
        <v>72</v>
      </c>
      <c r="W40" s="49">
        <f t="shared" si="12"/>
        <v>12</v>
      </c>
      <c r="X40" s="49">
        <f t="shared" si="13"/>
        <v>9</v>
      </c>
      <c r="Y40" s="49">
        <f t="shared" si="14"/>
        <v>0</v>
      </c>
      <c r="Z40" s="49">
        <f t="shared" si="15"/>
        <v>0</v>
      </c>
      <c r="AA40" s="49">
        <f t="shared" si="16"/>
        <v>0</v>
      </c>
      <c r="AB40" s="49">
        <f t="shared" si="17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18"/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19"/>
        <v>381</v>
      </c>
      <c r="AS40" s="49">
        <v>288</v>
      </c>
      <c r="AT40" s="49">
        <v>72</v>
      </c>
      <c r="AU40" s="49">
        <v>12</v>
      </c>
      <c r="AV40" s="49">
        <v>9</v>
      </c>
      <c r="AW40" s="49">
        <v>0</v>
      </c>
      <c r="AX40" s="49">
        <v>0</v>
      </c>
      <c r="AY40" s="49">
        <v>0</v>
      </c>
      <c r="AZ40" s="49">
        <f t="shared" si="20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21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22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143</v>
      </c>
      <c r="B41" s="47" t="s">
        <v>207</v>
      </c>
      <c r="C41" s="48" t="s">
        <v>307</v>
      </c>
      <c r="D41" s="49">
        <f t="shared" si="0"/>
        <v>156</v>
      </c>
      <c r="E41" s="49">
        <f t="shared" si="1"/>
        <v>99</v>
      </c>
      <c r="F41" s="49">
        <f t="shared" si="2"/>
        <v>43</v>
      </c>
      <c r="G41" s="49">
        <f t="shared" si="3"/>
        <v>8</v>
      </c>
      <c r="H41" s="49">
        <f t="shared" si="4"/>
        <v>3</v>
      </c>
      <c r="I41" s="49">
        <f t="shared" si="5"/>
        <v>0</v>
      </c>
      <c r="J41" s="49">
        <f t="shared" si="6"/>
        <v>0</v>
      </c>
      <c r="K41" s="49">
        <f t="shared" si="7"/>
        <v>3</v>
      </c>
      <c r="L41" s="49">
        <f t="shared" si="8"/>
        <v>3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3</v>
      </c>
      <c r="T41" s="49">
        <f t="shared" si="9"/>
        <v>153</v>
      </c>
      <c r="U41" s="49">
        <f t="shared" si="10"/>
        <v>99</v>
      </c>
      <c r="V41" s="49">
        <f t="shared" si="11"/>
        <v>43</v>
      </c>
      <c r="W41" s="49">
        <f t="shared" si="12"/>
        <v>8</v>
      </c>
      <c r="X41" s="49">
        <f t="shared" si="13"/>
        <v>3</v>
      </c>
      <c r="Y41" s="49">
        <f t="shared" si="14"/>
        <v>0</v>
      </c>
      <c r="Z41" s="49">
        <f t="shared" si="15"/>
        <v>0</v>
      </c>
      <c r="AA41" s="49">
        <f t="shared" si="16"/>
        <v>0</v>
      </c>
      <c r="AB41" s="49">
        <f t="shared" si="17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18"/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19"/>
        <v>153</v>
      </c>
      <c r="AS41" s="49">
        <v>99</v>
      </c>
      <c r="AT41" s="49">
        <v>43</v>
      </c>
      <c r="AU41" s="49">
        <v>8</v>
      </c>
      <c r="AV41" s="49">
        <v>3</v>
      </c>
      <c r="AW41" s="49">
        <v>0</v>
      </c>
      <c r="AX41" s="49">
        <v>0</v>
      </c>
      <c r="AY41" s="49">
        <v>0</v>
      </c>
      <c r="AZ41" s="49">
        <f t="shared" si="20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21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22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143</v>
      </c>
      <c r="B42" s="47" t="s">
        <v>208</v>
      </c>
      <c r="C42" s="48" t="s">
        <v>209</v>
      </c>
      <c r="D42" s="49">
        <f t="shared" si="0"/>
        <v>399</v>
      </c>
      <c r="E42" s="49">
        <f t="shared" si="1"/>
        <v>296</v>
      </c>
      <c r="F42" s="49">
        <f t="shared" si="2"/>
        <v>73</v>
      </c>
      <c r="G42" s="49">
        <f t="shared" si="3"/>
        <v>21</v>
      </c>
      <c r="H42" s="49">
        <f t="shared" si="4"/>
        <v>5</v>
      </c>
      <c r="I42" s="49">
        <f t="shared" si="5"/>
        <v>0</v>
      </c>
      <c r="J42" s="49">
        <f t="shared" si="6"/>
        <v>0</v>
      </c>
      <c r="K42" s="49">
        <f t="shared" si="7"/>
        <v>4</v>
      </c>
      <c r="L42" s="49">
        <f t="shared" si="8"/>
        <v>4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4</v>
      </c>
      <c r="T42" s="49">
        <f t="shared" si="9"/>
        <v>387</v>
      </c>
      <c r="U42" s="49">
        <f t="shared" si="10"/>
        <v>296</v>
      </c>
      <c r="V42" s="49">
        <f t="shared" si="11"/>
        <v>73</v>
      </c>
      <c r="W42" s="49">
        <f t="shared" si="12"/>
        <v>13</v>
      </c>
      <c r="X42" s="49">
        <f t="shared" si="13"/>
        <v>5</v>
      </c>
      <c r="Y42" s="49">
        <f t="shared" si="14"/>
        <v>0</v>
      </c>
      <c r="Z42" s="49">
        <f t="shared" si="15"/>
        <v>0</v>
      </c>
      <c r="AA42" s="49">
        <f t="shared" si="16"/>
        <v>0</v>
      </c>
      <c r="AB42" s="49">
        <f t="shared" si="17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18"/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19"/>
        <v>387</v>
      </c>
      <c r="AS42" s="49">
        <v>296</v>
      </c>
      <c r="AT42" s="49">
        <v>73</v>
      </c>
      <c r="AU42" s="49">
        <v>13</v>
      </c>
      <c r="AV42" s="49">
        <v>5</v>
      </c>
      <c r="AW42" s="49">
        <v>0</v>
      </c>
      <c r="AX42" s="49">
        <v>0</v>
      </c>
      <c r="AY42" s="49">
        <v>0</v>
      </c>
      <c r="AZ42" s="49">
        <f t="shared" si="20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21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22"/>
        <v>8</v>
      </c>
      <c r="BQ42" s="49">
        <v>0</v>
      </c>
      <c r="BR42" s="49">
        <v>0</v>
      </c>
      <c r="BS42" s="49">
        <v>8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143</v>
      </c>
      <c r="B43" s="47" t="s">
        <v>210</v>
      </c>
      <c r="C43" s="48" t="s">
        <v>306</v>
      </c>
      <c r="D43" s="49">
        <f t="shared" si="0"/>
        <v>160</v>
      </c>
      <c r="E43" s="49">
        <f t="shared" si="1"/>
        <v>95</v>
      </c>
      <c r="F43" s="49">
        <f t="shared" si="2"/>
        <v>47</v>
      </c>
      <c r="G43" s="49">
        <f t="shared" si="3"/>
        <v>9</v>
      </c>
      <c r="H43" s="49">
        <f t="shared" si="4"/>
        <v>5</v>
      </c>
      <c r="I43" s="49">
        <f t="shared" si="5"/>
        <v>2</v>
      </c>
      <c r="J43" s="49">
        <f t="shared" si="6"/>
        <v>0</v>
      </c>
      <c r="K43" s="49">
        <f t="shared" si="7"/>
        <v>2</v>
      </c>
      <c r="L43" s="49">
        <f t="shared" si="8"/>
        <v>4</v>
      </c>
      <c r="M43" s="49">
        <v>0</v>
      </c>
      <c r="N43" s="49">
        <v>0</v>
      </c>
      <c r="O43" s="49">
        <v>0</v>
      </c>
      <c r="P43" s="49">
        <v>0</v>
      </c>
      <c r="Q43" s="49">
        <v>2</v>
      </c>
      <c r="R43" s="49">
        <v>0</v>
      </c>
      <c r="S43" s="49">
        <v>2</v>
      </c>
      <c r="T43" s="49">
        <f t="shared" si="9"/>
        <v>151</v>
      </c>
      <c r="U43" s="49">
        <f t="shared" si="10"/>
        <v>92</v>
      </c>
      <c r="V43" s="49">
        <f t="shared" si="11"/>
        <v>46</v>
      </c>
      <c r="W43" s="49">
        <f t="shared" si="12"/>
        <v>8</v>
      </c>
      <c r="X43" s="49">
        <f t="shared" si="13"/>
        <v>5</v>
      </c>
      <c r="Y43" s="49">
        <f t="shared" si="14"/>
        <v>0</v>
      </c>
      <c r="Z43" s="49">
        <f t="shared" si="15"/>
        <v>0</v>
      </c>
      <c r="AA43" s="49">
        <f t="shared" si="16"/>
        <v>0</v>
      </c>
      <c r="AB43" s="49">
        <f t="shared" si="17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18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19"/>
        <v>151</v>
      </c>
      <c r="AS43" s="49">
        <v>92</v>
      </c>
      <c r="AT43" s="49">
        <v>46</v>
      </c>
      <c r="AU43" s="49">
        <v>8</v>
      </c>
      <c r="AV43" s="49">
        <v>5</v>
      </c>
      <c r="AW43" s="49">
        <v>0</v>
      </c>
      <c r="AX43" s="49">
        <v>0</v>
      </c>
      <c r="AY43" s="49">
        <v>0</v>
      </c>
      <c r="AZ43" s="49">
        <f t="shared" si="20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21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22"/>
        <v>5</v>
      </c>
      <c r="BQ43" s="49">
        <v>3</v>
      </c>
      <c r="BR43" s="49">
        <v>1</v>
      </c>
      <c r="BS43" s="49">
        <v>1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143</v>
      </c>
      <c r="B44" s="47" t="s">
        <v>211</v>
      </c>
      <c r="C44" s="48" t="s">
        <v>212</v>
      </c>
      <c r="D44" s="49">
        <f t="shared" si="0"/>
        <v>218</v>
      </c>
      <c r="E44" s="49">
        <f t="shared" si="1"/>
        <v>146</v>
      </c>
      <c r="F44" s="49">
        <f t="shared" si="2"/>
        <v>42</v>
      </c>
      <c r="G44" s="49">
        <f t="shared" si="3"/>
        <v>20</v>
      </c>
      <c r="H44" s="49">
        <f t="shared" si="4"/>
        <v>5</v>
      </c>
      <c r="I44" s="49">
        <f t="shared" si="5"/>
        <v>3</v>
      </c>
      <c r="J44" s="49">
        <f t="shared" si="6"/>
        <v>0</v>
      </c>
      <c r="K44" s="49">
        <f t="shared" si="7"/>
        <v>2</v>
      </c>
      <c r="L44" s="49">
        <f t="shared" si="8"/>
        <v>5</v>
      </c>
      <c r="M44" s="49">
        <v>0</v>
      </c>
      <c r="N44" s="49">
        <v>0</v>
      </c>
      <c r="O44" s="49">
        <v>0</v>
      </c>
      <c r="P44" s="49">
        <v>0</v>
      </c>
      <c r="Q44" s="49">
        <v>3</v>
      </c>
      <c r="R44" s="49">
        <v>0</v>
      </c>
      <c r="S44" s="49">
        <v>2</v>
      </c>
      <c r="T44" s="49">
        <f t="shared" si="9"/>
        <v>200</v>
      </c>
      <c r="U44" s="49">
        <f t="shared" si="10"/>
        <v>146</v>
      </c>
      <c r="V44" s="49">
        <f t="shared" si="11"/>
        <v>42</v>
      </c>
      <c r="W44" s="49">
        <f t="shared" si="12"/>
        <v>7</v>
      </c>
      <c r="X44" s="49">
        <f t="shared" si="13"/>
        <v>5</v>
      </c>
      <c r="Y44" s="49">
        <f t="shared" si="14"/>
        <v>0</v>
      </c>
      <c r="Z44" s="49">
        <f t="shared" si="15"/>
        <v>0</v>
      </c>
      <c r="AA44" s="49">
        <f t="shared" si="16"/>
        <v>0</v>
      </c>
      <c r="AB44" s="49">
        <f t="shared" si="17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18"/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19"/>
        <v>200</v>
      </c>
      <c r="AS44" s="49">
        <v>146</v>
      </c>
      <c r="AT44" s="49">
        <v>42</v>
      </c>
      <c r="AU44" s="49">
        <v>7</v>
      </c>
      <c r="AV44" s="49">
        <v>5</v>
      </c>
      <c r="AW44" s="49">
        <v>0</v>
      </c>
      <c r="AX44" s="49">
        <v>0</v>
      </c>
      <c r="AY44" s="49">
        <v>0</v>
      </c>
      <c r="AZ44" s="49">
        <f t="shared" si="20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21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22"/>
        <v>13</v>
      </c>
      <c r="BQ44" s="49">
        <v>0</v>
      </c>
      <c r="BR44" s="49">
        <v>0</v>
      </c>
      <c r="BS44" s="49">
        <v>13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143</v>
      </c>
      <c r="B45" s="47" t="s">
        <v>213</v>
      </c>
      <c r="C45" s="48" t="s">
        <v>131</v>
      </c>
      <c r="D45" s="49">
        <f t="shared" si="0"/>
        <v>291</v>
      </c>
      <c r="E45" s="49">
        <f t="shared" si="1"/>
        <v>213</v>
      </c>
      <c r="F45" s="49">
        <f t="shared" si="2"/>
        <v>56</v>
      </c>
      <c r="G45" s="49">
        <f t="shared" si="3"/>
        <v>10</v>
      </c>
      <c r="H45" s="49">
        <f t="shared" si="4"/>
        <v>8</v>
      </c>
      <c r="I45" s="49">
        <f t="shared" si="5"/>
        <v>1</v>
      </c>
      <c r="J45" s="49">
        <f t="shared" si="6"/>
        <v>0</v>
      </c>
      <c r="K45" s="49">
        <f t="shared" si="7"/>
        <v>3</v>
      </c>
      <c r="L45" s="49">
        <f t="shared" si="8"/>
        <v>4</v>
      </c>
      <c r="M45" s="49">
        <v>0</v>
      </c>
      <c r="N45" s="49">
        <v>0</v>
      </c>
      <c r="O45" s="49">
        <v>0</v>
      </c>
      <c r="P45" s="49">
        <v>0</v>
      </c>
      <c r="Q45" s="49">
        <v>1</v>
      </c>
      <c r="R45" s="49">
        <v>0</v>
      </c>
      <c r="S45" s="49">
        <v>3</v>
      </c>
      <c r="T45" s="49">
        <f t="shared" si="9"/>
        <v>287</v>
      </c>
      <c r="U45" s="49">
        <f t="shared" si="10"/>
        <v>213</v>
      </c>
      <c r="V45" s="49">
        <f t="shared" si="11"/>
        <v>56</v>
      </c>
      <c r="W45" s="49">
        <f t="shared" si="12"/>
        <v>10</v>
      </c>
      <c r="X45" s="49">
        <f t="shared" si="13"/>
        <v>8</v>
      </c>
      <c r="Y45" s="49">
        <f t="shared" si="14"/>
        <v>0</v>
      </c>
      <c r="Z45" s="49">
        <f t="shared" si="15"/>
        <v>0</v>
      </c>
      <c r="AA45" s="49">
        <f t="shared" si="16"/>
        <v>0</v>
      </c>
      <c r="AB45" s="49">
        <f t="shared" si="17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18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19"/>
        <v>287</v>
      </c>
      <c r="AS45" s="49">
        <v>213</v>
      </c>
      <c r="AT45" s="49">
        <v>56</v>
      </c>
      <c r="AU45" s="49">
        <v>10</v>
      </c>
      <c r="AV45" s="49">
        <v>8</v>
      </c>
      <c r="AW45" s="49">
        <v>0</v>
      </c>
      <c r="AX45" s="49">
        <v>0</v>
      </c>
      <c r="AY45" s="49">
        <v>0</v>
      </c>
      <c r="AZ45" s="49">
        <f t="shared" si="20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21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22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193" t="s">
        <v>268</v>
      </c>
      <c r="B46" s="188"/>
      <c r="C46" s="189"/>
      <c r="D46" s="49">
        <f>SUM(D7:D45)</f>
        <v>33469</v>
      </c>
      <c r="E46" s="49">
        <f aca="true" t="shared" si="23" ref="E46:BP46">SUM(E7:E45)</f>
        <v>20840</v>
      </c>
      <c r="F46" s="49">
        <f t="shared" si="23"/>
        <v>7881</v>
      </c>
      <c r="G46" s="49">
        <f t="shared" si="23"/>
        <v>2920</v>
      </c>
      <c r="H46" s="49">
        <f t="shared" si="23"/>
        <v>836</v>
      </c>
      <c r="I46" s="49">
        <f t="shared" si="23"/>
        <v>383</v>
      </c>
      <c r="J46" s="49">
        <f t="shared" si="23"/>
        <v>173</v>
      </c>
      <c r="K46" s="49">
        <f t="shared" si="23"/>
        <v>436</v>
      </c>
      <c r="L46" s="49">
        <f t="shared" si="23"/>
        <v>4212</v>
      </c>
      <c r="M46" s="49">
        <f t="shared" si="23"/>
        <v>3431</v>
      </c>
      <c r="N46" s="49">
        <f t="shared" si="23"/>
        <v>95</v>
      </c>
      <c r="O46" s="49">
        <f t="shared" si="23"/>
        <v>80</v>
      </c>
      <c r="P46" s="49">
        <f t="shared" si="23"/>
        <v>8</v>
      </c>
      <c r="Q46" s="49">
        <f t="shared" si="23"/>
        <v>368</v>
      </c>
      <c r="R46" s="49">
        <f t="shared" si="23"/>
        <v>97</v>
      </c>
      <c r="S46" s="49">
        <f t="shared" si="23"/>
        <v>133</v>
      </c>
      <c r="T46" s="49">
        <f t="shared" si="23"/>
        <v>19933</v>
      </c>
      <c r="U46" s="49">
        <f t="shared" si="23"/>
        <v>8706</v>
      </c>
      <c r="V46" s="49">
        <f t="shared" si="23"/>
        <v>7593</v>
      </c>
      <c r="W46" s="49">
        <f t="shared" si="23"/>
        <v>2518</v>
      </c>
      <c r="X46" s="49">
        <f t="shared" si="23"/>
        <v>828</v>
      </c>
      <c r="Y46" s="49">
        <f t="shared" si="23"/>
        <v>13</v>
      </c>
      <c r="Z46" s="49">
        <f t="shared" si="23"/>
        <v>2</v>
      </c>
      <c r="AA46" s="49">
        <f t="shared" si="23"/>
        <v>273</v>
      </c>
      <c r="AB46" s="49">
        <f t="shared" si="23"/>
        <v>0</v>
      </c>
      <c r="AC46" s="49">
        <f t="shared" si="23"/>
        <v>0</v>
      </c>
      <c r="AD46" s="49">
        <f t="shared" si="23"/>
        <v>0</v>
      </c>
      <c r="AE46" s="49">
        <f t="shared" si="23"/>
        <v>0</v>
      </c>
      <c r="AF46" s="49">
        <f t="shared" si="23"/>
        <v>0</v>
      </c>
      <c r="AG46" s="49">
        <f t="shared" si="23"/>
        <v>0</v>
      </c>
      <c r="AH46" s="49">
        <f t="shared" si="23"/>
        <v>0</v>
      </c>
      <c r="AI46" s="49">
        <f t="shared" si="23"/>
        <v>0</v>
      </c>
      <c r="AJ46" s="49">
        <f t="shared" si="23"/>
        <v>2073</v>
      </c>
      <c r="AK46" s="49">
        <f t="shared" si="23"/>
        <v>0</v>
      </c>
      <c r="AL46" s="49">
        <f t="shared" si="23"/>
        <v>1275</v>
      </c>
      <c r="AM46" s="49">
        <f t="shared" si="23"/>
        <v>662</v>
      </c>
      <c r="AN46" s="49">
        <f t="shared" si="23"/>
        <v>127</v>
      </c>
      <c r="AO46" s="49">
        <f t="shared" si="23"/>
        <v>9</v>
      </c>
      <c r="AP46" s="49">
        <f t="shared" si="23"/>
        <v>0</v>
      </c>
      <c r="AQ46" s="49">
        <f t="shared" si="23"/>
        <v>0</v>
      </c>
      <c r="AR46" s="49">
        <f t="shared" si="23"/>
        <v>17860</v>
      </c>
      <c r="AS46" s="49">
        <f t="shared" si="23"/>
        <v>8706</v>
      </c>
      <c r="AT46" s="49">
        <f t="shared" si="23"/>
        <v>6318</v>
      </c>
      <c r="AU46" s="49">
        <f t="shared" si="23"/>
        <v>1856</v>
      </c>
      <c r="AV46" s="49">
        <f t="shared" si="23"/>
        <v>701</v>
      </c>
      <c r="AW46" s="49">
        <f t="shared" si="23"/>
        <v>4</v>
      </c>
      <c r="AX46" s="49">
        <f t="shared" si="23"/>
        <v>2</v>
      </c>
      <c r="AY46" s="49">
        <f t="shared" si="23"/>
        <v>273</v>
      </c>
      <c r="AZ46" s="49">
        <f t="shared" si="23"/>
        <v>0</v>
      </c>
      <c r="BA46" s="49">
        <f t="shared" si="23"/>
        <v>0</v>
      </c>
      <c r="BB46" s="49">
        <f t="shared" si="23"/>
        <v>0</v>
      </c>
      <c r="BC46" s="49">
        <f t="shared" si="23"/>
        <v>0</v>
      </c>
      <c r="BD46" s="49">
        <f t="shared" si="23"/>
        <v>0</v>
      </c>
      <c r="BE46" s="49">
        <f t="shared" si="23"/>
        <v>0</v>
      </c>
      <c r="BF46" s="49">
        <f t="shared" si="23"/>
        <v>0</v>
      </c>
      <c r="BG46" s="49">
        <f t="shared" si="23"/>
        <v>0</v>
      </c>
      <c r="BH46" s="49">
        <f t="shared" si="23"/>
        <v>0</v>
      </c>
      <c r="BI46" s="49">
        <f t="shared" si="23"/>
        <v>0</v>
      </c>
      <c r="BJ46" s="49">
        <f t="shared" si="23"/>
        <v>0</v>
      </c>
      <c r="BK46" s="49">
        <f t="shared" si="23"/>
        <v>0</v>
      </c>
      <c r="BL46" s="49">
        <f t="shared" si="23"/>
        <v>0</v>
      </c>
      <c r="BM46" s="49">
        <f t="shared" si="23"/>
        <v>0</v>
      </c>
      <c r="BN46" s="49">
        <f t="shared" si="23"/>
        <v>0</v>
      </c>
      <c r="BO46" s="49">
        <f t="shared" si="23"/>
        <v>0</v>
      </c>
      <c r="BP46" s="49">
        <f t="shared" si="23"/>
        <v>9324</v>
      </c>
      <c r="BQ46" s="49">
        <f aca="true" t="shared" si="24" ref="BQ46:BW46">SUM(BQ7:BQ45)</f>
        <v>8703</v>
      </c>
      <c r="BR46" s="49">
        <f t="shared" si="24"/>
        <v>193</v>
      </c>
      <c r="BS46" s="49">
        <f t="shared" si="24"/>
        <v>322</v>
      </c>
      <c r="BT46" s="49">
        <f t="shared" si="24"/>
        <v>0</v>
      </c>
      <c r="BU46" s="49">
        <f t="shared" si="24"/>
        <v>2</v>
      </c>
      <c r="BV46" s="49">
        <f t="shared" si="24"/>
        <v>74</v>
      </c>
      <c r="BW46" s="49">
        <f t="shared" si="24"/>
        <v>30</v>
      </c>
    </row>
  </sheetData>
  <mergeCells count="85">
    <mergeCell ref="A46:C4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66</v>
      </c>
    </row>
    <row r="2" spans="6:13" s="52" customFormat="1" ht="15" customHeight="1">
      <c r="F2" s="260" t="s">
        <v>67</v>
      </c>
      <c r="G2" s="261"/>
      <c r="H2" s="261"/>
      <c r="I2" s="261"/>
      <c r="J2" s="258" t="s">
        <v>68</v>
      </c>
      <c r="K2" s="255" t="s">
        <v>69</v>
      </c>
      <c r="L2" s="256"/>
      <c r="M2" s="257"/>
    </row>
    <row r="3" spans="1:13" s="52" customFormat="1" ht="15" customHeight="1" thickBot="1">
      <c r="A3" s="285" t="s">
        <v>70</v>
      </c>
      <c r="B3" s="286"/>
      <c r="C3" s="284"/>
      <c r="D3" s="54">
        <f>SUMIF('ごみ処理概要'!$A$7:$C$46,'ごみ集計結果'!$A$1,'ごみ処理概要'!$E$7:$E$46)</f>
        <v>612680</v>
      </c>
      <c r="F3" s="262"/>
      <c r="G3" s="263"/>
      <c r="H3" s="263"/>
      <c r="I3" s="263"/>
      <c r="J3" s="259"/>
      <c r="K3" s="55" t="s">
        <v>71</v>
      </c>
      <c r="L3" s="56" t="s">
        <v>72</v>
      </c>
      <c r="M3" s="57" t="s">
        <v>73</v>
      </c>
    </row>
    <row r="4" spans="1:13" s="52" customFormat="1" ht="15" customHeight="1" thickBot="1">
      <c r="A4" s="285" t="s">
        <v>74</v>
      </c>
      <c r="B4" s="286"/>
      <c r="C4" s="284"/>
      <c r="D4" s="54">
        <f>D5-D3</f>
        <v>7699</v>
      </c>
      <c r="F4" s="252" t="s">
        <v>75</v>
      </c>
      <c r="G4" s="249" t="s">
        <v>78</v>
      </c>
      <c r="H4" s="58" t="s">
        <v>76</v>
      </c>
      <c r="J4" s="168">
        <f>SUMIF('ごみ処理量内訳'!$A$7:$C$46,'ごみ集計結果'!$A$1,'ごみ処理量内訳'!$E$7:$E$46)</f>
        <v>195134</v>
      </c>
      <c r="K4" s="59" t="s">
        <v>260</v>
      </c>
      <c r="L4" s="60" t="s">
        <v>260</v>
      </c>
      <c r="M4" s="61" t="s">
        <v>260</v>
      </c>
    </row>
    <row r="5" spans="1:13" s="52" customFormat="1" ht="15" customHeight="1">
      <c r="A5" s="287" t="s">
        <v>77</v>
      </c>
      <c r="B5" s="288"/>
      <c r="C5" s="289"/>
      <c r="D5" s="54">
        <f>SUMIF('ごみ処理概要'!$A$7:$C$46,'ごみ集計結果'!$A$1,'ごみ処理概要'!$D$7:$D$46)</f>
        <v>620379</v>
      </c>
      <c r="F5" s="253"/>
      <c r="G5" s="250"/>
      <c r="H5" s="264" t="s">
        <v>79</v>
      </c>
      <c r="I5" s="62" t="s">
        <v>80</v>
      </c>
      <c r="J5" s="63">
        <f>SUMIF('ごみ処理量内訳'!$A$7:$C$46,'ごみ集計結果'!$A$1,'ごみ処理量内訳'!$W$7:$W$46)</f>
        <v>742</v>
      </c>
      <c r="K5" s="64" t="s">
        <v>261</v>
      </c>
      <c r="L5" s="65" t="s">
        <v>261</v>
      </c>
      <c r="M5" s="66" t="s">
        <v>261</v>
      </c>
    </row>
    <row r="6" spans="4:13" s="52" customFormat="1" ht="15" customHeight="1">
      <c r="D6" s="67"/>
      <c r="F6" s="253"/>
      <c r="G6" s="250"/>
      <c r="H6" s="265"/>
      <c r="I6" s="68" t="s">
        <v>81</v>
      </c>
      <c r="J6" s="69">
        <f>SUMIF('ごみ処理量内訳'!$A$7:$C$46,'ごみ集計結果'!$A$1,'ごみ処理量内訳'!$X$7:$X$46)</f>
        <v>530</v>
      </c>
      <c r="K6" s="53" t="s">
        <v>269</v>
      </c>
      <c r="L6" s="70" t="s">
        <v>269</v>
      </c>
      <c r="M6" s="71" t="s">
        <v>269</v>
      </c>
    </row>
    <row r="7" spans="1:13" s="52" customFormat="1" ht="15" customHeight="1">
      <c r="A7" s="281" t="s">
        <v>82</v>
      </c>
      <c r="B7" s="290" t="s">
        <v>301</v>
      </c>
      <c r="C7" s="72" t="s">
        <v>83</v>
      </c>
      <c r="D7" s="54">
        <f>SUMIF('ごみ搬入量内訳'!$A$7:$C$46,'ごみ集計結果'!$A$1,'ごみ搬入量内訳'!$I$7:$I$46)</f>
        <v>0</v>
      </c>
      <c r="F7" s="253"/>
      <c r="G7" s="250"/>
      <c r="H7" s="265"/>
      <c r="I7" s="68" t="s">
        <v>84</v>
      </c>
      <c r="J7" s="69">
        <f>SUMIF('ごみ処理量内訳'!$A$7:$C$46,'ごみ集計結果'!$A$1,'ごみ処理量内訳'!$Y$7:$Y$46)</f>
        <v>0</v>
      </c>
      <c r="K7" s="53" t="s">
        <v>262</v>
      </c>
      <c r="L7" s="70" t="s">
        <v>262</v>
      </c>
      <c r="M7" s="71" t="s">
        <v>262</v>
      </c>
    </row>
    <row r="8" spans="1:13" s="52" customFormat="1" ht="15" customHeight="1">
      <c r="A8" s="282"/>
      <c r="B8" s="291"/>
      <c r="C8" s="72" t="s">
        <v>85</v>
      </c>
      <c r="D8" s="54">
        <f>SUMIF('ごみ搬入量内訳'!$A$7:$C$46,'ごみ集計結果'!$A$1,'ごみ搬入量内訳'!$M$7:$M$46)</f>
        <v>177058</v>
      </c>
      <c r="F8" s="253"/>
      <c r="G8" s="250"/>
      <c r="H8" s="265"/>
      <c r="I8" s="68" t="s">
        <v>86</v>
      </c>
      <c r="J8" s="69">
        <f>SUMIF('ごみ処理量内訳'!$A$7:$C$46,'ごみ集計結果'!$A$1,'ごみ処理量内訳'!$Z$7:$Z$46)</f>
        <v>0</v>
      </c>
      <c r="K8" s="53" t="s">
        <v>263</v>
      </c>
      <c r="L8" s="70" t="s">
        <v>263</v>
      </c>
      <c r="M8" s="71" t="s">
        <v>263</v>
      </c>
    </row>
    <row r="9" spans="1:13" s="52" customFormat="1" ht="15" customHeight="1" thickBot="1">
      <c r="A9" s="282"/>
      <c r="B9" s="291"/>
      <c r="C9" s="72" t="s">
        <v>87</v>
      </c>
      <c r="D9" s="54">
        <f>SUMIF('ごみ搬入量内訳'!$A$7:$C$46,'ごみ集計結果'!$A$1,'ごみ搬入量内訳'!$Q$7:$Q$46)</f>
        <v>8511</v>
      </c>
      <c r="F9" s="253"/>
      <c r="G9" s="250"/>
      <c r="H9" s="266"/>
      <c r="I9" s="73" t="s">
        <v>88</v>
      </c>
      <c r="J9" s="74">
        <f>SUMIF('ごみ処理量内訳'!$A$7:$C$46,'ごみ集計結果'!$A$1,'ごみ処理量内訳'!$AA$7:$AA$46)</f>
        <v>0</v>
      </c>
      <c r="K9" s="75" t="s">
        <v>264</v>
      </c>
      <c r="L9" s="56" t="s">
        <v>264</v>
      </c>
      <c r="M9" s="57" t="s">
        <v>264</v>
      </c>
    </row>
    <row r="10" spans="1:13" s="52" customFormat="1" ht="15" customHeight="1" thickBot="1">
      <c r="A10" s="282"/>
      <c r="B10" s="291"/>
      <c r="C10" s="72" t="s">
        <v>89</v>
      </c>
      <c r="D10" s="54">
        <f>SUMIF('ごみ搬入量内訳'!$A$7:$C$46,'ごみ集計結果'!$A$1,'ごみ搬入量内訳'!$U$7:$U$46)</f>
        <v>25469</v>
      </c>
      <c r="F10" s="253"/>
      <c r="G10" s="251"/>
      <c r="H10" s="76" t="s">
        <v>90</v>
      </c>
      <c r="I10" s="77"/>
      <c r="J10" s="169">
        <f>SUM(J4:J9)</f>
        <v>196406</v>
      </c>
      <c r="K10" s="78" t="s">
        <v>269</v>
      </c>
      <c r="L10" s="170">
        <f>SUMIF('ごみ処理量内訳'!$A$7:$C$46,'ごみ集計結果'!$A$1,'ごみ処理量内訳'!$AD$7:$AD$46)</f>
        <v>20885</v>
      </c>
      <c r="M10" s="171">
        <f>SUMIF('資源化量内訳'!$A$7:$C$46,'ごみ集計結果'!$A$1,'資源化量内訳'!$AB$7:$AB$46)</f>
        <v>0</v>
      </c>
    </row>
    <row r="11" spans="1:13" s="52" customFormat="1" ht="15" customHeight="1">
      <c r="A11" s="282"/>
      <c r="B11" s="291"/>
      <c r="C11" s="72" t="s">
        <v>91</v>
      </c>
      <c r="D11" s="54">
        <f>SUMIF('ごみ搬入量内訳'!$A$7:$C$46,'ごみ集計結果'!$A$1,'ごみ搬入量内訳'!$Y$7:$Y$46)</f>
        <v>284</v>
      </c>
      <c r="F11" s="253"/>
      <c r="G11" s="267" t="s">
        <v>92</v>
      </c>
      <c r="H11" s="156" t="s">
        <v>80</v>
      </c>
      <c r="I11" s="153"/>
      <c r="J11" s="79">
        <f>SUMIF('ごみ処理量内訳'!$A$7:$C$46,'ごみ集計結果'!$A$1,'ごみ処理量内訳'!$G$7:$G$46)</f>
        <v>3856</v>
      </c>
      <c r="K11" s="63">
        <f>SUMIF('ごみ処理量内訳'!$A$7:$C$46,'ごみ集計結果'!$A$1,'ごみ処理量内訳'!$W$7:$W$46)</f>
        <v>742</v>
      </c>
      <c r="L11" s="80">
        <f>SUMIF('ごみ処理量内訳'!$A$7:$C$46,'ごみ集計結果'!$A$1,'ごみ処理量内訳'!$AF$7:$AF$46)</f>
        <v>1039</v>
      </c>
      <c r="M11" s="81">
        <f>SUMIF('資源化量内訳'!$A$7:$C$46,'ごみ集計結果'!$A$1,'資源化量内訳'!$AJ$7:$AJ$46)</f>
        <v>2073</v>
      </c>
    </row>
    <row r="12" spans="1:13" s="52" customFormat="1" ht="15" customHeight="1">
      <c r="A12" s="282"/>
      <c r="B12" s="291"/>
      <c r="C12" s="72" t="s">
        <v>93</v>
      </c>
      <c r="D12" s="54">
        <f>SUMIF('ごみ搬入量内訳'!$A$7:$C$46,'ごみ集計結果'!$A$1,'ごみ搬入量内訳'!$AC$7:$AC$46)</f>
        <v>3179</v>
      </c>
      <c r="F12" s="253"/>
      <c r="G12" s="268"/>
      <c r="H12" s="154" t="s">
        <v>81</v>
      </c>
      <c r="I12" s="154"/>
      <c r="J12" s="69">
        <f>SUMIF('ごみ処理量内訳'!$A$7:$C$46,'ごみ集計結果'!$A$1,'ごみ処理量内訳'!$H$7:$H$46)</f>
        <v>31166</v>
      </c>
      <c r="K12" s="69">
        <f>SUMIF('ごみ処理量内訳'!$A$7:$C$46,'ごみ集計結果'!$A$1,'ごみ処理量内訳'!$X$7:$X$46)</f>
        <v>530</v>
      </c>
      <c r="L12" s="54">
        <f>SUMIF('ごみ処理量内訳'!$A$7:$C$46,'ごみ集計結果'!$A$1,'ごみ処理量内訳'!$AG$7:$AG$46)</f>
        <v>12695</v>
      </c>
      <c r="M12" s="82">
        <f>SUMIF('資源化量内訳'!$A$7:$C$46,'ごみ集計結果'!$A$1,'資源化量内訳'!$AR$7:$AR$46)</f>
        <v>17860</v>
      </c>
    </row>
    <row r="13" spans="1:13" s="52" customFormat="1" ht="15" customHeight="1">
      <c r="A13" s="282"/>
      <c r="B13" s="292"/>
      <c r="C13" s="83" t="s">
        <v>90</v>
      </c>
      <c r="D13" s="54">
        <f>SUM(D7:D12)</f>
        <v>214501</v>
      </c>
      <c r="F13" s="253"/>
      <c r="G13" s="268"/>
      <c r="H13" s="154" t="s">
        <v>84</v>
      </c>
      <c r="I13" s="154"/>
      <c r="J13" s="69">
        <f>SUMIF('ごみ処理量内訳'!$A$7:$C$46,'ごみ集計結果'!$A$1,'ごみ処理量内訳'!$I$7:$I$46)</f>
        <v>0</v>
      </c>
      <c r="K13" s="69">
        <f>SUMIF('ごみ処理量内訳'!$A$7:$C$46,'ごみ集計結果'!$A$1,'ごみ処理量内訳'!$Y$7:$Y$46)</f>
        <v>0</v>
      </c>
      <c r="L13" s="54">
        <f>SUMIF('ごみ処理量内訳'!$A$7:$C$46,'ごみ集計結果'!$A$1,'ごみ処理量内訳'!$AH$7:$AH$46)</f>
        <v>0</v>
      </c>
      <c r="M13" s="82">
        <f>SUMIF('資源化量内訳'!$A$7:$C$46,'ごみ集計結果'!$A$1,'資源化量内訳'!$AZ$7:$AZ$46)</f>
        <v>0</v>
      </c>
    </row>
    <row r="14" spans="1:13" s="52" customFormat="1" ht="15" customHeight="1">
      <c r="A14" s="282"/>
      <c r="B14" s="247" t="s">
        <v>94</v>
      </c>
      <c r="C14" s="247"/>
      <c r="D14" s="54">
        <f>SUMIF('ごみ搬入量内訳'!$A$7:$C$46,'ごみ集計結果'!$A$1,'ごみ搬入量内訳'!$AG$7:$AG$46)</f>
        <v>20897</v>
      </c>
      <c r="F14" s="253"/>
      <c r="G14" s="268"/>
      <c r="H14" s="154" t="s">
        <v>86</v>
      </c>
      <c r="I14" s="154"/>
      <c r="J14" s="69">
        <f>SUMIF('ごみ処理量内訳'!$A$7:$C$46,'ごみ集計結果'!$A$1,'ごみ処理量内訳'!$J$7:$J$46)</f>
        <v>0</v>
      </c>
      <c r="K14" s="69">
        <f>SUMIF('ごみ処理量内訳'!$A$7:$C$46,'ごみ集計結果'!$A$1,'ごみ処理量内訳'!$Z$7:$Z$46)</f>
        <v>0</v>
      </c>
      <c r="L14" s="54">
        <f>SUMIF('ごみ処理量内訳'!$A$7:$C$46,'ごみ集計結果'!$A$1,'ごみ処理量内訳'!$AI$7:$AI$46)</f>
        <v>0</v>
      </c>
      <c r="M14" s="82">
        <f>SUMIF('資源化量内訳'!$A$7:$C$46,'ごみ集計結果'!$A$1,'資源化量内訳'!$BH$7:$BH$46)</f>
        <v>0</v>
      </c>
    </row>
    <row r="15" spans="1:13" s="52" customFormat="1" ht="15" customHeight="1" thickBot="1">
      <c r="A15" s="282"/>
      <c r="B15" s="247" t="s">
        <v>95</v>
      </c>
      <c r="C15" s="247"/>
      <c r="D15" s="54">
        <f>SUMIF('ごみ搬入量内訳'!$A$7:$C$46,'ごみ集計結果'!$A$1,'ごみ搬入量内訳'!$AH$7:$AH$46)</f>
        <v>2950</v>
      </c>
      <c r="F15" s="253"/>
      <c r="G15" s="268"/>
      <c r="H15" s="155" t="s">
        <v>88</v>
      </c>
      <c r="I15" s="155"/>
      <c r="J15" s="74">
        <f>SUMIF('ごみ処理量内訳'!$A$7:$C$46,'ごみ集計結果'!$A$1,'ごみ処理量内訳'!$K$7:$K$46)</f>
        <v>0</v>
      </c>
      <c r="K15" s="74">
        <f>SUMIF('ごみ処理量内訳'!$A$7:$C$46,'ごみ集計結果'!$A$1,'ごみ処理量内訳'!$AA$7:$AA$46)</f>
        <v>0</v>
      </c>
      <c r="L15" s="84">
        <f>SUMIF('ごみ処理量内訳'!$A$7:$C$46,'ごみ集計結果'!$A$1,'ごみ処理量内訳'!$AJ$7:$AJ$46)</f>
        <v>0</v>
      </c>
      <c r="M15" s="57" t="s">
        <v>264</v>
      </c>
    </row>
    <row r="16" spans="1:13" s="52" customFormat="1" ht="15" customHeight="1" thickBot="1">
      <c r="A16" s="283"/>
      <c r="B16" s="284" t="s">
        <v>122</v>
      </c>
      <c r="C16" s="247"/>
      <c r="D16" s="54">
        <f>SUM(D13:D15)</f>
        <v>238348</v>
      </c>
      <c r="F16" s="253"/>
      <c r="G16" s="251"/>
      <c r="H16" s="86" t="s">
        <v>90</v>
      </c>
      <c r="I16" s="85"/>
      <c r="J16" s="172">
        <f>SUM(J11:J15)</f>
        <v>35022</v>
      </c>
      <c r="K16" s="173">
        <f>SUM(K11:K15)</f>
        <v>1272</v>
      </c>
      <c r="L16" s="174">
        <f>SUM(L11:L15)</f>
        <v>13734</v>
      </c>
      <c r="M16" s="175">
        <f>SUM(M11:M15)</f>
        <v>19933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230156</v>
      </c>
      <c r="K17" s="176">
        <f>K16</f>
        <v>1272</v>
      </c>
      <c r="L17" s="177">
        <f>L10+L16</f>
        <v>34619</v>
      </c>
      <c r="M17" s="178">
        <f>M10+M16</f>
        <v>19933</v>
      </c>
    </row>
    <row r="18" spans="1:13" s="52" customFormat="1" ht="15" customHeight="1">
      <c r="A18" s="247" t="s">
        <v>96</v>
      </c>
      <c r="B18" s="247"/>
      <c r="C18" s="247"/>
      <c r="D18" s="54">
        <f>SUMIF('ごみ搬入量内訳'!$A$7:$C$46,'ごみ集計結果'!$A$1,'ごみ搬入量内訳'!$E$7:$E$46)</f>
        <v>164096</v>
      </c>
      <c r="F18" s="277" t="s">
        <v>97</v>
      </c>
      <c r="G18" s="278"/>
      <c r="H18" s="278"/>
      <c r="I18" s="279"/>
      <c r="J18" s="79">
        <f>SUMIF('資源化量内訳'!$A$7:$C$46,'ごみ集計結果'!$A$1,'資源化量内訳'!$L$7:$L$46)</f>
        <v>4212</v>
      </c>
      <c r="K18" s="87" t="s">
        <v>260</v>
      </c>
      <c r="L18" s="88" t="s">
        <v>260</v>
      </c>
      <c r="M18" s="81">
        <f>J18</f>
        <v>4212</v>
      </c>
    </row>
    <row r="19" spans="1:13" s="52" customFormat="1" ht="15" customHeight="1" thickBot="1">
      <c r="A19" s="248" t="s">
        <v>98</v>
      </c>
      <c r="B19" s="247"/>
      <c r="C19" s="247"/>
      <c r="D19" s="54">
        <f>SUMIF('ごみ搬入量内訳'!$A$7:$C$46,'ごみ集計結果'!$A$1,'ごみ搬入量内訳'!$F$7:$F$46)</f>
        <v>71302</v>
      </c>
      <c r="F19" s="274" t="s">
        <v>99</v>
      </c>
      <c r="G19" s="275"/>
      <c r="H19" s="275"/>
      <c r="I19" s="276"/>
      <c r="J19" s="179">
        <f>SUMIF('ごみ処理量内訳'!$A$7:$C$46,'ごみ集計結果'!$A$1,'ごみ処理量内訳'!$AC$7:$AC$46)</f>
        <v>439</v>
      </c>
      <c r="K19" s="89" t="s">
        <v>260</v>
      </c>
      <c r="L19" s="90">
        <f>J19</f>
        <v>439</v>
      </c>
      <c r="M19" s="91" t="s">
        <v>260</v>
      </c>
    </row>
    <row r="20" spans="1:13" s="52" customFormat="1" ht="15" customHeight="1" thickBot="1">
      <c r="A20" s="248" t="s">
        <v>100</v>
      </c>
      <c r="B20" s="247"/>
      <c r="C20" s="247"/>
      <c r="D20" s="54">
        <f>D15</f>
        <v>2950</v>
      </c>
      <c r="F20" s="271" t="s">
        <v>122</v>
      </c>
      <c r="G20" s="272"/>
      <c r="H20" s="272"/>
      <c r="I20" s="273"/>
      <c r="J20" s="180">
        <f>J4+J11+J12+J13+J14+J15+J18+J19</f>
        <v>234807</v>
      </c>
      <c r="K20" s="181">
        <f>SUM(K17:K19)</f>
        <v>1272</v>
      </c>
      <c r="L20" s="182">
        <f>SUM(L17:L19)</f>
        <v>35058</v>
      </c>
      <c r="M20" s="183">
        <f>SUM(M17:M19)</f>
        <v>24145</v>
      </c>
    </row>
    <row r="21" spans="1:9" s="52" customFormat="1" ht="15" customHeight="1">
      <c r="A21" s="248" t="s">
        <v>106</v>
      </c>
      <c r="B21" s="247"/>
      <c r="C21" s="247"/>
      <c r="D21" s="54">
        <f>SUM(D18:D20)</f>
        <v>238348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101</v>
      </c>
      <c r="M22" s="94" t="s">
        <v>102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収集ごみ（混合ごみ＋可燃ごみ＋不燃ごみ＋資源ごみ＋その他＋その他）＝214,501t/年</v>
      </c>
      <c r="K23" s="94" t="s">
        <v>103</v>
      </c>
      <c r="L23" s="97">
        <f>SUMIF('資源化量内訳'!$A$7:$C$46,'ごみ集計結果'!$A$1,'資源化量内訳'!$M$7:M$46)+SUMIF('資源化量内訳'!$A$7:$C$46,'ごみ集計結果'!$A$1,'資源化量内訳'!$U$7:U$46)</f>
        <v>12137</v>
      </c>
      <c r="M23" s="54">
        <f>SUMIF('資源化量内訳'!$A$7:$C$46,'ごみ集計結果'!$A$1,'資源化量内訳'!BQ$7:BQ$46)</f>
        <v>8703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計画収集量（収集ごみ＋直接搬入ごみ）＝235,398t/年</v>
      </c>
      <c r="K24" s="94" t="s">
        <v>104</v>
      </c>
      <c r="L24" s="97">
        <f>SUMIF('資源化量内訳'!$A$7:$C$46,'ごみ集計結果'!$A$1,'資源化量内訳'!$N$7:N$46)+SUMIF('資源化量内訳'!$A$7:$C$46,'ごみ集計結果'!$A$1,'資源化量内訳'!V$7:V$46)</f>
        <v>7688</v>
      </c>
      <c r="M24" s="54">
        <f>SUMIF('資源化量内訳'!$A$7:$C$46,'ごみ集計結果'!$A$1,'資源化量内訳'!BR$7:BR$46)</f>
        <v>193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ごみ総排出量（計画収集量＋自家処理量）＝238,348t/年</v>
      </c>
      <c r="K25" s="94" t="s">
        <v>265</v>
      </c>
      <c r="L25" s="97">
        <f>SUMIF('資源化量内訳'!$A$7:$C$46,'ごみ集計結果'!$A$1,'資源化量内訳'!O$7:O$46)+SUMIF('資源化量内訳'!$A$7:$C$46,'ごみ集計結果'!$A$1,'資源化量内訳'!W$7:W$46)</f>
        <v>2598</v>
      </c>
      <c r="M25" s="54">
        <f>SUMIF('資源化量内訳'!$A$7:$C$46,'ごみ集計結果'!$A$1,'資源化量内訳'!BS$7:BS$46)</f>
        <v>322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ごみ処理量（直接最終処分量＋直接焼却量＋焼却以外の中間処理量＋直接資源化量）＝234,807t/年</v>
      </c>
      <c r="K26" s="94" t="s">
        <v>266</v>
      </c>
      <c r="L26" s="97">
        <f>SUMIF('資源化量内訳'!$A$7:$C$46,'ごみ集計結果'!$A$1,'資源化量内訳'!P$7:P$46)+SUMIF('資源化量内訳'!$A$7:$C$46,'ごみ集計結果'!$A$1,'資源化量内訳'!X$7:X$46)</f>
        <v>836</v>
      </c>
      <c r="M26" s="54">
        <f>SUMIF('資源化量内訳'!$A$7:$C$46,'ごみ集計結果'!$A$1,'資源化量内訳'!BT$7:BT$46)</f>
        <v>0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１人１日あたりごみ排出量（ごみ総排出量/総人口）＝1,053g/人日</v>
      </c>
      <c r="K27" s="94" t="s">
        <v>267</v>
      </c>
      <c r="L27" s="97">
        <f>SUMIF('資源化量内訳'!$A$7:$C$46,'ごみ集計結果'!$A$1,'資源化量内訳'!Q$7:Q$46)+SUMIF('資源化量内訳'!$A$7:$C$46,'ごみ集計結果'!$A$1,'資源化量内訳'!Y$7:Y$46)</f>
        <v>381</v>
      </c>
      <c r="M27" s="54">
        <f>SUMIF('資源化量内訳'!$A$7:$C$46,'ごみ集計結果'!$A$1,'資源化量内訳'!BU$7:BU$46)</f>
        <v>2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リサイクル率（[資源化量合計＋集団回収量]/[ごみ処理量＋集団回収量]）＝13.71％</v>
      </c>
      <c r="K28" s="94" t="s">
        <v>31</v>
      </c>
      <c r="L28" s="97">
        <f>SUMIF('資源化量内訳'!$A$7:$C$46,'ごみ集計結果'!$A$1,'資源化量内訳'!R$7:R$46)+SUMIF('資源化量内訳'!$A$7:$C$46,'ごみ集計結果'!$A$1,'資源化量内訳'!Z$7:Z$46)</f>
        <v>99</v>
      </c>
      <c r="M28" s="54">
        <f>SUMIF('資源化量内訳'!$A$7:$C$46,'ごみ集計結果'!$A$1,'資源化量内訳'!BV$7:BV$46)</f>
        <v>74</v>
      </c>
    </row>
    <row r="29" spans="1:13" s="96" customFormat="1" ht="15" customHeight="1">
      <c r="A29" s="98"/>
      <c r="K29" s="94" t="s">
        <v>91</v>
      </c>
      <c r="L29" s="97">
        <f>SUMIF('資源化量内訳'!$A$7:$C$46,'ごみ集計結果'!$A$1,'資源化量内訳'!S$7:S$46)+SUMIF('資源化量内訳'!$A$7:$C$46,'ごみ集計結果'!$A$1,'資源化量内訳'!AA$7:AA$46)</f>
        <v>406</v>
      </c>
      <c r="M29" s="54">
        <f>SUMIF('資源化量内訳'!$A$7:$C$46,'ごみ集計結果'!$A$1,'資源化量内訳'!BW$7:BW$46)</f>
        <v>30</v>
      </c>
    </row>
    <row r="30" spans="11:13" ht="15" customHeight="1">
      <c r="K30" s="94" t="s">
        <v>122</v>
      </c>
      <c r="L30" s="184">
        <f>SUM(L23:L29)</f>
        <v>24145</v>
      </c>
      <c r="M30" s="185">
        <f>SUM(M23:M29)</f>
        <v>9324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鳥取県のごみ処理フローシート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105</v>
      </c>
      <c r="B2" s="297"/>
      <c r="C2" s="297"/>
      <c r="D2" s="297"/>
      <c r="E2" s="106"/>
      <c r="F2" s="107" t="s">
        <v>270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271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41</v>
      </c>
      <c r="G3" s="117">
        <f>'ごみ集計結果'!J19</f>
        <v>439</v>
      </c>
      <c r="H3" s="106"/>
      <c r="I3" s="109"/>
      <c r="J3" s="110"/>
      <c r="K3" s="106"/>
      <c r="L3" s="106"/>
      <c r="M3" s="110"/>
      <c r="N3" s="110"/>
      <c r="O3" s="106"/>
      <c r="P3" s="116" t="s">
        <v>51</v>
      </c>
      <c r="Q3" s="117">
        <f>G3+N5+Q9</f>
        <v>35058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272</v>
      </c>
      <c r="G5" s="112"/>
      <c r="H5" s="106"/>
      <c r="I5" s="120" t="s">
        <v>273</v>
      </c>
      <c r="J5" s="112"/>
      <c r="K5" s="106"/>
      <c r="L5" s="121" t="s">
        <v>274</v>
      </c>
      <c r="M5" s="158" t="s">
        <v>53</v>
      </c>
      <c r="N5" s="122">
        <f>'ごみ集計結果'!L10</f>
        <v>20885</v>
      </c>
      <c r="O5" s="106"/>
      <c r="P5" s="106"/>
      <c r="Q5" s="106"/>
    </row>
    <row r="6" spans="1:17" s="113" customFormat="1" ht="21.75" customHeight="1" thickBot="1">
      <c r="A6" s="119"/>
      <c r="B6" s="294" t="s">
        <v>275</v>
      </c>
      <c r="C6" s="294"/>
      <c r="D6" s="294"/>
      <c r="E6" s="106"/>
      <c r="F6" s="116" t="s">
        <v>42</v>
      </c>
      <c r="G6" s="117">
        <f>'ごみ集計結果'!J4</f>
        <v>195134</v>
      </c>
      <c r="H6" s="106"/>
      <c r="I6" s="116" t="s">
        <v>45</v>
      </c>
      <c r="J6" s="117">
        <f>G6+N8</f>
        <v>196406</v>
      </c>
      <c r="K6" s="106"/>
      <c r="L6" s="123" t="s">
        <v>276</v>
      </c>
      <c r="M6" s="160" t="s">
        <v>54</v>
      </c>
      <c r="N6" s="124">
        <f>'ごみ集計結果'!M10</f>
        <v>0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277</v>
      </c>
      <c r="C8" s="126" t="s">
        <v>37</v>
      </c>
      <c r="D8" s="127">
        <f>'ごみ集計結果'!D7</f>
        <v>0</v>
      </c>
      <c r="E8" s="106"/>
      <c r="F8" s="106"/>
      <c r="G8" s="119"/>
      <c r="H8" s="106"/>
      <c r="I8" s="128"/>
      <c r="L8" s="129" t="s">
        <v>278</v>
      </c>
      <c r="M8" s="132" t="s">
        <v>44</v>
      </c>
      <c r="N8" s="127">
        <f>N10+N14+N18+N22+N26</f>
        <v>1272</v>
      </c>
      <c r="O8" s="106"/>
      <c r="P8" s="111" t="s">
        <v>279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52</v>
      </c>
      <c r="Q9" s="117">
        <f>N11+N15+N19+N23+N27</f>
        <v>13734</v>
      </c>
    </row>
    <row r="10" spans="1:17" s="113" customFormat="1" ht="21.75" customHeight="1" thickBot="1">
      <c r="A10" s="119"/>
      <c r="B10" s="125" t="s">
        <v>280</v>
      </c>
      <c r="C10" s="157" t="s">
        <v>32</v>
      </c>
      <c r="D10" s="127">
        <f>'ごみ集計結果'!D8</f>
        <v>177058</v>
      </c>
      <c r="E10" s="106"/>
      <c r="F10" s="106"/>
      <c r="G10" s="119"/>
      <c r="H10" s="106"/>
      <c r="I10" s="120" t="s">
        <v>281</v>
      </c>
      <c r="J10" s="112"/>
      <c r="K10" s="106"/>
      <c r="L10" s="121" t="s">
        <v>278</v>
      </c>
      <c r="M10" s="158" t="s">
        <v>55</v>
      </c>
      <c r="N10" s="122">
        <f>'ごみ集計結果'!K11</f>
        <v>742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46</v>
      </c>
      <c r="J11" s="117">
        <f>'ごみ集計結果'!J11</f>
        <v>3856</v>
      </c>
      <c r="K11" s="106"/>
      <c r="L11" s="133" t="s">
        <v>279</v>
      </c>
      <c r="M11" s="162" t="s">
        <v>56</v>
      </c>
      <c r="N11" s="134">
        <f>'ごみ集計結果'!L11</f>
        <v>1039</v>
      </c>
      <c r="O11" s="106"/>
      <c r="P11" s="106"/>
      <c r="Q11" s="106"/>
    </row>
    <row r="12" spans="1:17" s="113" customFormat="1" ht="21.75" customHeight="1" thickBot="1">
      <c r="A12" s="119"/>
      <c r="B12" s="125" t="s">
        <v>282</v>
      </c>
      <c r="C12" s="157" t="s">
        <v>33</v>
      </c>
      <c r="D12" s="127">
        <f>'ごみ集計結果'!D9</f>
        <v>8511</v>
      </c>
      <c r="E12" s="106"/>
      <c r="F12" s="106"/>
      <c r="G12" s="119"/>
      <c r="H12" s="106"/>
      <c r="I12" s="109"/>
      <c r="J12" s="119"/>
      <c r="K12" s="106"/>
      <c r="L12" s="135" t="s">
        <v>276</v>
      </c>
      <c r="M12" s="161" t="s">
        <v>57</v>
      </c>
      <c r="N12" s="117">
        <f>'ごみ集計結果'!M11</f>
        <v>2073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283</v>
      </c>
      <c r="C14" s="157" t="s">
        <v>34</v>
      </c>
      <c r="D14" s="127">
        <f>'ごみ集計結果'!D10</f>
        <v>25469</v>
      </c>
      <c r="E14" s="106"/>
      <c r="F14" s="106"/>
      <c r="G14" s="119"/>
      <c r="H14" s="106"/>
      <c r="I14" s="107" t="s">
        <v>284</v>
      </c>
      <c r="J14" s="112"/>
      <c r="K14" s="106"/>
      <c r="L14" s="121" t="s">
        <v>278</v>
      </c>
      <c r="M14" s="158" t="s">
        <v>58</v>
      </c>
      <c r="N14" s="122">
        <f>'ごみ集計結果'!K12</f>
        <v>530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47</v>
      </c>
      <c r="J15" s="117">
        <f>'ごみ集計結果'!J12</f>
        <v>31166</v>
      </c>
      <c r="K15" s="106"/>
      <c r="L15" s="133" t="s">
        <v>279</v>
      </c>
      <c r="M15" s="162" t="s">
        <v>59</v>
      </c>
      <c r="N15" s="134">
        <f>'ごみ集計結果'!L12</f>
        <v>12695</v>
      </c>
      <c r="O15" s="106"/>
    </row>
    <row r="16" spans="1:15" s="113" customFormat="1" ht="21.75" customHeight="1" thickBot="1">
      <c r="A16" s="119"/>
      <c r="B16" s="141" t="s">
        <v>285</v>
      </c>
      <c r="C16" s="157" t="s">
        <v>35</v>
      </c>
      <c r="D16" s="127">
        <f>'ごみ集計結果'!D11</f>
        <v>284</v>
      </c>
      <c r="E16" s="106"/>
      <c r="H16" s="106"/>
      <c r="I16" s="109"/>
      <c r="J16" s="119"/>
      <c r="K16" s="106"/>
      <c r="L16" s="135" t="s">
        <v>276</v>
      </c>
      <c r="M16" s="161" t="s">
        <v>60</v>
      </c>
      <c r="N16" s="117">
        <f>'ごみ集計結果'!M12</f>
        <v>17860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286</v>
      </c>
      <c r="C18" s="157" t="s">
        <v>36</v>
      </c>
      <c r="D18" s="127">
        <f>'ごみ集計結果'!D12</f>
        <v>3179</v>
      </c>
      <c r="E18" s="106"/>
      <c r="F18" s="120" t="s">
        <v>287</v>
      </c>
      <c r="G18" s="108"/>
      <c r="H18" s="106"/>
      <c r="I18" s="120" t="s">
        <v>288</v>
      </c>
      <c r="J18" s="112"/>
      <c r="K18" s="106"/>
      <c r="L18" s="121" t="s">
        <v>278</v>
      </c>
      <c r="M18" s="158" t="s">
        <v>61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35022</v>
      </c>
      <c r="H19" s="106"/>
      <c r="I19" s="116" t="s">
        <v>48</v>
      </c>
      <c r="J19" s="117">
        <f>'ごみ集計結果'!J13</f>
        <v>0</v>
      </c>
      <c r="K19" s="106"/>
      <c r="L19" s="133" t="s">
        <v>279</v>
      </c>
      <c r="M19" s="162" t="s">
        <v>62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289</v>
      </c>
      <c r="C20" s="157" t="s">
        <v>38</v>
      </c>
      <c r="D20" s="127">
        <f>'ごみ集計結果'!D14</f>
        <v>20897</v>
      </c>
      <c r="E20" s="106"/>
      <c r="F20" s="106"/>
      <c r="G20" s="119"/>
      <c r="H20" s="106"/>
      <c r="I20" s="109"/>
      <c r="J20" s="119"/>
      <c r="K20" s="106"/>
      <c r="L20" s="135" t="s">
        <v>276</v>
      </c>
      <c r="M20" s="161" t="s">
        <v>63</v>
      </c>
      <c r="N20" s="117">
        <f>'ごみ集計結果'!M13</f>
        <v>0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290</v>
      </c>
      <c r="C22" s="132" t="s">
        <v>39</v>
      </c>
      <c r="D22" s="127">
        <f>'ごみ集計結果'!D15</f>
        <v>2950</v>
      </c>
      <c r="E22" s="106"/>
      <c r="F22" s="106"/>
      <c r="G22" s="119"/>
      <c r="H22" s="106"/>
      <c r="I22" s="120" t="s">
        <v>291</v>
      </c>
      <c r="J22" s="112"/>
      <c r="K22" s="106"/>
      <c r="L22" s="121" t="s">
        <v>278</v>
      </c>
      <c r="M22" s="158" t="s">
        <v>64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49</v>
      </c>
      <c r="J23" s="117">
        <f>'ごみ集計結果'!J14</f>
        <v>0</v>
      </c>
      <c r="K23" s="106"/>
      <c r="L23" s="133" t="s">
        <v>279</v>
      </c>
      <c r="M23" s="162" t="s">
        <v>65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292</v>
      </c>
      <c r="C24" s="132" t="s">
        <v>40</v>
      </c>
      <c r="D24" s="127">
        <f>'ごみ集計結果'!M30</f>
        <v>9324</v>
      </c>
      <c r="E24" s="106"/>
      <c r="F24" s="106"/>
      <c r="G24" s="119"/>
      <c r="H24" s="106"/>
      <c r="I24" s="109"/>
      <c r="J24" s="110"/>
      <c r="K24" s="106"/>
      <c r="L24" s="135" t="s">
        <v>276</v>
      </c>
      <c r="M24" s="161" t="s">
        <v>295</v>
      </c>
      <c r="N24" s="117">
        <f>'ごみ集計結果'!M14</f>
        <v>0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293</v>
      </c>
      <c r="J26" s="112"/>
      <c r="K26" s="106"/>
      <c r="L26" s="147" t="s">
        <v>278</v>
      </c>
      <c r="M26" s="159" t="s">
        <v>296</v>
      </c>
      <c r="N26" s="122">
        <f>'ごみ集計結果'!K15</f>
        <v>0</v>
      </c>
      <c r="O26" s="146"/>
      <c r="P26" s="106" t="s">
        <v>25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50</v>
      </c>
      <c r="J27" s="117">
        <f>'ごみ集計結果'!J15</f>
        <v>0</v>
      </c>
      <c r="K27" s="106"/>
      <c r="L27" s="135" t="s">
        <v>279</v>
      </c>
      <c r="M27" s="161" t="s">
        <v>297</v>
      </c>
      <c r="N27" s="124">
        <f>'ごみ集計結果'!L15</f>
        <v>0</v>
      </c>
      <c r="O27" s="106"/>
      <c r="P27" s="295">
        <f>N12+N16+N20+N24+N6</f>
        <v>19933</v>
      </c>
      <c r="Q27" s="295"/>
    </row>
    <row r="28" spans="1:17" s="113" customFormat="1" ht="21.75" customHeight="1" thickBot="1">
      <c r="A28" s="106"/>
      <c r="B28" s="163" t="s">
        <v>27</v>
      </c>
      <c r="C28" s="148" t="s">
        <v>298</v>
      </c>
      <c r="D28" s="149">
        <f>'ごみ集計結果'!D3</f>
        <v>612680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28</v>
      </c>
      <c r="C29" s="165" t="s">
        <v>299</v>
      </c>
      <c r="D29" s="151">
        <f>'ごみ集計結果'!D4</f>
        <v>7699</v>
      </c>
      <c r="E29" s="106"/>
      <c r="F29" s="120" t="s">
        <v>29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30</v>
      </c>
      <c r="Q29" s="130"/>
    </row>
    <row r="30" spans="1:17" s="113" customFormat="1" ht="21.75" customHeight="1" thickBot="1">
      <c r="A30" s="106"/>
      <c r="B30" s="164" t="s">
        <v>26</v>
      </c>
      <c r="C30" s="166" t="s">
        <v>300</v>
      </c>
      <c r="D30" s="152">
        <f>'ごみ集計結果'!D5</f>
        <v>620379</v>
      </c>
      <c r="E30" s="106"/>
      <c r="F30" s="116" t="s">
        <v>43</v>
      </c>
      <c r="G30" s="117">
        <f>'ごみ集計結果'!J18</f>
        <v>4212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24145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2005-02-15T02:55:29Z</dcterms:modified>
  <cp:category/>
  <cp:version/>
  <cp:contentType/>
  <cp:contentStatus/>
</cp:coreProperties>
</file>